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chtib\Desktop\Trash\"/>
    </mc:Choice>
  </mc:AlternateContent>
  <xr:revisionPtr revIDLastSave="0" documentId="13_ncr:1_{F03F3191-9463-4DA2-A669-AE952B5CD18E}" xr6:coauthVersionLast="47" xr6:coauthVersionMax="47" xr10:uidLastSave="{00000000-0000-0000-0000-000000000000}"/>
  <workbookProtection lockStructure="1"/>
  <bookViews>
    <workbookView xWindow="-110" yWindow="-110" windowWidth="25820" windowHeight="15500" tabRatio="746" firstSheet="37" activeTab="37" xr2:uid="{00000000-000D-0000-FFFF-FFFF00000000}"/>
  </bookViews>
  <sheets>
    <sheet name="Littérature 12" sheetId="39" r:id="rId1"/>
    <sheet name="Contribution 12" sheetId="38" r:id="rId2"/>
    <sheet name="12 2018" sheetId="3" r:id="rId3"/>
    <sheet name="Littérature 11" sheetId="36" r:id="rId4"/>
    <sheet name="Contribution 11" sheetId="37" r:id="rId5"/>
    <sheet name="11 2018" sheetId="4" r:id="rId6"/>
    <sheet name="Littérature 10" sheetId="35" r:id="rId7"/>
    <sheet name="Contribution 10" sheetId="34" r:id="rId8"/>
    <sheet name="10 2018" sheetId="5" r:id="rId9"/>
    <sheet name="Littérature 09" sheetId="32" r:id="rId10"/>
    <sheet name="Contribution 09" sheetId="33" r:id="rId11"/>
    <sheet name="09 2018" sheetId="6" r:id="rId12"/>
    <sheet name="Littérature 08" sheetId="30" r:id="rId13"/>
    <sheet name="Contribution 08" sheetId="31" r:id="rId14"/>
    <sheet name="08 2018" sheetId="7" r:id="rId15"/>
    <sheet name="Littérature 07" sheetId="28" r:id="rId16"/>
    <sheet name="Contribution 07" sheetId="29" r:id="rId17"/>
    <sheet name="07 2018" sheetId="8" r:id="rId18"/>
    <sheet name="Littérature 06" sheetId="27" r:id="rId19"/>
    <sheet name="Contribution 06" sheetId="25" r:id="rId20"/>
    <sheet name="06 2018" sheetId="9" r:id="rId21"/>
    <sheet name="Littérature 05" sheetId="24" r:id="rId22"/>
    <sheet name="Contribution 05" sheetId="23" r:id="rId23"/>
    <sheet name=" 05 2018" sheetId="10" r:id="rId24"/>
    <sheet name="Littérature 04" sheetId="21" r:id="rId25"/>
    <sheet name="Contribution 04" sheetId="22" r:id="rId26"/>
    <sheet name=" 04 2018" sheetId="13" r:id="rId27"/>
    <sheet name="Littérature 03" sheetId="19" r:id="rId28"/>
    <sheet name="Contribution 03" sheetId="20" r:id="rId29"/>
    <sheet name=" 03 2018" sheetId="11" r:id="rId30"/>
    <sheet name="Littérature 02" sheetId="18" r:id="rId31"/>
    <sheet name="Contribution 02" sheetId="17" r:id="rId32"/>
    <sheet name=" 02 2018 " sheetId="12" r:id="rId33"/>
    <sheet name="Litterature 01" sheetId="1" r:id="rId34"/>
    <sheet name="Contribution 01" sheetId="2" r:id="rId35"/>
    <sheet name=" 01 2018" sheetId="14" r:id="rId36"/>
    <sheet name="MODELE" sheetId="15" r:id="rId37"/>
    <sheet name="Récapitulatif " sheetId="16" r:id="rId38"/>
    <sheet name="STAT" sheetId="40" r:id="rId39"/>
    <sheet name="Prévisions charges" sheetId="41" r:id="rId40"/>
  </sheets>
  <definedNames>
    <definedName name="__Anonymous_Sheet_DB__1">' 04 2018'!$9:$41</definedName>
    <definedName name="__Anonymous_Sheet_DB__1_1">' 05 2018'!$5:$24</definedName>
    <definedName name="A" localSheetId="35">' 01 2018'!$J$10:$AC$11</definedName>
    <definedName name="A" localSheetId="32">' 02 2018 '!$J$9:$AC$9</definedName>
    <definedName name="A" localSheetId="29">' 03 2018'!#REF!</definedName>
    <definedName name="A" localSheetId="26">' 04 2018'!$J$39:$AC$39</definedName>
    <definedName name="A" localSheetId="23">' 05 2018'!$J$6:$AC$6</definedName>
    <definedName name="A" localSheetId="20">'06 2018'!$K$6:$AD$6</definedName>
    <definedName name="A" localSheetId="17">'07 2018'!$J$7:$AC$7</definedName>
    <definedName name="A" localSheetId="14">'08 2018'!$J$7:$AC$7</definedName>
    <definedName name="A" localSheetId="11">'09 2018'!$J$7:$AC$7</definedName>
    <definedName name="A" localSheetId="8">'10 2018'!$J$6:$AC$6</definedName>
    <definedName name="A" localSheetId="5">'11 2018'!#REF!</definedName>
    <definedName name="A" localSheetId="2">'12 2018'!#REF!</definedName>
    <definedName name="A" localSheetId="36">MODELE!$J$6:$AC$6</definedName>
    <definedName name="A">#REF!</definedName>
    <definedName name="_xlnm.Print_Area" localSheetId="26">' 04 2018'!$A$43:$H$49</definedName>
    <definedName name="_xlnm.Print_Area" localSheetId="23">' 05 2018'!$A$25:$H$26</definedName>
    <definedName name="_xlnm.Print_Area" localSheetId="20">'06 2018'!$A$1:$I$13</definedName>
    <definedName name="_xlnm.Print_Area" localSheetId="8">'10 2018'!$A$1:$H$39</definedName>
    <definedName name="_xlnm.Print_Area" localSheetId="5">'11 2018'!$A$1:$H$33</definedName>
    <definedName name="_xlnm.Print_Area" localSheetId="2">'12 2018'!$A$1:$H$41</definedName>
    <definedName name="_xlnm.Print_Area" localSheetId="33">'Litterature 01'!$A$1:$G$35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6" l="1"/>
  <c r="D35" i="16"/>
  <c r="E35" i="16"/>
  <c r="F35" i="16"/>
  <c r="G35" i="16"/>
  <c r="H35" i="16"/>
  <c r="I35" i="16"/>
  <c r="J35" i="16"/>
  <c r="K35" i="16"/>
  <c r="M35" i="16"/>
  <c r="O35" i="16"/>
  <c r="D41" i="3"/>
  <c r="E41" i="3"/>
  <c r="G41" i="3"/>
  <c r="H41" i="3"/>
  <c r="E45" i="3"/>
  <c r="F45" i="3"/>
  <c r="H45" i="3"/>
  <c r="H50" i="3"/>
  <c r="F21" i="38"/>
  <c r="F20" i="38"/>
  <c r="F19" i="38"/>
  <c r="F22" i="38"/>
  <c r="G52" i="3"/>
  <c r="G51" i="3"/>
  <c r="F11" i="38"/>
  <c r="F10" i="38"/>
  <c r="F9" i="38"/>
  <c r="G43" i="4"/>
  <c r="G50" i="3"/>
  <c r="K45" i="6"/>
  <c r="H43" i="4"/>
  <c r="F19" i="37"/>
  <c r="F18" i="37"/>
  <c r="J8" i="40"/>
  <c r="K8" i="40"/>
  <c r="J9" i="40" s="1"/>
  <c r="F17" i="37"/>
  <c r="F16" i="37"/>
  <c r="F4" i="37"/>
  <c r="F5" i="37"/>
  <c r="F6" i="37"/>
  <c r="F7" i="37"/>
  <c r="F8" i="37"/>
  <c r="F9" i="37"/>
  <c r="F10" i="37"/>
  <c r="F11" i="37"/>
  <c r="F12" i="37"/>
  <c r="F13" i="37"/>
  <c r="F14" i="37"/>
  <c r="F15" i="37"/>
  <c r="F20" i="37"/>
  <c r="F3" i="37"/>
  <c r="C8" i="41"/>
  <c r="D8" i="41"/>
  <c r="E8" i="41"/>
  <c r="C9" i="41" s="1"/>
  <c r="F8" i="41"/>
  <c r="G8" i="41"/>
  <c r="H8" i="41"/>
  <c r="D10" i="41"/>
  <c r="D5" i="40"/>
  <c r="D6" i="40"/>
  <c r="D7" i="40"/>
  <c r="D8" i="40"/>
  <c r="D9" i="40"/>
  <c r="D10" i="40"/>
  <c r="D11" i="40"/>
  <c r="D12" i="40"/>
  <c r="D13" i="40"/>
  <c r="D14" i="40"/>
  <c r="D15" i="40"/>
  <c r="D16" i="40"/>
  <c r="J23" i="40"/>
  <c r="O45" i="16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V45" i="15"/>
  <c r="W45" i="15"/>
  <c r="X45" i="15"/>
  <c r="Y45" i="15"/>
  <c r="Z45" i="15"/>
  <c r="AA45" i="15"/>
  <c r="AB45" i="15"/>
  <c r="AC45" i="15"/>
  <c r="AD45" i="15"/>
  <c r="AE45" i="15"/>
  <c r="AF45" i="15"/>
  <c r="D46" i="15"/>
  <c r="G46" i="15"/>
  <c r="G6" i="14"/>
  <c r="R6" i="14"/>
  <c r="C6" i="16" s="1"/>
  <c r="D47" i="14"/>
  <c r="E47" i="14"/>
  <c r="G47" i="14"/>
  <c r="H47" i="14"/>
  <c r="J47" i="14"/>
  <c r="C9" i="16" s="1"/>
  <c r="K47" i="14"/>
  <c r="C10" i="16" s="1"/>
  <c r="L47" i="14"/>
  <c r="C11" i="16" s="1"/>
  <c r="M47" i="14"/>
  <c r="C47" i="16"/>
  <c r="N47" i="14"/>
  <c r="C13" i="16" s="1"/>
  <c r="O47" i="14"/>
  <c r="C14" i="16" s="1"/>
  <c r="P47" i="14"/>
  <c r="C15" i="16" s="1"/>
  <c r="Q47" i="14"/>
  <c r="C16" i="16" s="1"/>
  <c r="R47" i="14"/>
  <c r="T47" i="14"/>
  <c r="C19" i="16" s="1"/>
  <c r="U47" i="14"/>
  <c r="C20" i="16" s="1"/>
  <c r="V47" i="14"/>
  <c r="C21" i="16" s="1"/>
  <c r="W47" i="14"/>
  <c r="C22" i="16" s="1"/>
  <c r="X47" i="14"/>
  <c r="C48" i="16"/>
  <c r="Y47" i="14"/>
  <c r="C24" i="16" s="1"/>
  <c r="Z47" i="14"/>
  <c r="C25" i="16" s="1"/>
  <c r="AA47" i="14"/>
  <c r="C26" i="16" s="1"/>
  <c r="AB47" i="14"/>
  <c r="C27" i="16" s="1"/>
  <c r="AC47" i="14"/>
  <c r="C28" i="16" s="1"/>
  <c r="AD47" i="14"/>
  <c r="C29" i="16" s="1"/>
  <c r="AE47" i="14"/>
  <c r="C30" i="16" s="1"/>
  <c r="D51" i="14"/>
  <c r="E51" i="14"/>
  <c r="F51" i="14"/>
  <c r="G51" i="14"/>
  <c r="H51" i="14"/>
  <c r="G52" i="14"/>
  <c r="I51" i="14"/>
  <c r="J51" i="14"/>
  <c r="K51" i="14"/>
  <c r="L51" i="14"/>
  <c r="M51" i="14"/>
  <c r="C12" i="16" s="1"/>
  <c r="N51" i="14"/>
  <c r="O51" i="14"/>
  <c r="P51" i="14"/>
  <c r="Q51" i="14"/>
  <c r="S51" i="14"/>
  <c r="T51" i="14"/>
  <c r="U51" i="14"/>
  <c r="V51" i="14"/>
  <c r="W51" i="14"/>
  <c r="X51" i="14"/>
  <c r="C23" i="16" s="1"/>
  <c r="Y51" i="14"/>
  <c r="Z51" i="14"/>
  <c r="AA51" i="14"/>
  <c r="AB51" i="14"/>
  <c r="AC51" i="14"/>
  <c r="AD51" i="14"/>
  <c r="AE51" i="14"/>
  <c r="D52" i="14"/>
  <c r="D5" i="12"/>
  <c r="R54" i="14"/>
  <c r="G58" i="14"/>
  <c r="C8" i="2"/>
  <c r="E2" i="1"/>
  <c r="E3" i="1"/>
  <c r="E4" i="1"/>
  <c r="E5" i="1"/>
  <c r="E6" i="1"/>
  <c r="E7" i="1"/>
  <c r="H12" i="12"/>
  <c r="D55" i="12"/>
  <c r="E55" i="12"/>
  <c r="G55" i="12"/>
  <c r="H55" i="12"/>
  <c r="J55" i="12"/>
  <c r="D9" i="16" s="1"/>
  <c r="K55" i="12"/>
  <c r="D10" i="16" s="1"/>
  <c r="L55" i="12"/>
  <c r="D11" i="16" s="1"/>
  <c r="M55" i="12"/>
  <c r="D12" i="16" s="1"/>
  <c r="D47" i="16"/>
  <c r="N55" i="12"/>
  <c r="D13" i="16" s="1"/>
  <c r="O55" i="12"/>
  <c r="D14" i="16" s="1"/>
  <c r="P55" i="12"/>
  <c r="D15" i="16" s="1"/>
  <c r="Q55" i="12"/>
  <c r="D16" i="16" s="1"/>
  <c r="R55" i="12"/>
  <c r="T55" i="12"/>
  <c r="D19" i="16" s="1"/>
  <c r="U55" i="12"/>
  <c r="D20" i="16" s="1"/>
  <c r="V55" i="12"/>
  <c r="D21" i="16" s="1"/>
  <c r="W55" i="12"/>
  <c r="D22" i="16" s="1"/>
  <c r="X55" i="12"/>
  <c r="D23" i="16" s="1"/>
  <c r="Y55" i="12"/>
  <c r="D24" i="16" s="1"/>
  <c r="Z55" i="12"/>
  <c r="D25" i="16" s="1"/>
  <c r="AA55" i="12"/>
  <c r="D26" i="16" s="1"/>
  <c r="AB55" i="12"/>
  <c r="D27" i="16" s="1"/>
  <c r="AC55" i="12"/>
  <c r="D28" i="16" s="1"/>
  <c r="AD55" i="12"/>
  <c r="D29" i="16" s="1"/>
  <c r="AE55" i="12"/>
  <c r="D30" i="16" s="1"/>
  <c r="E59" i="12"/>
  <c r="F59" i="12"/>
  <c r="H59" i="12"/>
  <c r="I59" i="12"/>
  <c r="J59" i="12"/>
  <c r="K59" i="12"/>
  <c r="L59" i="12"/>
  <c r="M59" i="12"/>
  <c r="N59" i="12"/>
  <c r="O59" i="12"/>
  <c r="P59" i="12"/>
  <c r="Q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H64" i="12"/>
  <c r="G66" i="12"/>
  <c r="F2" i="17"/>
  <c r="F3" i="17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C17" i="17"/>
  <c r="D17" i="17"/>
  <c r="E17" i="17"/>
  <c r="F2" i="18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9" i="18"/>
  <c r="C20" i="18"/>
  <c r="D20" i="18"/>
  <c r="E20" i="18"/>
  <c r="F20" i="18"/>
  <c r="D40" i="11"/>
  <c r="E40" i="11"/>
  <c r="G40" i="11"/>
  <c r="H40" i="11"/>
  <c r="J40" i="11"/>
  <c r="E9" i="16" s="1"/>
  <c r="K40" i="11"/>
  <c r="E10" i="16" s="1"/>
  <c r="L40" i="11"/>
  <c r="E11" i="16" s="1"/>
  <c r="M40" i="11"/>
  <c r="E12" i="16" s="1"/>
  <c r="E47" i="16"/>
  <c r="N40" i="11"/>
  <c r="E13" i="16" s="1"/>
  <c r="O40" i="11"/>
  <c r="E14" i="16" s="1"/>
  <c r="P40" i="11"/>
  <c r="E15" i="16" s="1"/>
  <c r="Q40" i="11"/>
  <c r="E16" i="16" s="1"/>
  <c r="R40" i="11"/>
  <c r="T40" i="11"/>
  <c r="E19" i="16" s="1"/>
  <c r="U40" i="11"/>
  <c r="E20" i="16" s="1"/>
  <c r="V40" i="11"/>
  <c r="E21" i="16" s="1"/>
  <c r="W40" i="11"/>
  <c r="E22" i="16" s="1"/>
  <c r="X40" i="11"/>
  <c r="E23" i="16" s="1"/>
  <c r="Y40" i="11"/>
  <c r="E24" i="16" s="1"/>
  <c r="Z40" i="11"/>
  <c r="E25" i="16" s="1"/>
  <c r="AA40" i="11"/>
  <c r="E26" i="16" s="1"/>
  <c r="AB40" i="11"/>
  <c r="E27" i="16" s="1"/>
  <c r="AC40" i="11"/>
  <c r="E28" i="16" s="1"/>
  <c r="AD40" i="11"/>
  <c r="E29" i="16" s="1"/>
  <c r="AE40" i="11"/>
  <c r="E30" i="16" s="1"/>
  <c r="E44" i="11"/>
  <c r="F44" i="11"/>
  <c r="H44" i="11"/>
  <c r="I44" i="11"/>
  <c r="J44" i="11"/>
  <c r="K44" i="11"/>
  <c r="L44" i="11"/>
  <c r="M44" i="11"/>
  <c r="N44" i="11"/>
  <c r="O44" i="11"/>
  <c r="P44" i="11"/>
  <c r="Q44" i="11"/>
  <c r="S44" i="11"/>
  <c r="T44" i="11"/>
  <c r="U44" i="11"/>
  <c r="V44" i="11"/>
  <c r="W44" i="11"/>
  <c r="X44" i="11"/>
  <c r="Y44" i="11"/>
  <c r="Z44" i="11"/>
  <c r="AA44" i="11"/>
  <c r="AB44" i="11"/>
  <c r="AC44" i="11"/>
  <c r="AD44" i="11"/>
  <c r="AE44" i="11"/>
  <c r="G49" i="11"/>
  <c r="H49" i="11"/>
  <c r="G51" i="11"/>
  <c r="F2" i="20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C20" i="20"/>
  <c r="D20" i="20"/>
  <c r="E20" i="20"/>
  <c r="F2" i="19"/>
  <c r="F3" i="19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C17" i="19"/>
  <c r="D17" i="19"/>
  <c r="H2" i="19"/>
  <c r="E17" i="19"/>
  <c r="D29" i="13"/>
  <c r="E29" i="13"/>
  <c r="G29" i="13"/>
  <c r="H29" i="13"/>
  <c r="J29" i="13"/>
  <c r="F9" i="16" s="1"/>
  <c r="K29" i="13"/>
  <c r="F10" i="16" s="1"/>
  <c r="L29" i="13"/>
  <c r="F11" i="16" s="1"/>
  <c r="M29" i="13"/>
  <c r="F12" i="16" s="1"/>
  <c r="N29" i="13"/>
  <c r="F13" i="16" s="1"/>
  <c r="O29" i="13"/>
  <c r="F14" i="16" s="1"/>
  <c r="P29" i="13"/>
  <c r="F15" i="16" s="1"/>
  <c r="Q29" i="13"/>
  <c r="F16" i="16" s="1"/>
  <c r="R29" i="13"/>
  <c r="T29" i="13"/>
  <c r="F19" i="16" s="1"/>
  <c r="U29" i="13"/>
  <c r="F20" i="16" s="1"/>
  <c r="V29" i="13"/>
  <c r="F21" i="16" s="1"/>
  <c r="W29" i="13"/>
  <c r="F22" i="16" s="1"/>
  <c r="X29" i="13"/>
  <c r="F23" i="16" s="1"/>
  <c r="Y29" i="13"/>
  <c r="F24" i="16" s="1"/>
  <c r="Z29" i="13"/>
  <c r="F25" i="16" s="1"/>
  <c r="AA29" i="13"/>
  <c r="F26" i="16" s="1"/>
  <c r="AB29" i="13"/>
  <c r="F27" i="16" s="1"/>
  <c r="AC29" i="13"/>
  <c r="F28" i="16" s="1"/>
  <c r="AD29" i="13"/>
  <c r="F29" i="16" s="1"/>
  <c r="AE29" i="13"/>
  <c r="F30" i="16" s="1"/>
  <c r="E33" i="13"/>
  <c r="F33" i="13"/>
  <c r="H33" i="13"/>
  <c r="I33" i="13"/>
  <c r="J33" i="13"/>
  <c r="K33" i="13"/>
  <c r="L33" i="13"/>
  <c r="M33" i="13"/>
  <c r="N33" i="13"/>
  <c r="O33" i="13"/>
  <c r="P33" i="13"/>
  <c r="Q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W35" i="13"/>
  <c r="G38" i="13"/>
  <c r="H38" i="13"/>
  <c r="G40" i="13"/>
  <c r="F2" i="21"/>
  <c r="F3" i="21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C17" i="21"/>
  <c r="D17" i="21"/>
  <c r="E17" i="21"/>
  <c r="F17" i="21"/>
  <c r="D25" i="10"/>
  <c r="E25" i="10"/>
  <c r="G25" i="10"/>
  <c r="H25" i="10"/>
  <c r="J25" i="10"/>
  <c r="G9" i="16" s="1"/>
  <c r="K25" i="10"/>
  <c r="G10" i="16" s="1"/>
  <c r="L25" i="10"/>
  <c r="G11" i="16" s="1"/>
  <c r="M25" i="10"/>
  <c r="G12" i="16" s="1"/>
  <c r="G47" i="16"/>
  <c r="N25" i="10"/>
  <c r="G13" i="16" s="1"/>
  <c r="O25" i="10"/>
  <c r="G14" i="16" s="1"/>
  <c r="P25" i="10"/>
  <c r="G15" i="16" s="1"/>
  <c r="Q25" i="10"/>
  <c r="G16" i="16" s="1"/>
  <c r="R25" i="10"/>
  <c r="T25" i="10"/>
  <c r="G19" i="16" s="1"/>
  <c r="U25" i="10"/>
  <c r="G20" i="16" s="1"/>
  <c r="V25" i="10"/>
  <c r="G21" i="16" s="1"/>
  <c r="W25" i="10"/>
  <c r="G22" i="16" s="1"/>
  <c r="X25" i="10"/>
  <c r="G23" i="16" s="1"/>
  <c r="G48" i="16"/>
  <c r="Y25" i="10"/>
  <c r="G24" i="16" s="1"/>
  <c r="Z25" i="10"/>
  <c r="G25" i="16" s="1"/>
  <c r="AA25" i="10"/>
  <c r="G26" i="16" s="1"/>
  <c r="AB25" i="10"/>
  <c r="G27" i="16" s="1"/>
  <c r="AC25" i="10"/>
  <c r="G28" i="16" s="1"/>
  <c r="AD25" i="10"/>
  <c r="G29" i="16" s="1"/>
  <c r="AE25" i="10"/>
  <c r="G30" i="16" s="1"/>
  <c r="E29" i="10"/>
  <c r="F29" i="10"/>
  <c r="H29" i="10"/>
  <c r="I29" i="10"/>
  <c r="J29" i="10"/>
  <c r="K29" i="10"/>
  <c r="L29" i="10"/>
  <c r="M29" i="10"/>
  <c r="N29" i="10"/>
  <c r="O29" i="10"/>
  <c r="P29" i="10"/>
  <c r="Q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W31" i="10"/>
  <c r="G34" i="10"/>
  <c r="H34" i="10"/>
  <c r="G36" i="10"/>
  <c r="F2" i="23"/>
  <c r="F3" i="23"/>
  <c r="F4" i="23"/>
  <c r="F5" i="23"/>
  <c r="F6" i="23"/>
  <c r="F7" i="23"/>
  <c r="F8" i="23"/>
  <c r="F9" i="23"/>
  <c r="F10" i="23"/>
  <c r="F11" i="23"/>
  <c r="F12" i="23"/>
  <c r="F13" i="23"/>
  <c r="F14" i="23"/>
  <c r="F15" i="23"/>
  <c r="F16" i="23"/>
  <c r="C17" i="23"/>
  <c r="D17" i="23"/>
  <c r="E17" i="23"/>
  <c r="F2" i="24"/>
  <c r="F3" i="24"/>
  <c r="F4" i="24"/>
  <c r="F5" i="24"/>
  <c r="F6" i="24"/>
  <c r="F7" i="24"/>
  <c r="F8" i="24"/>
  <c r="F9" i="24"/>
  <c r="F10" i="24"/>
  <c r="F11" i="24"/>
  <c r="F12" i="24"/>
  <c r="F13" i="24"/>
  <c r="F14" i="24"/>
  <c r="F15" i="24"/>
  <c r="F16" i="24"/>
  <c r="C17" i="24"/>
  <c r="D17" i="24"/>
  <c r="E17" i="24"/>
  <c r="F35" i="9"/>
  <c r="I35" i="9"/>
  <c r="K35" i="9"/>
  <c r="H9" i="16" s="1"/>
  <c r="L35" i="9"/>
  <c r="H10" i="16" s="1"/>
  <c r="M35" i="9"/>
  <c r="H11" i="16" s="1"/>
  <c r="N35" i="9"/>
  <c r="O35" i="9"/>
  <c r="H13" i="16" s="1"/>
  <c r="P35" i="9"/>
  <c r="H14" i="16" s="1"/>
  <c r="Q35" i="9"/>
  <c r="H15" i="16" s="1"/>
  <c r="R35" i="9"/>
  <c r="H16" i="16" s="1"/>
  <c r="U35" i="9"/>
  <c r="H19" i="16" s="1"/>
  <c r="V35" i="9"/>
  <c r="H20" i="16" s="1"/>
  <c r="W35" i="9"/>
  <c r="H21" i="16" s="1"/>
  <c r="X35" i="9"/>
  <c r="H22" i="16" s="1"/>
  <c r="Y35" i="9"/>
  <c r="H23" i="16" s="1"/>
  <c r="H48" i="16"/>
  <c r="Z35" i="9"/>
  <c r="H24" i="16" s="1"/>
  <c r="AA35" i="9"/>
  <c r="H25" i="16" s="1"/>
  <c r="AB35" i="9"/>
  <c r="H26" i="16" s="1"/>
  <c r="AC35" i="9"/>
  <c r="H27" i="16" s="1"/>
  <c r="AD35" i="9"/>
  <c r="H28" i="16" s="1"/>
  <c r="AE35" i="9"/>
  <c r="H29" i="16" s="1"/>
  <c r="AF35" i="9"/>
  <c r="H30" i="16" s="1"/>
  <c r="F39" i="9"/>
  <c r="G39" i="9"/>
  <c r="I39" i="9"/>
  <c r="J39" i="9"/>
  <c r="K39" i="9"/>
  <c r="L39" i="9"/>
  <c r="M39" i="9"/>
  <c r="N39" i="9"/>
  <c r="O39" i="9"/>
  <c r="P39" i="9"/>
  <c r="Q39" i="9"/>
  <c r="R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H44" i="9"/>
  <c r="I44" i="9"/>
  <c r="H46" i="9"/>
  <c r="F2" i="25"/>
  <c r="F3" i="25"/>
  <c r="F4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C24" i="25"/>
  <c r="D24" i="25"/>
  <c r="E24" i="25"/>
  <c r="F2" i="27"/>
  <c r="F3" i="27"/>
  <c r="F4" i="27"/>
  <c r="F5" i="27"/>
  <c r="F6" i="27"/>
  <c r="F7" i="27"/>
  <c r="F8" i="27"/>
  <c r="F9" i="27"/>
  <c r="F10" i="27"/>
  <c r="F11" i="27"/>
  <c r="F12" i="27"/>
  <c r="F13" i="27"/>
  <c r="F14" i="27"/>
  <c r="F15" i="27"/>
  <c r="F16" i="27"/>
  <c r="C17" i="27"/>
  <c r="D17" i="27"/>
  <c r="E17" i="27"/>
  <c r="D38" i="8"/>
  <c r="E38" i="8"/>
  <c r="G38" i="8"/>
  <c r="H38" i="8"/>
  <c r="J38" i="8"/>
  <c r="I9" i="16" s="1"/>
  <c r="K38" i="8"/>
  <c r="I10" i="16" s="1"/>
  <c r="L38" i="8"/>
  <c r="I11" i="16" s="1"/>
  <c r="M38" i="8"/>
  <c r="I12" i="16" s="1"/>
  <c r="N38" i="8"/>
  <c r="I13" i="16" s="1"/>
  <c r="O38" i="8"/>
  <c r="I14" i="16" s="1"/>
  <c r="P38" i="8"/>
  <c r="I15" i="16" s="1"/>
  <c r="Q38" i="8"/>
  <c r="I16" i="16" s="1"/>
  <c r="T38" i="8"/>
  <c r="I19" i="16" s="1"/>
  <c r="U38" i="8"/>
  <c r="I20" i="16" s="1"/>
  <c r="V38" i="8"/>
  <c r="I21" i="16" s="1"/>
  <c r="W38" i="8"/>
  <c r="I22" i="16" s="1"/>
  <c r="X38" i="8"/>
  <c r="I23" i="16" s="1"/>
  <c r="Y38" i="8"/>
  <c r="I24" i="16" s="1"/>
  <c r="Z38" i="8"/>
  <c r="I25" i="16" s="1"/>
  <c r="AA38" i="8"/>
  <c r="I26" i="16" s="1"/>
  <c r="AB38" i="8"/>
  <c r="I27" i="16" s="1"/>
  <c r="AC38" i="8"/>
  <c r="I28" i="16" s="1"/>
  <c r="AD38" i="8"/>
  <c r="I29" i="16" s="1"/>
  <c r="AE38" i="8"/>
  <c r="I30" i="16" s="1"/>
  <c r="E42" i="8"/>
  <c r="F42" i="8"/>
  <c r="H42" i="8"/>
  <c r="I42" i="8"/>
  <c r="J42" i="8"/>
  <c r="K42" i="8"/>
  <c r="L42" i="8"/>
  <c r="M42" i="8"/>
  <c r="N42" i="8"/>
  <c r="O42" i="8"/>
  <c r="P42" i="8"/>
  <c r="Q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G47" i="8"/>
  <c r="H47" i="8"/>
  <c r="G49" i="8"/>
  <c r="D51" i="8"/>
  <c r="F2" i="29"/>
  <c r="F3" i="29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C28" i="29"/>
  <c r="D28" i="29"/>
  <c r="E28" i="29"/>
  <c r="F2" i="28"/>
  <c r="F3" i="28"/>
  <c r="F4" i="28"/>
  <c r="F5" i="28"/>
  <c r="F6" i="28"/>
  <c r="F7" i="28"/>
  <c r="F8" i="28"/>
  <c r="F9" i="28"/>
  <c r="F10" i="28"/>
  <c r="F11" i="28"/>
  <c r="F12" i="28"/>
  <c r="F13" i="28"/>
  <c r="F14" i="28"/>
  <c r="F15" i="28"/>
  <c r="F16" i="28"/>
  <c r="C17" i="28"/>
  <c r="D17" i="28"/>
  <c r="E17" i="28"/>
  <c r="D34" i="7"/>
  <c r="E34" i="7"/>
  <c r="G34" i="7"/>
  <c r="H34" i="7"/>
  <c r="J34" i="7"/>
  <c r="J9" i="16" s="1"/>
  <c r="K34" i="7"/>
  <c r="J10" i="16" s="1"/>
  <c r="L34" i="7"/>
  <c r="J11" i="16" s="1"/>
  <c r="M34" i="7"/>
  <c r="J12" i="16" s="1"/>
  <c r="N34" i="7"/>
  <c r="J13" i="16" s="1"/>
  <c r="O34" i="7"/>
  <c r="J14" i="16" s="1"/>
  <c r="P34" i="7"/>
  <c r="J15" i="16" s="1"/>
  <c r="Q34" i="7"/>
  <c r="J16" i="16" s="1"/>
  <c r="R34" i="7"/>
  <c r="T34" i="7"/>
  <c r="J19" i="16" s="1"/>
  <c r="U34" i="7"/>
  <c r="J20" i="16" s="1"/>
  <c r="V34" i="7"/>
  <c r="J21" i="16" s="1"/>
  <c r="W34" i="7"/>
  <c r="J22" i="16" s="1"/>
  <c r="X34" i="7"/>
  <c r="J23" i="16" s="1"/>
  <c r="Y34" i="7"/>
  <c r="J24" i="16" s="1"/>
  <c r="Z34" i="7"/>
  <c r="J25" i="16" s="1"/>
  <c r="AA34" i="7"/>
  <c r="J26" i="16" s="1"/>
  <c r="AB34" i="7"/>
  <c r="J27" i="16" s="1"/>
  <c r="AC34" i="7"/>
  <c r="J28" i="16" s="1"/>
  <c r="AD34" i="7"/>
  <c r="J29" i="16" s="1"/>
  <c r="AE34" i="7"/>
  <c r="E38" i="7"/>
  <c r="F38" i="7"/>
  <c r="H38" i="7"/>
  <c r="I38" i="7"/>
  <c r="J38" i="7"/>
  <c r="K38" i="7"/>
  <c r="L38" i="7"/>
  <c r="M38" i="7"/>
  <c r="N38" i="7"/>
  <c r="O38" i="7"/>
  <c r="P38" i="7"/>
  <c r="Q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J30" i="16" s="1"/>
  <c r="H43" i="7"/>
  <c r="G45" i="7"/>
  <c r="F2" i="31"/>
  <c r="F3" i="31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C24" i="31"/>
  <c r="D24" i="31"/>
  <c r="E24" i="31"/>
  <c r="F2" i="30"/>
  <c r="F3" i="30"/>
  <c r="F4" i="30"/>
  <c r="F5" i="30"/>
  <c r="F6" i="30"/>
  <c r="F7" i="30"/>
  <c r="F8" i="30"/>
  <c r="F9" i="30"/>
  <c r="F10" i="30"/>
  <c r="F11" i="30"/>
  <c r="F12" i="30"/>
  <c r="F13" i="30"/>
  <c r="F14" i="30"/>
  <c r="F15" i="30"/>
  <c r="F16" i="30"/>
  <c r="C17" i="30"/>
  <c r="D17" i="30"/>
  <c r="E17" i="30"/>
  <c r="M31" i="6"/>
  <c r="D51" i="6"/>
  <c r="E51" i="6"/>
  <c r="G51" i="6"/>
  <c r="H51" i="6"/>
  <c r="J51" i="6"/>
  <c r="K9" i="16" s="1"/>
  <c r="K51" i="6"/>
  <c r="K10" i="16" s="1"/>
  <c r="L51" i="6"/>
  <c r="K11" i="16" s="1"/>
  <c r="M51" i="6"/>
  <c r="K12" i="16" s="1"/>
  <c r="N51" i="6"/>
  <c r="K13" i="16" s="1"/>
  <c r="O51" i="6"/>
  <c r="K14" i="16" s="1"/>
  <c r="P51" i="6"/>
  <c r="K15" i="16" s="1"/>
  <c r="Q51" i="6"/>
  <c r="K16" i="16" s="1"/>
  <c r="R51" i="6"/>
  <c r="T51" i="6"/>
  <c r="K19" i="16" s="1"/>
  <c r="U51" i="6"/>
  <c r="K20" i="16" s="1"/>
  <c r="V51" i="6"/>
  <c r="K21" i="16" s="1"/>
  <c r="W51" i="6"/>
  <c r="K22" i="16" s="1"/>
  <c r="X51" i="6"/>
  <c r="K23" i="16" s="1"/>
  <c r="Y51" i="6"/>
  <c r="K24" i="16" s="1"/>
  <c r="Z51" i="6"/>
  <c r="K25" i="16" s="1"/>
  <c r="AA51" i="6"/>
  <c r="K26" i="16" s="1"/>
  <c r="AB51" i="6"/>
  <c r="K27" i="16" s="1"/>
  <c r="AC51" i="6"/>
  <c r="K28" i="16" s="1"/>
  <c r="AD51" i="6"/>
  <c r="K29" i="16" s="1"/>
  <c r="AE51" i="6"/>
  <c r="E55" i="6"/>
  <c r="F55" i="6"/>
  <c r="H55" i="6"/>
  <c r="I55" i="6"/>
  <c r="J55" i="6"/>
  <c r="K55" i="6"/>
  <c r="L55" i="6"/>
  <c r="M55" i="6"/>
  <c r="N55" i="6"/>
  <c r="O55" i="6"/>
  <c r="P55" i="6"/>
  <c r="Q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K30" i="16" s="1"/>
  <c r="H60" i="6"/>
  <c r="G62" i="6"/>
  <c r="G64" i="6"/>
  <c r="E64" i="6"/>
  <c r="G65" i="6"/>
  <c r="F2" i="33"/>
  <c r="F3" i="33"/>
  <c r="F4" i="33"/>
  <c r="F5" i="33"/>
  <c r="F6" i="33"/>
  <c r="F7" i="33"/>
  <c r="F8" i="33"/>
  <c r="F9" i="33"/>
  <c r="F10" i="33"/>
  <c r="F11" i="33"/>
  <c r="F12" i="33"/>
  <c r="F13" i="33"/>
  <c r="F14" i="33"/>
  <c r="F15" i="33"/>
  <c r="C16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C30" i="33"/>
  <c r="D30" i="33"/>
  <c r="D31" i="33" s="1"/>
  <c r="E30" i="33"/>
  <c r="F30" i="33"/>
  <c r="F13" i="40"/>
  <c r="F2" i="32"/>
  <c r="F3" i="32"/>
  <c r="F4" i="32"/>
  <c r="F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C18" i="32"/>
  <c r="D18" i="32"/>
  <c r="E18" i="32"/>
  <c r="D43" i="5"/>
  <c r="E43" i="5"/>
  <c r="G43" i="5"/>
  <c r="H43" i="5"/>
  <c r="J43" i="5"/>
  <c r="L9" i="16" s="1"/>
  <c r="K43" i="5"/>
  <c r="L10" i="16" s="1"/>
  <c r="L43" i="5"/>
  <c r="L11" i="16" s="1"/>
  <c r="M43" i="5"/>
  <c r="L12" i="16" s="1"/>
  <c r="N43" i="5"/>
  <c r="L13" i="16" s="1"/>
  <c r="O43" i="5"/>
  <c r="L14" i="16" s="1"/>
  <c r="P43" i="5"/>
  <c r="L15" i="16" s="1"/>
  <c r="Q43" i="5"/>
  <c r="L16" i="16" s="1"/>
  <c r="R43" i="5"/>
  <c r="T43" i="5"/>
  <c r="L19" i="16" s="1"/>
  <c r="U43" i="5"/>
  <c r="L20" i="16" s="1"/>
  <c r="V43" i="5"/>
  <c r="L21" i="16" s="1"/>
  <c r="W43" i="5"/>
  <c r="L22" i="16" s="1"/>
  <c r="X43" i="5"/>
  <c r="L23" i="16" s="1"/>
  <c r="Y43" i="5"/>
  <c r="L24" i="16" s="1"/>
  <c r="Z43" i="5"/>
  <c r="L25" i="16" s="1"/>
  <c r="AA43" i="5"/>
  <c r="L26" i="16" s="1"/>
  <c r="AB43" i="5"/>
  <c r="L27" i="16" s="1"/>
  <c r="AC43" i="5"/>
  <c r="L28" i="16" s="1"/>
  <c r="AD43" i="5"/>
  <c r="L29" i="16" s="1"/>
  <c r="AE43" i="5"/>
  <c r="L30" i="16" s="1"/>
  <c r="E47" i="5"/>
  <c r="F47" i="5"/>
  <c r="H47" i="5"/>
  <c r="I47" i="5"/>
  <c r="J47" i="5"/>
  <c r="K47" i="5"/>
  <c r="L47" i="5"/>
  <c r="M47" i="5"/>
  <c r="N47" i="5"/>
  <c r="O47" i="5"/>
  <c r="P47" i="5"/>
  <c r="Q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G52" i="5"/>
  <c r="H52" i="5"/>
  <c r="G53" i="5"/>
  <c r="G54" i="5"/>
  <c r="F2" i="34"/>
  <c r="F3" i="34"/>
  <c r="F4" i="34"/>
  <c r="F5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C24" i="34"/>
  <c r="D24" i="34"/>
  <c r="E24" i="34"/>
  <c r="F2" i="35"/>
  <c r="F3" i="35"/>
  <c r="F4" i="35"/>
  <c r="F5" i="35"/>
  <c r="F6" i="35"/>
  <c r="F7" i="35"/>
  <c r="F8" i="35"/>
  <c r="F9" i="35"/>
  <c r="F10" i="35"/>
  <c r="F11" i="35"/>
  <c r="F12" i="35"/>
  <c r="F13" i="35"/>
  <c r="F15" i="35"/>
  <c r="C16" i="35"/>
  <c r="D16" i="35"/>
  <c r="E16" i="35"/>
  <c r="D34" i="4"/>
  <c r="E34" i="4"/>
  <c r="G34" i="4"/>
  <c r="H34" i="4"/>
  <c r="J34" i="4"/>
  <c r="M9" i="16" s="1"/>
  <c r="K34" i="4"/>
  <c r="M10" i="16" s="1"/>
  <c r="L34" i="4"/>
  <c r="M11" i="16" s="1"/>
  <c r="M34" i="4"/>
  <c r="M12" i="16" s="1"/>
  <c r="N34" i="4"/>
  <c r="M13" i="16" s="1"/>
  <c r="O34" i="4"/>
  <c r="M14" i="16" s="1"/>
  <c r="P34" i="4"/>
  <c r="M15" i="16" s="1"/>
  <c r="Q34" i="4"/>
  <c r="M16" i="16" s="1"/>
  <c r="R34" i="4"/>
  <c r="T34" i="4"/>
  <c r="M19" i="16" s="1"/>
  <c r="U34" i="4"/>
  <c r="M20" i="16" s="1"/>
  <c r="V34" i="4"/>
  <c r="M21" i="16" s="1"/>
  <c r="W34" i="4"/>
  <c r="M22" i="16" s="1"/>
  <c r="X34" i="4"/>
  <c r="M23" i="16" s="1"/>
  <c r="M48" i="16"/>
  <c r="Y34" i="4"/>
  <c r="M24" i="16" s="1"/>
  <c r="Z34" i="4"/>
  <c r="M25" i="16" s="1"/>
  <c r="AA34" i="4"/>
  <c r="M26" i="16" s="1"/>
  <c r="AB34" i="4"/>
  <c r="M27" i="16" s="1"/>
  <c r="AC34" i="4"/>
  <c r="M28" i="16" s="1"/>
  <c r="AD34" i="4"/>
  <c r="M29" i="16" s="1"/>
  <c r="AE34" i="4"/>
  <c r="M30" i="16" s="1"/>
  <c r="E38" i="4"/>
  <c r="F38" i="4"/>
  <c r="H38" i="4"/>
  <c r="I38" i="4"/>
  <c r="J38" i="4"/>
  <c r="K38" i="4"/>
  <c r="L38" i="4"/>
  <c r="M38" i="4"/>
  <c r="N38" i="4"/>
  <c r="O38" i="4"/>
  <c r="P38" i="4"/>
  <c r="Q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G44" i="4"/>
  <c r="G45" i="4"/>
  <c r="F2" i="37"/>
  <c r="F21" i="37" s="1"/>
  <c r="C21" i="37"/>
  <c r="D21" i="37"/>
  <c r="E21" i="37"/>
  <c r="F2" i="36"/>
  <c r="F3" i="36"/>
  <c r="F4" i="36"/>
  <c r="F5" i="36"/>
  <c r="F6" i="36"/>
  <c r="F7" i="36"/>
  <c r="F8" i="36"/>
  <c r="F9" i="36"/>
  <c r="F10" i="36"/>
  <c r="F11" i="36"/>
  <c r="F12" i="36"/>
  <c r="F13" i="36"/>
  <c r="F14" i="36"/>
  <c r="F15" i="36"/>
  <c r="F16" i="36"/>
  <c r="C17" i="36"/>
  <c r="D17" i="36"/>
  <c r="E17" i="36"/>
  <c r="J41" i="3"/>
  <c r="N9" i="16" s="1"/>
  <c r="K41" i="3"/>
  <c r="N10" i="16" s="1"/>
  <c r="L41" i="3"/>
  <c r="N11" i="16" s="1"/>
  <c r="M41" i="3"/>
  <c r="N12" i="16" s="1"/>
  <c r="N41" i="3"/>
  <c r="N13" i="16" s="1"/>
  <c r="O41" i="3"/>
  <c r="N14" i="16" s="1"/>
  <c r="P41" i="3"/>
  <c r="N15" i="16" s="1"/>
  <c r="Q41" i="3"/>
  <c r="N16" i="16" s="1"/>
  <c r="R41" i="3"/>
  <c r="T41" i="3"/>
  <c r="N19" i="16" s="1"/>
  <c r="U41" i="3"/>
  <c r="N20" i="16" s="1"/>
  <c r="V41" i="3"/>
  <c r="N21" i="16" s="1"/>
  <c r="W41" i="3"/>
  <c r="N22" i="16" s="1"/>
  <c r="X41" i="3"/>
  <c r="N23" i="16" s="1"/>
  <c r="Y41" i="3"/>
  <c r="N24" i="16" s="1"/>
  <c r="Z41" i="3"/>
  <c r="N25" i="16" s="1"/>
  <c r="AA41" i="3"/>
  <c r="N26" i="16" s="1"/>
  <c r="AB41" i="3"/>
  <c r="N27" i="16" s="1"/>
  <c r="AC41" i="3"/>
  <c r="N28" i="16" s="1"/>
  <c r="AD41" i="3"/>
  <c r="N29" i="16" s="1"/>
  <c r="AE41" i="3"/>
  <c r="N30" i="16" s="1"/>
  <c r="I45" i="3"/>
  <c r="J45" i="3"/>
  <c r="K45" i="3"/>
  <c r="L45" i="3"/>
  <c r="M45" i="3"/>
  <c r="N45" i="3"/>
  <c r="O45" i="3"/>
  <c r="P45" i="3"/>
  <c r="Q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F2" i="38"/>
  <c r="F3" i="38"/>
  <c r="F4" i="38"/>
  <c r="F5" i="38"/>
  <c r="F6" i="38"/>
  <c r="F7" i="38"/>
  <c r="F8" i="38"/>
  <c r="F16" i="38"/>
  <c r="F17" i="38"/>
  <c r="F18" i="38"/>
  <c r="C23" i="38"/>
  <c r="D23" i="38"/>
  <c r="E23" i="38"/>
  <c r="F2" i="39"/>
  <c r="F3" i="39"/>
  <c r="F4" i="39"/>
  <c r="F5" i="39"/>
  <c r="F6" i="39"/>
  <c r="F7" i="39"/>
  <c r="F8" i="39"/>
  <c r="F9" i="39"/>
  <c r="F10" i="39"/>
  <c r="F11" i="39"/>
  <c r="F12" i="39"/>
  <c r="F13" i="39"/>
  <c r="F14" i="39"/>
  <c r="F15" i="39"/>
  <c r="F16" i="39"/>
  <c r="C17" i="39"/>
  <c r="D17" i="39"/>
  <c r="E17" i="39"/>
  <c r="L48" i="16"/>
  <c r="K48" i="16"/>
  <c r="F24" i="34"/>
  <c r="F14" i="40"/>
  <c r="F24" i="31"/>
  <c r="F16" i="35"/>
  <c r="W57" i="6"/>
  <c r="F17" i="30"/>
  <c r="W40" i="7"/>
  <c r="F17" i="36"/>
  <c r="F17" i="28"/>
  <c r="F15" i="40"/>
  <c r="W40" i="4"/>
  <c r="J47" i="16"/>
  <c r="I47" i="16"/>
  <c r="K47" i="16"/>
  <c r="J48" i="16"/>
  <c r="I48" i="16"/>
  <c r="E12" i="1"/>
  <c r="M47" i="16"/>
  <c r="W47" i="15"/>
  <c r="F47" i="16"/>
  <c r="F17" i="19"/>
  <c r="E48" i="16"/>
  <c r="F48" i="16"/>
  <c r="F17" i="17"/>
  <c r="M47" i="15"/>
  <c r="T48" i="15"/>
  <c r="N48" i="16"/>
  <c r="L47" i="16"/>
  <c r="D48" i="16"/>
  <c r="D50" i="16" s="1"/>
  <c r="E45" i="16" s="1"/>
  <c r="E50" i="16" s="1"/>
  <c r="F45" i="16" s="1"/>
  <c r="F50" i="16" s="1"/>
  <c r="G45" i="16" s="1"/>
  <c r="G50" i="16" s="1"/>
  <c r="H45" i="16" s="1"/>
  <c r="O48" i="16"/>
  <c r="G5" i="12"/>
  <c r="G59" i="12"/>
  <c r="G60" i="12"/>
  <c r="G67" i="12"/>
  <c r="G68" i="12"/>
  <c r="G59" i="14"/>
  <c r="D59" i="12"/>
  <c r="R51" i="14"/>
  <c r="M53" i="14"/>
  <c r="C50" i="16"/>
  <c r="W47" i="3"/>
  <c r="F17" i="39"/>
  <c r="G5" i="11"/>
  <c r="G44" i="11"/>
  <c r="G45" i="11"/>
  <c r="G5" i="13"/>
  <c r="G33" i="13"/>
  <c r="G34" i="13"/>
  <c r="R5" i="12"/>
  <c r="D6" i="16" s="1"/>
  <c r="R59" i="12"/>
  <c r="M61" i="12"/>
  <c r="E62" i="12"/>
  <c r="D60" i="12"/>
  <c r="G52" i="11"/>
  <c r="G5" i="10"/>
  <c r="G29" i="10"/>
  <c r="G30" i="10"/>
  <c r="G41" i="13"/>
  <c r="D5" i="11"/>
  <c r="H65" i="12"/>
  <c r="H66" i="12"/>
  <c r="R5" i="11"/>
  <c r="E6" i="16" s="1"/>
  <c r="D44" i="11"/>
  <c r="G37" i="10"/>
  <c r="H5" i="9"/>
  <c r="H35" i="9"/>
  <c r="H39" i="9"/>
  <c r="H40" i="9"/>
  <c r="D45" i="11"/>
  <c r="E47" i="11"/>
  <c r="R44" i="11"/>
  <c r="M46" i="11"/>
  <c r="D5" i="13"/>
  <c r="H50" i="11"/>
  <c r="H51" i="11"/>
  <c r="G5" i="8"/>
  <c r="G42" i="8"/>
  <c r="G43" i="8"/>
  <c r="H47" i="9"/>
  <c r="G5" i="7"/>
  <c r="G38" i="7"/>
  <c r="G39" i="7"/>
  <c r="G50" i="8"/>
  <c r="G51" i="8"/>
  <c r="D33" i="13"/>
  <c r="R5" i="13"/>
  <c r="F6" i="16" s="1"/>
  <c r="E36" i="13"/>
  <c r="D34" i="13"/>
  <c r="R33" i="13"/>
  <c r="M35" i="13"/>
  <c r="T36" i="13"/>
  <c r="G5" i="6"/>
  <c r="G55" i="6"/>
  <c r="G56" i="6"/>
  <c r="G46" i="7"/>
  <c r="M44" i="13"/>
  <c r="G5" i="5"/>
  <c r="G47" i="5"/>
  <c r="G48" i="5"/>
  <c r="G63" i="6"/>
  <c r="D5" i="10"/>
  <c r="H39" i="13"/>
  <c r="H40" i="13"/>
  <c r="D29" i="10"/>
  <c r="R5" i="10"/>
  <c r="G6" i="16" s="1"/>
  <c r="G55" i="5"/>
  <c r="G5" i="4"/>
  <c r="G38" i="4"/>
  <c r="G39" i="4"/>
  <c r="G5" i="3" s="1"/>
  <c r="G45" i="3" s="1"/>
  <c r="G46" i="3" s="1"/>
  <c r="G46" i="4"/>
  <c r="G48" i="4"/>
  <c r="R29" i="10"/>
  <c r="M31" i="10"/>
  <c r="T32" i="10"/>
  <c r="E32" i="10"/>
  <c r="D30" i="10"/>
  <c r="E5" i="9"/>
  <c r="H35" i="10"/>
  <c r="H36" i="10"/>
  <c r="S5" i="9"/>
  <c r="H6" i="16" s="1"/>
  <c r="E35" i="9"/>
  <c r="E39" i="9"/>
  <c r="E40" i="9"/>
  <c r="F42" i="9"/>
  <c r="S39" i="9"/>
  <c r="N41" i="9"/>
  <c r="S35" i="9"/>
  <c r="I45" i="9"/>
  <c r="I46" i="9"/>
  <c r="D5" i="8"/>
  <c r="D42" i="8"/>
  <c r="R5" i="8"/>
  <c r="I6" i="16" s="1"/>
  <c r="R42" i="8"/>
  <c r="M44" i="8"/>
  <c r="R38" i="8"/>
  <c r="E45" i="8"/>
  <c r="D43" i="8"/>
  <c r="D5" i="7"/>
  <c r="H48" i="8"/>
  <c r="H49" i="8"/>
  <c r="D38" i="7"/>
  <c r="R5" i="7"/>
  <c r="J6" i="16" s="1"/>
  <c r="R38" i="7"/>
  <c r="M40" i="7"/>
  <c r="T41" i="7"/>
  <c r="E41" i="7"/>
  <c r="D39" i="7"/>
  <c r="D5" i="6"/>
  <c r="H44" i="7"/>
  <c r="H45" i="7"/>
  <c r="D55" i="6"/>
  <c r="R5" i="6"/>
  <c r="K6" i="16" s="1"/>
  <c r="R55" i="6"/>
  <c r="M57" i="6"/>
  <c r="D56" i="6"/>
  <c r="E58" i="6"/>
  <c r="H61" i="6"/>
  <c r="D5" i="5"/>
  <c r="R58" i="6"/>
  <c r="T58" i="6"/>
  <c r="D47" i="5"/>
  <c r="R5" i="5"/>
  <c r="L6" i="16" s="1"/>
  <c r="H63" i="6"/>
  <c r="H62" i="6"/>
  <c r="R47" i="5"/>
  <c r="M49" i="5"/>
  <c r="D48" i="5"/>
  <c r="E50" i="5"/>
  <c r="H53" i="5"/>
  <c r="H54" i="5"/>
  <c r="D5" i="4"/>
  <c r="R5" i="4"/>
  <c r="M6" i="16" s="1"/>
  <c r="D38" i="4"/>
  <c r="E41" i="4"/>
  <c r="D39" i="4"/>
  <c r="D5" i="3" s="1"/>
  <c r="D45" i="3" s="1"/>
  <c r="R38" i="4"/>
  <c r="M40" i="4"/>
  <c r="T41" i="4"/>
  <c r="H44" i="4"/>
  <c r="H45" i="4"/>
  <c r="N47" i="16"/>
  <c r="G53" i="3"/>
  <c r="R5" i="3"/>
  <c r="N6" i="16" s="1"/>
  <c r="R45" i="3"/>
  <c r="M47" i="3"/>
  <c r="T48" i="3"/>
  <c r="F5" i="40"/>
  <c r="K22" i="40"/>
  <c r="F12" i="40"/>
  <c r="F8" i="40"/>
  <c r="F11" i="40"/>
  <c r="F7" i="40"/>
  <c r="F6" i="40"/>
  <c r="E6" i="40" s="1"/>
  <c r="E7" i="40" s="1"/>
  <c r="E8" i="40" s="1"/>
  <c r="D46" i="3" l="1"/>
  <c r="H51" i="3" s="1"/>
  <c r="H52" i="3" s="1"/>
  <c r="E48" i="3"/>
  <c r="F23" i="38"/>
  <c r="F16" i="40" s="1"/>
  <c r="N18" i="16"/>
  <c r="N8" i="16"/>
  <c r="N32" i="16" s="1"/>
  <c r="M18" i="16"/>
  <c r="M8" i="16"/>
  <c r="M32" i="16" s="1"/>
  <c r="M36" i="16" s="1"/>
  <c r="W49" i="5"/>
  <c r="T50" i="5" s="1"/>
  <c r="L18" i="16"/>
  <c r="L8" i="16"/>
  <c r="L32" i="16" s="1"/>
  <c r="L36" i="16" s="1"/>
  <c r="F18" i="32"/>
  <c r="K18" i="16"/>
  <c r="K8" i="16"/>
  <c r="K32" i="16" s="1"/>
  <c r="K36" i="16" s="1"/>
  <c r="J18" i="16"/>
  <c r="J8" i="16"/>
  <c r="J32" i="16" s="1"/>
  <c r="J36" i="16" s="1"/>
  <c r="F28" i="29"/>
  <c r="W44" i="8"/>
  <c r="T45" i="8" s="1"/>
  <c r="R45" i="8" s="1"/>
  <c r="I18" i="16"/>
  <c r="I8" i="16"/>
  <c r="I32" i="16" s="1"/>
  <c r="I36" i="16" s="1"/>
  <c r="F17" i="27"/>
  <c r="F24" i="25"/>
  <c r="F10" i="40" s="1"/>
  <c r="X41" i="9"/>
  <c r="U42" i="9" s="1"/>
  <c r="H18" i="16"/>
  <c r="H12" i="16"/>
  <c r="H47" i="16"/>
  <c r="H8" i="16"/>
  <c r="H32" i="16" s="1"/>
  <c r="H36" i="16" s="1"/>
  <c r="F17" i="24"/>
  <c r="F17" i="23"/>
  <c r="F9" i="40" s="1"/>
  <c r="E9" i="40" s="1"/>
  <c r="E10" i="40" s="1"/>
  <c r="E11" i="40" s="1"/>
  <c r="E12" i="40" s="1"/>
  <c r="E13" i="40" s="1"/>
  <c r="E14" i="40" s="1"/>
  <c r="E15" i="40" s="1"/>
  <c r="E16" i="40" s="1"/>
  <c r="G18" i="16"/>
  <c r="G8" i="16"/>
  <c r="G32" i="16" s="1"/>
  <c r="G36" i="16" s="1"/>
  <c r="F18" i="16"/>
  <c r="F8" i="16"/>
  <c r="F32" i="16" s="1"/>
  <c r="F36" i="16" s="1"/>
  <c r="F20" i="20"/>
  <c r="W46" i="11"/>
  <c r="T47" i="11" s="1"/>
  <c r="E18" i="16"/>
  <c r="E8" i="16"/>
  <c r="E32" i="16" s="1"/>
  <c r="E36" i="16" s="1"/>
  <c r="W61" i="12"/>
  <c r="T62" i="12" s="1"/>
  <c r="T64" i="12" s="1"/>
  <c r="D18" i="16"/>
  <c r="D8" i="16"/>
  <c r="D32" i="16" s="1"/>
  <c r="D36" i="16" s="1"/>
  <c r="O23" i="16"/>
  <c r="W53" i="14"/>
  <c r="T54" i="14" s="1"/>
  <c r="O12" i="16"/>
  <c r="E54" i="14"/>
  <c r="U56" i="14" s="1"/>
  <c r="O30" i="16"/>
  <c r="O29" i="16"/>
  <c r="O28" i="16"/>
  <c r="O27" i="16"/>
  <c r="O26" i="16"/>
  <c r="O25" i="16"/>
  <c r="O24" i="16"/>
  <c r="O22" i="16"/>
  <c r="O21" i="16"/>
  <c r="O20" i="16"/>
  <c r="C18" i="16"/>
  <c r="O18" i="16" s="1"/>
  <c r="O19" i="16"/>
  <c r="O16" i="16"/>
  <c r="O15" i="16"/>
  <c r="O14" i="16"/>
  <c r="O13" i="16"/>
  <c r="O11" i="16"/>
  <c r="O10" i="16"/>
  <c r="C8" i="16"/>
  <c r="O8" i="16" s="1"/>
  <c r="O9" i="16"/>
  <c r="O6" i="16"/>
  <c r="C32" i="16"/>
  <c r="C36" i="16" s="1"/>
  <c r="E48" i="15"/>
  <c r="F9" i="41"/>
  <c r="G9" i="41" s="1"/>
  <c r="H9" i="41" s="1"/>
  <c r="Q6" i="16" l="1"/>
  <c r="O32" i="16"/>
  <c r="O36" i="16" s="1"/>
  <c r="O47" i="16"/>
  <c r="O50" i="16" s="1"/>
  <c r="H50" i="16"/>
  <c r="I45" i="16" s="1"/>
  <c r="I50" i="16" s="1"/>
  <c r="J45" i="16" s="1"/>
  <c r="J50" i="16" s="1"/>
  <c r="K45" i="16" s="1"/>
  <c r="K50" i="16" s="1"/>
  <c r="L45" i="16" s="1"/>
  <c r="L50" i="16" s="1"/>
  <c r="M45" i="16" s="1"/>
  <c r="M50" i="16" s="1"/>
  <c r="N45" i="16" s="1"/>
  <c r="N50" i="16" s="1"/>
  <c r="N36" i="16"/>
  <c r="K21" i="40"/>
  <c r="K23" i="40" s="1"/>
  <c r="L23" i="40" l="1"/>
  <c r="J24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jean-pierre</author>
  </authors>
  <commentList>
    <comment ref="B4" authorId="0" shapeId="0" xr:uid="{00000000-0006-0000-1F00-000001000000}">
      <text>
        <r>
          <rPr>
            <sz val="9"/>
            <color indexed="81"/>
            <rFont val="Tahoma"/>
            <family val="2"/>
          </rPr>
          <t xml:space="preserve">Attention au spam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jean-pierre</author>
  </authors>
  <commentList>
    <comment ref="E27" authorId="0" shapeId="0" xr:uid="{00000000-0006-0000-2300-000001000000}">
      <text>
        <r>
          <rPr>
            <b/>
            <sz val="9"/>
            <color indexed="81"/>
            <rFont val="Tahoma"/>
            <family val="2"/>
          </rPr>
          <t>jean-pierre:</t>
        </r>
        <r>
          <rPr>
            <sz val="9"/>
            <color indexed="81"/>
            <rFont val="Tahoma"/>
            <family val="2"/>
          </rPr>
          <t xml:space="preserve">
Ce montant avait été comptabilisé en déc.2019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jean-pierre</author>
  </authors>
  <commentList>
    <comment ref="G35" authorId="0" shapeId="0" xr:uid="{00000000-0006-0000-2500-000001000000}">
      <text>
        <r>
          <rPr>
            <b/>
            <sz val="9"/>
            <color indexed="81"/>
            <rFont val="Tahoma"/>
            <family val="2"/>
          </rPr>
          <t xml:space="preserve">Facture avocat=900€
</t>
        </r>
      </text>
    </comment>
    <comment ref="H35" authorId="0" shapeId="0" xr:uid="{00000000-0006-0000-2500-000002000000}">
      <text>
        <r>
          <rPr>
            <sz val="9"/>
            <color indexed="81"/>
            <rFont val="Tahoma"/>
            <family val="2"/>
          </rPr>
          <t xml:space="preserve">Avance nouveau site IGPB=1.625€
</t>
        </r>
      </text>
    </comment>
    <comment ref="K35" authorId="0" shapeId="0" xr:uid="{00000000-0006-0000-2500-000003000000}">
      <text>
        <r>
          <rPr>
            <sz val="9"/>
            <color indexed="81"/>
            <rFont val="Tahoma"/>
            <family val="2"/>
          </rPr>
          <t xml:space="preserve">2ème acompte  site IGPB 900€
</t>
        </r>
      </text>
    </comment>
    <comment ref="M35" authorId="0" shapeId="0" xr:uid="{00000000-0006-0000-2500-000004000000}">
      <text>
        <r>
          <rPr>
            <b/>
            <sz val="9"/>
            <color indexed="81"/>
            <rFont val="Tahoma"/>
            <family val="2"/>
          </rPr>
          <t>Dernier acompte site IGPB
725€</t>
        </r>
      </text>
    </comment>
    <comment ref="G36" authorId="0" shapeId="0" xr:uid="{00000000-0006-0000-2500-000005000000}">
      <text>
        <r>
          <rPr>
            <sz val="9"/>
            <color indexed="81"/>
            <rFont val="Tahoma"/>
            <family val="2"/>
          </rPr>
          <t xml:space="preserve">Facture avocat=900€
</t>
        </r>
      </text>
    </comment>
    <comment ref="H36" authorId="0" shapeId="0" xr:uid="{00000000-0006-0000-2500-000006000000}">
      <text>
        <r>
          <rPr>
            <b/>
            <sz val="9"/>
            <color indexed="81"/>
            <rFont val="Tahoma"/>
            <family val="2"/>
          </rPr>
          <t>Avance nouveau site IGPB=1.625€</t>
        </r>
      </text>
    </comment>
    <comment ref="K36" authorId="0" shapeId="0" xr:uid="{00000000-0006-0000-2500-000007000000}">
      <text>
        <r>
          <rPr>
            <b/>
            <sz val="9"/>
            <color indexed="81"/>
            <rFont val="Tahoma"/>
            <family val="2"/>
          </rPr>
          <t>2ème acompte  site IGPB 900€</t>
        </r>
      </text>
    </comment>
  </commentList>
</comments>
</file>

<file path=xl/sharedStrings.xml><?xml version="1.0" encoding="utf-8"?>
<sst xmlns="http://schemas.openxmlformats.org/spreadsheetml/2006/main" count="3369" uniqueCount="377">
  <si>
    <t>Date</t>
  </si>
  <si>
    <t>Virement</t>
  </si>
  <si>
    <t>Chèque</t>
  </si>
  <si>
    <t>Espèce</t>
  </si>
  <si>
    <t>Total</t>
  </si>
  <si>
    <t>Comptabilisé</t>
  </si>
  <si>
    <t>Vente Littérature</t>
  </si>
  <si>
    <t>ok</t>
  </si>
  <si>
    <t>Contribution Champigny</t>
  </si>
  <si>
    <t>Don Anonyme</t>
  </si>
  <si>
    <t>Contribution LGBT</t>
  </si>
  <si>
    <t>Contribution Huit 18</t>
  </si>
  <si>
    <t>Contribution Saint Denis</t>
  </si>
  <si>
    <t>Contribution Denfert</t>
  </si>
  <si>
    <t>Contribution Saint Mandé</t>
  </si>
  <si>
    <t>Contribution Carrefour 15</t>
  </si>
  <si>
    <t>Contribution Créteil</t>
  </si>
  <si>
    <t>Contribution Aqueduc</t>
  </si>
  <si>
    <t>ContributionTernes</t>
  </si>
  <si>
    <t>Contribution Sérénité</t>
  </si>
  <si>
    <t>Contribution exceptionnel Groupe ephémère</t>
  </si>
  <si>
    <t>Alcooliques Anonymes Intergroupe 2020</t>
  </si>
  <si>
    <t>DECEMBRE</t>
  </si>
  <si>
    <t>Libellés</t>
  </si>
  <si>
    <t>Banque - BNP</t>
  </si>
  <si>
    <t>Caisse (espèces)</t>
  </si>
  <si>
    <t xml:space="preserve">Chapeaux Réunion de comité </t>
  </si>
  <si>
    <t>Contributions Normales</t>
  </si>
  <si>
    <t>Contributions Exeptionnelles</t>
  </si>
  <si>
    <t xml:space="preserve">Vente Littérature </t>
  </si>
  <si>
    <t xml:space="preserve">Vente Clés permanence </t>
  </si>
  <si>
    <t xml:space="preserve">Intérets Prudente Réserve </t>
  </si>
  <si>
    <t>Compte d'attente</t>
  </si>
  <si>
    <t xml:space="preserve">Virement Interne </t>
  </si>
  <si>
    <t>Reports Caisse + BNP N-1</t>
  </si>
  <si>
    <t xml:space="preserve">Eaux Electricité </t>
  </si>
  <si>
    <t>Entretien Equipement IGPB + Gros travaux</t>
  </si>
  <si>
    <t>Liste des réunions+</t>
  </si>
  <si>
    <t xml:space="preserve">Frais de secrétariat </t>
  </si>
  <si>
    <t xml:space="preserve">Achat Littérature </t>
  </si>
  <si>
    <t xml:space="preserve">Location local Sauton + charges </t>
  </si>
  <si>
    <t>Dépenses salarié</t>
  </si>
  <si>
    <t xml:space="preserve">Abt Tél.-Internet + Affranchissement </t>
  </si>
  <si>
    <t>Frais de banque (agios)</t>
  </si>
  <si>
    <t>Achat badge</t>
  </si>
  <si>
    <t>Transport  parking</t>
  </si>
  <si>
    <t xml:space="preserve"> </t>
  </si>
  <si>
    <t>N°</t>
  </si>
  <si>
    <t>Recettes</t>
  </si>
  <si>
    <t>Dépenses</t>
  </si>
  <si>
    <t>Report N-1</t>
  </si>
  <si>
    <t>BNP compte courant</t>
  </si>
  <si>
    <t>Facture FH-20-025 (Achat 1 Packs Office 365)</t>
  </si>
  <si>
    <t>Vente Littérature(Chèques)</t>
  </si>
  <si>
    <t>Commission Esprit Libre</t>
  </si>
  <si>
    <t>Transfert Caisse cpte courant</t>
  </si>
  <si>
    <t>Prélèvement Free</t>
  </si>
  <si>
    <t>Contribution Saint Denis (Chèque)</t>
  </si>
  <si>
    <t>Contribution Denfert (Chèque)</t>
  </si>
  <si>
    <t>Contribution Saint Mandé (Chèque)</t>
  </si>
  <si>
    <t>Contribution Carrefour 15 (Chèque)</t>
  </si>
  <si>
    <t>Prélèvement EDF</t>
  </si>
  <si>
    <t>Prélèvement Bouygues</t>
  </si>
  <si>
    <t>Prélèvement Leasecom</t>
  </si>
  <si>
    <t>Vente Littérature(Chèque)</t>
  </si>
  <si>
    <t>Total du mois</t>
  </si>
  <si>
    <t xml:space="preserve">Date </t>
  </si>
  <si>
    <t>Compte d attente</t>
  </si>
  <si>
    <t xml:space="preserve">Frais de secrétariat + Frais informatique </t>
  </si>
  <si>
    <t xml:space="preserve">Téléphone permanence + Abt internet + Affranchissement </t>
  </si>
  <si>
    <t>Solde trésorerie BNP + CAISSE</t>
  </si>
  <si>
    <t>Total recettes</t>
  </si>
  <si>
    <t>Total dépenses</t>
  </si>
  <si>
    <t>Solde trésorerie Caisse et BNP</t>
  </si>
  <si>
    <t>Contrôle recettes-dépenses</t>
  </si>
  <si>
    <t>Caisse Logistique</t>
  </si>
  <si>
    <t>Relevé BNP</t>
  </si>
  <si>
    <t>Caisse Littérature</t>
  </si>
  <si>
    <t xml:space="preserve">Trésorerie </t>
  </si>
  <si>
    <t>Doit à Camille 9€88</t>
  </si>
  <si>
    <t>Caisse Centrale</t>
  </si>
  <si>
    <t>Ecart</t>
  </si>
  <si>
    <t>Course Uber</t>
  </si>
  <si>
    <t>Contribution Saint Antoine</t>
  </si>
  <si>
    <t>Contribution Jardin du Samedi</t>
  </si>
  <si>
    <t>Contribution Ville d'Avray</t>
  </si>
  <si>
    <t>Contribution Les Halles de Belleville</t>
  </si>
  <si>
    <t>Contribution Dimanche Matin</t>
  </si>
  <si>
    <t xml:space="preserve">Contribution Huit 18 </t>
  </si>
  <si>
    <t>Contribution Saint Anne</t>
  </si>
  <si>
    <t>Contribution Intergroupe Anglophone</t>
  </si>
  <si>
    <t>Contribution Renouveau</t>
  </si>
  <si>
    <t>NOVEMBRE</t>
  </si>
  <si>
    <t>Facture FH-20-021 (Achat 1 Packs Office 365)</t>
  </si>
  <si>
    <t>Solde New Site IGPB</t>
  </si>
  <si>
    <t>Contribution Creteil</t>
  </si>
  <si>
    <t>Facture FH-20-022 (Achat Forfait 2 ans Wix premium)</t>
  </si>
  <si>
    <t>Assurance Sauton Allianz</t>
  </si>
  <si>
    <t>Achat Littérature BSG FC202-11-335</t>
  </si>
  <si>
    <t>Virement Livret A solde New Site IGPB</t>
  </si>
  <si>
    <t>VENTE</t>
  </si>
  <si>
    <t xml:space="preserve">Littérature du </t>
  </si>
  <si>
    <t>OK</t>
  </si>
  <si>
    <t xml:space="preserve">Contribution Savigny sur Orge </t>
  </si>
  <si>
    <t>Contribution Saint Maure</t>
  </si>
  <si>
    <t>Contribution Bastille Nation</t>
  </si>
  <si>
    <t>Contribution Les Halls de belleville</t>
  </si>
  <si>
    <t>Contribution Rive Gauche</t>
  </si>
  <si>
    <t>Contribution Courbevoie-Bécon</t>
  </si>
  <si>
    <t>Contribution Aulnay</t>
  </si>
  <si>
    <t>Contribution Acqueduc</t>
  </si>
  <si>
    <t>Contribution Tournan en Brie</t>
  </si>
  <si>
    <t>Contribution Bourg la Reine</t>
  </si>
  <si>
    <t>Contribution Serris</t>
  </si>
  <si>
    <t>Contribution Vivement Dimanche</t>
  </si>
  <si>
    <t>Contribution La Défense</t>
  </si>
  <si>
    <t>OCTOBRE</t>
  </si>
  <si>
    <t>Loyer T4 Habitat</t>
  </si>
  <si>
    <t>Commission Facture</t>
  </si>
  <si>
    <t>ContributionAulnay</t>
  </si>
  <si>
    <t>Achats de timbres JPS</t>
  </si>
  <si>
    <t>Vente de littérature</t>
  </si>
  <si>
    <t>Achat Littérature FC2020/10/304</t>
  </si>
  <si>
    <t xml:space="preserve">Littérature du 03/09/2020 </t>
  </si>
  <si>
    <t xml:space="preserve">Littérature du 10/09/2020 </t>
  </si>
  <si>
    <t xml:space="preserve">Littérature du 22/09/2020 </t>
  </si>
  <si>
    <t xml:space="preserve">Littérature du 26/09/2020 </t>
  </si>
  <si>
    <t>Don Anonyme (Luxembourg)</t>
  </si>
  <si>
    <t>Contribution LGBT+</t>
  </si>
  <si>
    <t>Don Anonyme(Mme Johnson Audrey)</t>
  </si>
  <si>
    <t>Don Anonyme-Chèque sans provision</t>
  </si>
  <si>
    <t>Contribution Torcy</t>
  </si>
  <si>
    <t xml:space="preserve">Contribution Carrefour 15 </t>
  </si>
  <si>
    <t xml:space="preserve">Contribution Saint Mandé </t>
  </si>
  <si>
    <t xml:space="preserve">Contribution Vivement Dimanche </t>
  </si>
  <si>
    <t>SEPTEMBRE</t>
  </si>
  <si>
    <t>Achat badge clés</t>
  </si>
  <si>
    <t>2ème Acompte facture 20/0009 à "Le Plan Com"</t>
  </si>
  <si>
    <t>Virement cpte livret A</t>
  </si>
  <si>
    <t xml:space="preserve">Don Anonyme </t>
  </si>
  <si>
    <t>Frais de déplacement BSG Sauton</t>
  </si>
  <si>
    <t>Achats Clés</t>
  </si>
  <si>
    <t>Fourniture classeurs+copie</t>
  </si>
  <si>
    <t>Transfert caisse Compte BNP</t>
  </si>
  <si>
    <t>Chèque impayé</t>
  </si>
  <si>
    <t>Contrôle caisse</t>
  </si>
  <si>
    <t xml:space="preserve">Littérature du 03/08/2020 </t>
  </si>
  <si>
    <t>Contribution Hotel Dieu</t>
  </si>
  <si>
    <t>AOUT</t>
  </si>
  <si>
    <t xml:space="preserve">Contribution Aulnay </t>
  </si>
  <si>
    <t>EDF</t>
  </si>
  <si>
    <t>Vente littérature</t>
  </si>
  <si>
    <t>Contribution Saint-Anne</t>
  </si>
  <si>
    <t>Contribution Saint-Mandé</t>
  </si>
  <si>
    <t>Contribution Savigny sur Orge</t>
  </si>
  <si>
    <t xml:space="preserve">Contribution Italie </t>
  </si>
  <si>
    <t>JUILLET</t>
  </si>
  <si>
    <t>Contributions Normales/Dons Anonymes</t>
  </si>
  <si>
    <t>Prélèvement Commission BNP</t>
  </si>
  <si>
    <t>Achat Littérature( FC2020-03-141 et FC2020-05-166 IGPB)</t>
  </si>
  <si>
    <t>Remboursement frais de transport littérature Camille</t>
  </si>
  <si>
    <t>Achat littérature FC2020-07-201</t>
  </si>
  <si>
    <t>Intendance</t>
  </si>
  <si>
    <t>Solde trésorerie BNP+Caisse</t>
  </si>
  <si>
    <t>Déduire 12,5€ de Camille</t>
  </si>
  <si>
    <t>4€ de pourboire UBER</t>
  </si>
  <si>
    <t>9€ Uber littérarure</t>
  </si>
  <si>
    <t>Réglé à Camille=</t>
  </si>
  <si>
    <t xml:space="preserve">Littérature du 22/06/2020 </t>
  </si>
  <si>
    <t>Contribution Salpétrière</t>
  </si>
  <si>
    <t>Contribution Les Halles de Bellevilles</t>
  </si>
  <si>
    <t>Contribution Hopital Tenon</t>
  </si>
  <si>
    <t>Contribution Saint Eustache</t>
  </si>
  <si>
    <t>Contribution Archives</t>
  </si>
  <si>
    <t>Contribution Vaugirard</t>
  </si>
  <si>
    <t>JUIN</t>
  </si>
  <si>
    <t>Virement Acompte facture 20/017à  Le Plan Com</t>
  </si>
  <si>
    <t>Contribution Les Halles de belleville</t>
  </si>
  <si>
    <t>Contribution Daumesnil</t>
  </si>
  <si>
    <t>Groupe Moutreuil</t>
  </si>
  <si>
    <t>Contribution Saint germain des Prés</t>
  </si>
  <si>
    <t>MAI</t>
  </si>
  <si>
    <t>Virement reçu  livret A pour Frais d'avocat</t>
  </si>
  <si>
    <t>Virement émis Frais d'avocat</t>
  </si>
  <si>
    <t>Contribution Montreuil</t>
  </si>
  <si>
    <t>Contribution Corvisart</t>
  </si>
  <si>
    <t>Contribution Tournan</t>
  </si>
  <si>
    <t>Contribution Bécon</t>
  </si>
  <si>
    <t>Contribution Pont de neuilly</t>
  </si>
  <si>
    <t>AVRIL</t>
  </si>
  <si>
    <t>Chapeau Réunion RI</t>
  </si>
  <si>
    <t>Versement caisse sur compte</t>
  </si>
  <si>
    <t>Contribution Corvisard</t>
  </si>
  <si>
    <t xml:space="preserve">Contribution Anonyme </t>
  </si>
  <si>
    <t>Don anonyme (Christian)</t>
  </si>
  <si>
    <t>Don anonyme (Jean-Christophe)</t>
  </si>
  <si>
    <t>Don anonyme (Pierre)</t>
  </si>
  <si>
    <t>Don anonyme (Jean-Michel)</t>
  </si>
  <si>
    <t>Don anonyme (Brigitte)</t>
  </si>
  <si>
    <t>Contribution Becon</t>
  </si>
  <si>
    <t>Don anonyme (Bayeu)</t>
  </si>
  <si>
    <t>Littérature du 03/03/2020</t>
  </si>
  <si>
    <t>Contribution Italie</t>
  </si>
  <si>
    <t>Contribution Villeparisis</t>
  </si>
  <si>
    <t>Contribution Madeleine</t>
  </si>
  <si>
    <t>Contribution Les Lillas</t>
  </si>
  <si>
    <t>Contribution Plaisance</t>
  </si>
  <si>
    <t>Contribution Saint Maur</t>
  </si>
  <si>
    <t>Contribution Les Halles</t>
  </si>
  <si>
    <t>Contribution Pont de Neuilly</t>
  </si>
  <si>
    <t>Contribution Pompe</t>
  </si>
  <si>
    <t>MARS</t>
  </si>
  <si>
    <t>Virement Jerome(Badge+enduit)</t>
  </si>
  <si>
    <t>Vente Littérature (Espèces) du 03/03/2020</t>
  </si>
  <si>
    <t>Remboursement Jérome(Fournitures petits travaux)</t>
  </si>
  <si>
    <t>Virement OPAS Impression(1000 dépliants liste réunions)</t>
  </si>
  <si>
    <t>Chèque Préfecture</t>
  </si>
  <si>
    <t>Vente Littérature (Chèque) du 03/03/2020</t>
  </si>
  <si>
    <t>intendance</t>
  </si>
  <si>
    <t>77,(</t>
  </si>
  <si>
    <t>Littérature du 04/02</t>
  </si>
  <si>
    <t>Littérature du 15/02</t>
  </si>
  <si>
    <t xml:space="preserve">Contribution Ville d'Avray </t>
  </si>
  <si>
    <t xml:space="preserve">Contribution de Halls de Belleville(yannick Bailleuil) </t>
  </si>
  <si>
    <t>Contribution Leray Jean-Francois</t>
  </si>
  <si>
    <t>Contribution Dimanche matin</t>
  </si>
  <si>
    <t xml:space="preserve">Contribution Acqueduc </t>
  </si>
  <si>
    <t xml:space="preserve">Contribution Daumesnil </t>
  </si>
  <si>
    <t xml:space="preserve">Contribution Serris </t>
  </si>
  <si>
    <t>Contribution Tournan en brie</t>
  </si>
  <si>
    <t>Contribution Jardins du Samedi</t>
  </si>
  <si>
    <t>FEVRIER</t>
  </si>
  <si>
    <t>Reports Caisse +       BNP( N-1)</t>
  </si>
  <si>
    <t xml:space="preserve">Frais de banque </t>
  </si>
  <si>
    <t>BNP compte courant+Caisse</t>
  </si>
  <si>
    <t>Chapeau réunion RI</t>
  </si>
  <si>
    <t>Virement Contribution Groupe Champigny</t>
  </si>
  <si>
    <t>Excédent cpte courant 2019</t>
  </si>
  <si>
    <t xml:space="preserve">Virement Contribution Groupe Ville d'Avray </t>
  </si>
  <si>
    <t>Remboursement Jean-Pierre( Parking du 01-05-06/02)</t>
  </si>
  <si>
    <t>Remboursement Jean-Pierre( enveloppe craft, ramette)</t>
  </si>
  <si>
    <t>Remboursement Camille( POST-IT)</t>
  </si>
  <si>
    <t>Vente Littérature ( Espèces) du 04/02</t>
  </si>
  <si>
    <t>Vente Littérature ( Chèque) du 04/02</t>
  </si>
  <si>
    <t>Virement Contribution au 23/01(Leray Jean-Francois)</t>
  </si>
  <si>
    <t xml:space="preserve">Virement Contribution Les Halles </t>
  </si>
  <si>
    <t>Virement Contribution Dimanche matin</t>
  </si>
  <si>
    <t>Virement Contribution Acqueduc</t>
  </si>
  <si>
    <t>Virement Contribution Serris</t>
  </si>
  <si>
    <t>Achat Littérature FC2020/01/039</t>
  </si>
  <si>
    <t>Remboursement Jean-Pierre course BSG 12/02/2020</t>
  </si>
  <si>
    <t>Chèque Contribution Daumesnil</t>
  </si>
  <si>
    <t>Chèque Contribution Vivement Dimanche</t>
  </si>
  <si>
    <t>Vente Littérature ( Espèces) du 15/02</t>
  </si>
  <si>
    <t>Vente Littérature ( Chèque) du 15/02</t>
  </si>
  <si>
    <t>Remboursement Jean-Pierre( Parking du 17/02)</t>
  </si>
  <si>
    <t>Abonnement revue Partage</t>
  </si>
  <si>
    <t>Achat Littérature FC2020/02/089</t>
  </si>
  <si>
    <t>Achat Littérature FC2020/02/115</t>
  </si>
  <si>
    <t>Virement Contribution Ville d'Avray</t>
  </si>
  <si>
    <t>Virement Contribution Bourg La Reine</t>
  </si>
  <si>
    <t>Virement Contribution Hotel Dieu</t>
  </si>
  <si>
    <t>Virement Contribution Tournan en Brie</t>
  </si>
  <si>
    <t>Virement Contribution Vaugirard</t>
  </si>
  <si>
    <t>Virement Contribution Jardins du Samedi</t>
  </si>
  <si>
    <t>Travaux Jérome ( Remplacement poignée porte d'entrée)</t>
  </si>
  <si>
    <t>llllkkk</t>
  </si>
  <si>
    <t>Virements</t>
  </si>
  <si>
    <t>Vente littérature du 14/01/2020</t>
  </si>
  <si>
    <t>Total=</t>
  </si>
  <si>
    <t xml:space="preserve">chèques </t>
  </si>
  <si>
    <t>comptabilisé</t>
  </si>
  <si>
    <t xml:space="preserve">Remise en banque </t>
  </si>
  <si>
    <t>Contribution Montsouris Vendredi</t>
  </si>
  <si>
    <t>Contribution Antony</t>
  </si>
  <si>
    <t>Contribution Vendredi Saint-Mandé</t>
  </si>
  <si>
    <t>Contribution Aulnay sous Bois</t>
  </si>
  <si>
    <t>Colonne1</t>
  </si>
  <si>
    <t>Colonne2</t>
  </si>
  <si>
    <t>Colonne3</t>
  </si>
  <si>
    <t>Colonne4</t>
  </si>
  <si>
    <t>Chapeaux Réunion RI</t>
  </si>
  <si>
    <t>Frais de banque</t>
  </si>
  <si>
    <t>Transport parking</t>
  </si>
  <si>
    <t>JANVIER</t>
  </si>
  <si>
    <t>Virement Contribution Groupe Les Halles</t>
  </si>
  <si>
    <t xml:space="preserve">Virement Contribution Groupe Bastille Nation </t>
  </si>
  <si>
    <t>Virement Contribution Groupe de Serris</t>
  </si>
  <si>
    <t xml:space="preserve">Chapeau Réunion RI </t>
  </si>
  <si>
    <t>Remboursement Jeremy photocopies</t>
  </si>
  <si>
    <t xml:space="preserve">Virement Contribution Groupe Printemps </t>
  </si>
  <si>
    <t>Virement remboursement Clés</t>
  </si>
  <si>
    <t xml:space="preserve">Prélèvement loyer Sauton Habitat </t>
  </si>
  <si>
    <t xml:space="preserve">Virement Contribution Groupe AA LGBT </t>
  </si>
  <si>
    <t>Remboursement Frais Jean-Pierre(Tuner)</t>
  </si>
  <si>
    <t>Virement Contribution Groupe Tournan</t>
  </si>
  <si>
    <t>Frais Jean-pierre(Parking Sauton)</t>
  </si>
  <si>
    <t>Virement Contribution Groupe Hotel Dieu</t>
  </si>
  <si>
    <t xml:space="preserve">Prélèvement Bouygues </t>
  </si>
  <si>
    <t>Virement Contribution Groupe Les Lillas</t>
  </si>
  <si>
    <t>Prélèvement Achat littérature Fact 201911509</t>
  </si>
  <si>
    <t xml:space="preserve">Virement Maison Saint Francois-Xavier S2 2019 </t>
  </si>
  <si>
    <t>Virement 500 Dépliants Liste réunion à Jérome</t>
  </si>
  <si>
    <t>Chèque Contribution</t>
  </si>
  <si>
    <t>Vente Littérature (Espèce) du 14/O1</t>
  </si>
  <si>
    <t>Vente Littérature (Chèques) du 14/O1</t>
  </si>
  <si>
    <t xml:space="preserve">Remboursement Frais Camille(Taxi,F. bureau) </t>
  </si>
  <si>
    <t>__</t>
  </si>
  <si>
    <t>Diff</t>
  </si>
  <si>
    <t>Alcooliques Anonymes Intergroupe 2017</t>
  </si>
  <si>
    <t>Divers</t>
  </si>
  <si>
    <t>TRESORERIE IGPB 2020 au 31/12/2020</t>
  </si>
  <si>
    <t>Jean-Pierre S</t>
  </si>
  <si>
    <t>SUIVI MENSUEL TRESORERIE 2020</t>
  </si>
  <si>
    <t>TOTAL 2020</t>
  </si>
  <si>
    <t>REPORT</t>
  </si>
  <si>
    <t xml:space="preserve">-Chapeaux Réunion de comité </t>
  </si>
  <si>
    <t>-Contributions normales</t>
  </si>
  <si>
    <t>-Contributions exceptionnelles</t>
  </si>
  <si>
    <t>-Vente littérature</t>
  </si>
  <si>
    <t>-Vente badge</t>
  </si>
  <si>
    <t>-Intérêts prudente réserve</t>
  </si>
  <si>
    <t>-Compte d'attente</t>
  </si>
  <si>
    <t>-Virement interne</t>
  </si>
  <si>
    <t>-Eau Electricité</t>
  </si>
  <si>
    <t>-Entretien, équipement IGPB, Gros travaux</t>
  </si>
  <si>
    <t>-Liste des réunions</t>
  </si>
  <si>
    <t>-Frais de secrétariat, frais informatiques</t>
  </si>
  <si>
    <t>-Achat de littérature</t>
  </si>
  <si>
    <t>-Location local Sauton et charges</t>
  </si>
  <si>
    <t>-Dépenses salariés</t>
  </si>
  <si>
    <t>-Téléphone permanence, Abt internet et affranchissement</t>
  </si>
  <si>
    <t>-Frais de banque</t>
  </si>
  <si>
    <t>-Achat de badge</t>
  </si>
  <si>
    <t>-Transport,parking</t>
  </si>
  <si>
    <t>SOLDE COMPTE COURANT</t>
  </si>
  <si>
    <t>Prudente réserve Livret A BNP</t>
  </si>
  <si>
    <t>TOTAL TRESORIE=</t>
  </si>
  <si>
    <t>Prélèvement des loyers du 2ème et 3ème trimestre suspendus par le bailleur</t>
  </si>
  <si>
    <t>Une augmentation des frais bancaires a été opérée en août comme l'année dernière alors que le contrat "Esprit Libre" ne le mentionne pas. Suite à entretien avec notre conseiller, l'erreur a été corrigée en novembre et on attend un crédit du trop perçu par la BNP prochainement.</t>
  </si>
  <si>
    <t>SUIVI MENSUEL LITTERATURE 2020</t>
  </si>
  <si>
    <t>Valorisation du stock</t>
  </si>
  <si>
    <t>Achat Littérature</t>
  </si>
  <si>
    <t>En stock</t>
  </si>
  <si>
    <t>Contributions cumulées</t>
  </si>
  <si>
    <t>Contributions mensuelles</t>
  </si>
  <si>
    <t>Prévisions à fin 2020</t>
  </si>
  <si>
    <t xml:space="preserve"> Dépenses</t>
  </si>
  <si>
    <t xml:space="preserve"> Recettes</t>
  </si>
  <si>
    <t>Frais d'avocat</t>
  </si>
  <si>
    <t>Janvier</t>
  </si>
  <si>
    <t>2 Loyers  T2&amp;T3</t>
  </si>
  <si>
    <t>Février</t>
  </si>
  <si>
    <t>Dépenses courantes</t>
  </si>
  <si>
    <t>Mars</t>
  </si>
  <si>
    <t>Contributions</t>
  </si>
  <si>
    <t>Avril</t>
  </si>
  <si>
    <t>Mai</t>
  </si>
  <si>
    <t>Ecart &lt;0</t>
  </si>
  <si>
    <t>Juin</t>
  </si>
  <si>
    <t>Juillet</t>
  </si>
  <si>
    <t>Août</t>
  </si>
  <si>
    <t>Septembre</t>
  </si>
  <si>
    <t>Octobre</t>
  </si>
  <si>
    <t>Novembre</t>
  </si>
  <si>
    <t>Décembre</t>
  </si>
  <si>
    <t>TRESORERIE</t>
  </si>
  <si>
    <t>Cpt courant+Liquidité</t>
  </si>
  <si>
    <t>Prudente réserve</t>
  </si>
  <si>
    <t>TOTAL</t>
  </si>
  <si>
    <t>ECART &gt;0</t>
  </si>
  <si>
    <t>CHARGES FIXES</t>
  </si>
  <si>
    <t>Electricité</t>
  </si>
  <si>
    <t>Loyer</t>
  </si>
  <si>
    <t>Téléphone permanence, Abt internet</t>
  </si>
  <si>
    <t>Total/mois=</t>
  </si>
  <si>
    <t>Prévisionnel charges fixes=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</si>
</sst>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 €&quot;_-;\-* #,##0.00&quot; €&quot;_-;_-* \-??&quot; €&quot;_-;_-@_-"/>
    <numFmt numFmtId="166" formatCode="dddd&quot;, &quot;mmmm\ dd&quot;, &quot;yyyy"/>
    <numFmt numFmtId="167" formatCode="#,##0.00&quot; €&quot;"/>
    <numFmt numFmtId="168" formatCode="_-* #,##0.00\ _€_-;\-* #,##0.00\ _€_-;_-* \-??\ _€_-;_-@_-"/>
    <numFmt numFmtId="169" formatCode="_-* #,##0.00\ [$€-40C]_-;\-* #,##0.00\ [$€-40C]_-;_-* \-??\ [$€-40C]_-;_-@_-"/>
    <numFmt numFmtId="170" formatCode="_-* #,##0\ _€_-;\-* #,##0\ _€_-;_-* \-??\ _€_-;_-@_-"/>
    <numFmt numFmtId="171" formatCode="#,##0.00\ &quot;€&quot;"/>
    <numFmt numFmtId="172" formatCode="#,##0.00\ _€"/>
    <numFmt numFmtId="173" formatCode="#,##0\ &quot;€&quot;"/>
  </numFmts>
  <fonts count="41" x14ac:knownFonts="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"/>
      <name val="Arial"/>
      <family val="2"/>
    </font>
    <font>
      <strike/>
      <sz val="8"/>
      <name val="Arial"/>
      <family val="2"/>
    </font>
    <font>
      <b/>
      <sz val="8"/>
      <color indexed="53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0"/>
        <bgColor indexed="25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53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31"/>
      </patternFill>
    </fill>
    <fill>
      <patternFill patternType="solid">
        <fgColor rgb="FFC00000"/>
        <bgColor indexed="53"/>
      </patternFill>
    </fill>
    <fill>
      <patternFill patternType="solid">
        <fgColor rgb="FFC00000"/>
        <bgColor indexed="25"/>
      </patternFill>
    </fill>
    <fill>
      <patternFill patternType="solid">
        <fgColor theme="1"/>
        <bgColor indexed="26"/>
      </patternFill>
    </fill>
    <fill>
      <patternFill patternType="solid">
        <fgColor theme="1"/>
        <bgColor indexed="53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31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6" tint="0.59999389629810485"/>
        <bgColor indexed="64"/>
      </patternFill>
    </fill>
  </fills>
  <borders count="9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8" fillId="0" borderId="0" applyFill="0" applyBorder="0" applyAlignment="0" applyProtection="0"/>
    <xf numFmtId="168" fontId="8" fillId="0" borderId="0" applyFill="0" applyBorder="0" applyAlignment="0" applyProtection="0"/>
    <xf numFmtId="165" fontId="8" fillId="0" borderId="0" applyFill="0" applyBorder="0" applyAlignment="0" applyProtection="0"/>
    <xf numFmtId="9" fontId="8" fillId="0" borderId="0" applyFill="0" applyBorder="0" applyAlignment="0" applyProtection="0"/>
  </cellStyleXfs>
  <cellXfs count="928">
    <xf numFmtId="0" fontId="0" fillId="0" borderId="0" xfId="0"/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4" fillId="2" borderId="0" xfId="0" applyFont="1" applyFill="1"/>
    <xf numFmtId="0" fontId="5" fillId="2" borderId="0" xfId="0" applyFont="1" applyFill="1"/>
    <xf numFmtId="0" fontId="1" fillId="0" borderId="0" xfId="0" applyFont="1" applyAlignment="1">
      <alignment horizontal="center" wrapText="1"/>
    </xf>
    <xf numFmtId="0" fontId="1" fillId="2" borderId="0" xfId="0" applyFont="1" applyFill="1"/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7" fontId="1" fillId="2" borderId="0" xfId="0" applyNumberFormat="1" applyFont="1" applyFill="1" applyAlignment="1">
      <alignment vertical="center"/>
    </xf>
    <xf numFmtId="0" fontId="1" fillId="2" borderId="1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67" fontId="1" fillId="2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4" borderId="0" xfId="0" applyFont="1" applyFill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70" fontId="1" fillId="2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65" fontId="1" fillId="2" borderId="7" xfId="3" applyFont="1" applyFill="1" applyBorder="1" applyAlignment="1" applyProtection="1">
      <alignment horizontal="center"/>
    </xf>
    <xf numFmtId="165" fontId="1" fillId="2" borderId="10" xfId="3" applyFont="1" applyFill="1" applyBorder="1" applyAlignment="1" applyProtection="1">
      <alignment horizontal="center"/>
    </xf>
    <xf numFmtId="165" fontId="1" fillId="2" borderId="7" xfId="3" applyFont="1" applyFill="1" applyBorder="1" applyAlignment="1" applyProtection="1"/>
    <xf numFmtId="165" fontId="1" fillId="2" borderId="0" xfId="3" applyFont="1" applyFill="1" applyBorder="1" applyAlignment="1" applyProtection="1"/>
    <xf numFmtId="165" fontId="1" fillId="2" borderId="14" xfId="3" applyFont="1" applyFill="1" applyBorder="1" applyAlignment="1" applyProtection="1"/>
    <xf numFmtId="4" fontId="1" fillId="2" borderId="14" xfId="0" applyNumberFormat="1" applyFont="1" applyFill="1" applyBorder="1"/>
    <xf numFmtId="4" fontId="1" fillId="2" borderId="15" xfId="0" applyNumberFormat="1" applyFont="1" applyFill="1" applyBorder="1"/>
    <xf numFmtId="4" fontId="1" fillId="2" borderId="0" xfId="0" applyNumberFormat="1" applyFont="1" applyFill="1"/>
    <xf numFmtId="4" fontId="1" fillId="2" borderId="1" xfId="0" applyNumberFormat="1" applyFont="1" applyFill="1" applyBorder="1"/>
    <xf numFmtId="4" fontId="1" fillId="2" borderId="12" xfId="0" applyNumberFormat="1" applyFont="1" applyFill="1" applyBorder="1" applyAlignment="1">
      <alignment horizontal="right" wrapText="1"/>
    </xf>
    <xf numFmtId="165" fontId="1" fillId="2" borderId="1" xfId="3" applyFont="1" applyFill="1" applyBorder="1" applyAlignment="1" applyProtection="1"/>
    <xf numFmtId="0" fontId="1" fillId="4" borderId="1" xfId="0" applyFont="1" applyFill="1" applyBorder="1"/>
    <xf numFmtId="4" fontId="1" fillId="2" borderId="16" xfId="0" applyNumberFormat="1" applyFont="1" applyFill="1" applyBorder="1"/>
    <xf numFmtId="4" fontId="1" fillId="2" borderId="12" xfId="0" applyNumberFormat="1" applyFont="1" applyFill="1" applyBorder="1"/>
    <xf numFmtId="0" fontId="1" fillId="2" borderId="1" xfId="0" applyFont="1" applyFill="1" applyBorder="1"/>
    <xf numFmtId="0" fontId="1" fillId="2" borderId="16" xfId="0" applyFont="1" applyFill="1" applyBorder="1"/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wrapText="1"/>
    </xf>
    <xf numFmtId="9" fontId="4" fillId="2" borderId="0" xfId="4" applyFont="1" applyFill="1" applyBorder="1" applyAlignment="1" applyProtection="1"/>
    <xf numFmtId="165" fontId="1" fillId="2" borderId="17" xfId="3" applyFont="1" applyFill="1" applyBorder="1" applyAlignment="1" applyProtection="1"/>
    <xf numFmtId="165" fontId="1" fillId="2" borderId="18" xfId="0" applyNumberFormat="1" applyFont="1" applyFill="1" applyBorder="1"/>
    <xf numFmtId="0" fontId="1" fillId="2" borderId="19" xfId="0" applyFont="1" applyFill="1" applyBorder="1"/>
    <xf numFmtId="0" fontId="1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vertical="center"/>
    </xf>
    <xf numFmtId="165" fontId="1" fillId="5" borderId="15" xfId="3" applyFont="1" applyFill="1" applyBorder="1" applyAlignment="1" applyProtection="1">
      <alignment horizontal="right" vertical="center"/>
    </xf>
    <xf numFmtId="165" fontId="4" fillId="2" borderId="0" xfId="3" applyFont="1" applyFill="1" applyBorder="1" applyAlignment="1" applyProtection="1"/>
    <xf numFmtId="4" fontId="4" fillId="2" borderId="0" xfId="0" applyNumberFormat="1" applyFont="1" applyFill="1"/>
    <xf numFmtId="165" fontId="1" fillId="2" borderId="0" xfId="0" applyNumberFormat="1" applyFont="1" applyFill="1"/>
    <xf numFmtId="165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5" fontId="4" fillId="2" borderId="0" xfId="3" applyFont="1" applyFill="1" applyBorder="1" applyAlignment="1" applyProtection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65" fontId="1" fillId="2" borderId="7" xfId="3" applyFont="1" applyFill="1" applyBorder="1" applyAlignment="1" applyProtection="1">
      <alignment horizontal="right"/>
    </xf>
    <xf numFmtId="0" fontId="1" fillId="2" borderId="0" xfId="0" applyFont="1" applyFill="1" applyAlignment="1">
      <alignment horizontal="right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165" fontId="5" fillId="6" borderId="1" xfId="3" applyFont="1" applyFill="1" applyBorder="1" applyAlignment="1" applyProtection="1"/>
    <xf numFmtId="4" fontId="5" fillId="6" borderId="1" xfId="0" applyNumberFormat="1" applyFont="1" applyFill="1" applyBorder="1"/>
    <xf numFmtId="165" fontId="5" fillId="6" borderId="1" xfId="3" applyFont="1" applyFill="1" applyBorder="1" applyAlignment="1" applyProtection="1">
      <alignment horizontal="right" wrapText="1"/>
    </xf>
    <xf numFmtId="170" fontId="5" fillId="6" borderId="1" xfId="2" applyNumberFormat="1" applyFont="1" applyFill="1" applyBorder="1" applyAlignment="1" applyProtection="1"/>
    <xf numFmtId="169" fontId="5" fillId="6" borderId="1" xfId="0" applyNumberFormat="1" applyFont="1" applyFill="1" applyBorder="1"/>
    <xf numFmtId="167" fontId="5" fillId="6" borderId="1" xfId="0" applyNumberFormat="1" applyFont="1" applyFill="1" applyBorder="1"/>
    <xf numFmtId="165" fontId="5" fillId="6" borderId="16" xfId="3" applyFont="1" applyFill="1" applyBorder="1" applyAlignment="1" applyProtection="1"/>
    <xf numFmtId="4" fontId="5" fillId="6" borderId="16" xfId="0" applyNumberFormat="1" applyFont="1" applyFill="1" applyBorder="1"/>
    <xf numFmtId="4" fontId="1" fillId="2" borderId="20" xfId="0" applyNumberFormat="1" applyFont="1" applyFill="1" applyBorder="1"/>
    <xf numFmtId="4" fontId="1" fillId="2" borderId="21" xfId="0" applyNumberFormat="1" applyFont="1" applyFill="1" applyBorder="1"/>
    <xf numFmtId="165" fontId="1" fillId="2" borderId="21" xfId="3" applyFont="1" applyFill="1" applyBorder="1" applyAlignment="1" applyProtection="1"/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2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5" fontId="1" fillId="2" borderId="18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166" fontId="1" fillId="2" borderId="25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wrapText="1"/>
    </xf>
    <xf numFmtId="167" fontId="1" fillId="2" borderId="1" xfId="0" applyNumberFormat="1" applyFont="1" applyFill="1" applyBorder="1" applyAlignment="1" applyProtection="1">
      <alignment horizontal="center" vertical="center"/>
      <protection locked="0"/>
    </xf>
    <xf numFmtId="167" fontId="1" fillId="2" borderId="1" xfId="3" applyNumberFormat="1" applyFont="1" applyFill="1" applyBorder="1" applyAlignment="1" applyProtection="1">
      <protection locked="0"/>
    </xf>
    <xf numFmtId="167" fontId="1" fillId="2" borderId="1" xfId="0" applyNumberFormat="1" applyFont="1" applyFill="1" applyBorder="1"/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5" fontId="1" fillId="2" borderId="27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right" vertical="center"/>
    </xf>
    <xf numFmtId="167" fontId="1" fillId="2" borderId="25" xfId="0" applyNumberFormat="1" applyFont="1" applyFill="1" applyBorder="1" applyAlignment="1">
      <alignment horizontal="right" vertical="center"/>
    </xf>
    <xf numFmtId="167" fontId="1" fillId="2" borderId="25" xfId="0" applyNumberFormat="1" applyFont="1" applyFill="1" applyBorder="1" applyAlignment="1">
      <alignment horizontal="center" vertical="center"/>
    </xf>
    <xf numFmtId="167" fontId="1" fillId="2" borderId="25" xfId="3" applyNumberFormat="1" applyFont="1" applyFill="1" applyBorder="1" applyAlignment="1" applyProtection="1">
      <alignment horizontal="center" vertical="center"/>
    </xf>
    <xf numFmtId="167" fontId="1" fillId="4" borderId="25" xfId="0" applyNumberFormat="1" applyFont="1" applyFill="1" applyBorder="1" applyAlignment="1">
      <alignment horizontal="center" vertical="center"/>
    </xf>
    <xf numFmtId="167" fontId="1" fillId="2" borderId="25" xfId="0" applyNumberFormat="1" applyFont="1" applyFill="1" applyBorder="1" applyAlignment="1">
      <alignment horizontal="center" vertical="center" wrapText="1"/>
    </xf>
    <xf numFmtId="167" fontId="1" fillId="2" borderId="25" xfId="0" applyNumberFormat="1" applyFont="1" applyFill="1" applyBorder="1" applyAlignment="1">
      <alignment vertical="center"/>
    </xf>
    <xf numFmtId="167" fontId="1" fillId="2" borderId="28" xfId="0" applyNumberFormat="1" applyFont="1" applyFill="1" applyBorder="1" applyAlignment="1">
      <alignment horizontal="center" vertical="center"/>
    </xf>
    <xf numFmtId="167" fontId="1" fillId="2" borderId="1" xfId="3" applyNumberFormat="1" applyFont="1" applyFill="1" applyBorder="1" applyAlignment="1" applyProtection="1">
      <alignment horizontal="right"/>
      <protection locked="0"/>
    </xf>
    <xf numFmtId="167" fontId="1" fillId="4" borderId="1" xfId="0" applyNumberFormat="1" applyFont="1" applyFill="1" applyBorder="1" applyProtection="1">
      <protection locked="0"/>
    </xf>
    <xf numFmtId="167" fontId="1" fillId="2" borderId="1" xfId="3" applyNumberFormat="1" applyFont="1" applyFill="1" applyBorder="1" applyAlignment="1" applyProtection="1">
      <alignment horizontal="right" wrapText="1"/>
      <protection locked="0"/>
    </xf>
    <xf numFmtId="167" fontId="1" fillId="2" borderId="12" xfId="3" applyNumberFormat="1" applyFont="1" applyFill="1" applyBorder="1" applyAlignment="1" applyProtection="1">
      <protection locked="0"/>
    </xf>
    <xf numFmtId="167" fontId="1" fillId="2" borderId="0" xfId="0" applyNumberFormat="1" applyFont="1" applyFill="1" applyAlignment="1" applyProtection="1">
      <alignment vertical="center"/>
      <protection locked="0"/>
    </xf>
    <xf numFmtId="167" fontId="1" fillId="2" borderId="16" xfId="3" applyNumberFormat="1" applyFont="1" applyFill="1" applyBorder="1" applyAlignment="1" applyProtection="1">
      <protection locked="0"/>
    </xf>
    <xf numFmtId="167" fontId="1" fillId="2" borderId="29" xfId="3" applyNumberFormat="1" applyFont="1" applyFill="1" applyBorder="1" applyAlignment="1" applyProtection="1">
      <protection locked="0"/>
    </xf>
    <xf numFmtId="167" fontId="1" fillId="2" borderId="21" xfId="3" applyNumberFormat="1" applyFont="1" applyFill="1" applyBorder="1" applyAlignment="1" applyProtection="1">
      <protection locked="0"/>
    </xf>
    <xf numFmtId="167" fontId="1" fillId="2" borderId="0" xfId="0" applyNumberFormat="1" applyFont="1" applyFill="1" applyProtection="1">
      <protection locked="0"/>
    </xf>
    <xf numFmtId="167" fontId="1" fillId="2" borderId="21" xfId="3" applyNumberFormat="1" applyFont="1" applyFill="1" applyBorder="1" applyAlignment="1" applyProtection="1">
      <alignment horizontal="right"/>
      <protection locked="0"/>
    </xf>
    <xf numFmtId="167" fontId="1" fillId="4" borderId="21" xfId="0" applyNumberFormat="1" applyFont="1" applyFill="1" applyBorder="1" applyProtection="1">
      <protection locked="0"/>
    </xf>
    <xf numFmtId="167" fontId="1" fillId="2" borderId="21" xfId="3" applyNumberFormat="1" applyFont="1" applyFill="1" applyBorder="1" applyAlignment="1" applyProtection="1">
      <alignment horizontal="right" wrapText="1"/>
      <protection locked="0"/>
    </xf>
    <xf numFmtId="167" fontId="1" fillId="2" borderId="21" xfId="0" applyNumberFormat="1" applyFont="1" applyFill="1" applyBorder="1" applyProtection="1">
      <protection locked="0"/>
    </xf>
    <xf numFmtId="167" fontId="1" fillId="2" borderId="1" xfId="2" applyNumberFormat="1" applyFont="1" applyFill="1" applyBorder="1" applyAlignment="1" applyProtection="1">
      <protection locked="0"/>
    </xf>
    <xf numFmtId="167" fontId="1" fillId="2" borderId="1" xfId="3" applyNumberFormat="1" applyFont="1" applyFill="1" applyBorder="1" applyAlignment="1" applyProtection="1">
      <alignment horizontal="right" vertical="center"/>
      <protection locked="0"/>
    </xf>
    <xf numFmtId="167" fontId="1" fillId="2" borderId="1" xfId="0" applyNumberFormat="1" applyFont="1" applyFill="1" applyBorder="1" applyAlignment="1" applyProtection="1">
      <alignment horizontal="right" vertical="center"/>
      <protection locked="0"/>
    </xf>
    <xf numFmtId="167" fontId="1" fillId="2" borderId="1" xfId="3" applyNumberFormat="1" applyFont="1" applyFill="1" applyBorder="1" applyAlignment="1" applyProtection="1">
      <alignment horizontal="center" vertical="center"/>
      <protection locked="0"/>
    </xf>
    <xf numFmtId="167" fontId="1" fillId="4" borderId="1" xfId="0" applyNumberFormat="1" applyFont="1" applyFill="1" applyBorder="1" applyAlignment="1" applyProtection="1">
      <alignment horizontal="center" vertical="center"/>
      <protection locked="0"/>
    </xf>
    <xf numFmtId="16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2" borderId="1" xfId="0" applyNumberFormat="1" applyFont="1" applyFill="1" applyBorder="1" applyAlignment="1" applyProtection="1">
      <alignment vertical="center"/>
      <protection locked="0"/>
    </xf>
    <xf numFmtId="167" fontId="1" fillId="3" borderId="1" xfId="3" applyNumberFormat="1" applyFont="1" applyFill="1" applyBorder="1" applyAlignment="1" applyProtection="1">
      <alignment horizontal="right"/>
    </xf>
    <xf numFmtId="167" fontId="1" fillId="3" borderId="1" xfId="3" applyNumberFormat="1" applyFont="1" applyFill="1" applyBorder="1" applyAlignment="1" applyProtection="1"/>
    <xf numFmtId="167" fontId="1" fillId="3" borderId="1" xfId="0" applyNumberFormat="1" applyFont="1" applyFill="1" applyBorder="1"/>
    <xf numFmtId="165" fontId="5" fillId="6" borderId="1" xfId="3" applyFont="1" applyFill="1" applyBorder="1" applyAlignment="1" applyProtection="1">
      <alignment horizontal="right"/>
    </xf>
    <xf numFmtId="0" fontId="5" fillId="2" borderId="1" xfId="0" applyFont="1" applyFill="1" applyBorder="1"/>
    <xf numFmtId="0" fontId="1" fillId="2" borderId="3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31" xfId="0" applyFont="1" applyFill="1" applyBorder="1" applyAlignment="1">
      <alignment horizontal="center"/>
    </xf>
    <xf numFmtId="165" fontId="1" fillId="2" borderId="14" xfId="3" applyFont="1" applyFill="1" applyBorder="1" applyAlignment="1" applyProtection="1">
      <alignment horizontal="right"/>
    </xf>
    <xf numFmtId="4" fontId="1" fillId="2" borderId="14" xfId="0" applyNumberFormat="1" applyFont="1" applyFill="1" applyBorder="1" applyAlignment="1">
      <alignment horizontal="right"/>
    </xf>
    <xf numFmtId="0" fontId="1" fillId="5" borderId="13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5" fontId="1" fillId="2" borderId="12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5" fontId="1" fillId="2" borderId="1" xfId="3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Border="1"/>
    <xf numFmtId="14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 vertical="center"/>
    </xf>
    <xf numFmtId="4" fontId="1" fillId="4" borderId="1" xfId="0" applyNumberFormat="1" applyFont="1" applyFill="1" applyBorder="1"/>
    <xf numFmtId="165" fontId="1" fillId="2" borderId="1" xfId="3" applyFont="1" applyFill="1" applyBorder="1" applyAlignment="1" applyProtection="1">
      <alignment horizontal="center" wrapText="1"/>
    </xf>
    <xf numFmtId="165" fontId="1" fillId="2" borderId="12" xfId="3" applyFont="1" applyFill="1" applyBorder="1" applyAlignment="1" applyProtection="1"/>
    <xf numFmtId="169" fontId="1" fillId="2" borderId="1" xfId="2" applyNumberFormat="1" applyFont="1" applyFill="1" applyBorder="1" applyAlignment="1" applyProtection="1"/>
    <xf numFmtId="169" fontId="1" fillId="2" borderId="1" xfId="0" applyNumberFormat="1" applyFont="1" applyFill="1" applyBorder="1"/>
    <xf numFmtId="169" fontId="1" fillId="2" borderId="16" xfId="3" applyNumberFormat="1" applyFont="1" applyFill="1" applyBorder="1" applyAlignment="1" applyProtection="1"/>
    <xf numFmtId="169" fontId="1" fillId="2" borderId="29" xfId="0" applyNumberFormat="1" applyFont="1" applyFill="1" applyBorder="1"/>
    <xf numFmtId="14" fontId="1" fillId="2" borderId="2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/>
    </xf>
    <xf numFmtId="1" fontId="1" fillId="2" borderId="21" xfId="0" applyNumberFormat="1" applyFont="1" applyFill="1" applyBorder="1" applyAlignment="1">
      <alignment horizontal="left" vertical="center"/>
    </xf>
    <xf numFmtId="4" fontId="1" fillId="4" borderId="21" xfId="0" applyNumberFormat="1" applyFont="1" applyFill="1" applyBorder="1"/>
    <xf numFmtId="165" fontId="1" fillId="2" borderId="21" xfId="3" applyFont="1" applyFill="1" applyBorder="1" applyAlignment="1" applyProtection="1">
      <alignment horizontal="right" wrapText="1"/>
    </xf>
    <xf numFmtId="165" fontId="1" fillId="2" borderId="20" xfId="3" applyFont="1" applyFill="1" applyBorder="1" applyAlignment="1" applyProtection="1"/>
    <xf numFmtId="165" fontId="1" fillId="2" borderId="34" xfId="3" applyFont="1" applyFill="1" applyBorder="1" applyAlignment="1" applyProtection="1"/>
    <xf numFmtId="169" fontId="1" fillId="2" borderId="21" xfId="2" applyNumberFormat="1" applyFont="1" applyFill="1" applyBorder="1" applyAlignment="1" applyProtection="1"/>
    <xf numFmtId="169" fontId="1" fillId="2" borderId="21" xfId="0" applyNumberFormat="1" applyFont="1" applyFill="1" applyBorder="1"/>
    <xf numFmtId="169" fontId="1" fillId="2" borderId="20" xfId="0" applyNumberFormat="1" applyFont="1" applyFill="1" applyBorder="1"/>
    <xf numFmtId="167" fontId="1" fillId="2" borderId="34" xfId="0" applyNumberFormat="1" applyFont="1" applyFill="1" applyBorder="1"/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 vertical="center"/>
    </xf>
    <xf numFmtId="165" fontId="1" fillId="4" borderId="1" xfId="3" applyFont="1" applyFill="1" applyBorder="1" applyAlignment="1" applyProtection="1"/>
    <xf numFmtId="165" fontId="1" fillId="2" borderId="1" xfId="3" applyFont="1" applyFill="1" applyBorder="1" applyAlignment="1" applyProtection="1">
      <alignment horizontal="right" wrapText="1"/>
    </xf>
    <xf numFmtId="165" fontId="1" fillId="2" borderId="16" xfId="3" applyFont="1" applyFill="1" applyBorder="1" applyAlignment="1" applyProtection="1"/>
    <xf numFmtId="165" fontId="1" fillId="2" borderId="29" xfId="3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170" fontId="1" fillId="2" borderId="1" xfId="2" applyNumberFormat="1" applyFont="1" applyFill="1" applyBorder="1" applyAlignment="1" applyProtection="1"/>
    <xf numFmtId="165" fontId="1" fillId="2" borderId="3" xfId="3" applyFont="1" applyFill="1" applyBorder="1" applyAlignment="1" applyProtection="1"/>
    <xf numFmtId="165" fontId="1" fillId="2" borderId="4" xfId="3" applyFont="1" applyFill="1" applyBorder="1" applyAlignment="1" applyProtection="1"/>
    <xf numFmtId="0" fontId="1" fillId="2" borderId="35" xfId="0" applyFont="1" applyFill="1" applyBorder="1"/>
    <xf numFmtId="14" fontId="28" fillId="2" borderId="1" xfId="0" applyNumberFormat="1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horizontal="left"/>
      <protection locked="0"/>
    </xf>
    <xf numFmtId="165" fontId="2" fillId="2" borderId="26" xfId="3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36" xfId="0" quotePrefix="1" applyBorder="1"/>
    <xf numFmtId="0" fontId="9" fillId="0" borderId="36" xfId="0" applyFont="1" applyBorder="1" applyAlignment="1">
      <alignment horizontal="right"/>
    </xf>
    <xf numFmtId="0" fontId="10" fillId="0" borderId="0" xfId="0" applyFont="1"/>
    <xf numFmtId="0" fontId="12" fillId="0" borderId="0" xfId="0" applyFont="1"/>
    <xf numFmtId="0" fontId="0" fillId="0" borderId="37" xfId="0" applyBorder="1"/>
    <xf numFmtId="0" fontId="6" fillId="0" borderId="0" xfId="0" applyFont="1"/>
    <xf numFmtId="0" fontId="6" fillId="0" borderId="0" xfId="0" applyFont="1" applyAlignment="1">
      <alignment horizontal="right"/>
    </xf>
    <xf numFmtId="167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4" fontId="9" fillId="0" borderId="36" xfId="0" applyNumberFormat="1" applyFont="1" applyBorder="1" applyAlignment="1">
      <alignment horizontal="center"/>
    </xf>
    <xf numFmtId="44" fontId="0" fillId="0" borderId="36" xfId="0" applyNumberFormat="1" applyBorder="1" applyAlignment="1">
      <alignment horizontal="center"/>
    </xf>
    <xf numFmtId="44" fontId="6" fillId="0" borderId="36" xfId="0" applyNumberFormat="1" applyFont="1" applyBorder="1" applyAlignment="1">
      <alignment horizontal="center"/>
    </xf>
    <xf numFmtId="44" fontId="0" fillId="0" borderId="37" xfId="0" applyNumberFormat="1" applyBorder="1" applyAlignment="1">
      <alignment horizontal="center"/>
    </xf>
    <xf numFmtId="44" fontId="6" fillId="0" borderId="37" xfId="0" applyNumberFormat="1" applyFont="1" applyBorder="1" applyAlignment="1">
      <alignment horizontal="center"/>
    </xf>
    <xf numFmtId="167" fontId="1" fillId="2" borderId="25" xfId="3" applyNumberFormat="1" applyFont="1" applyFill="1" applyBorder="1" applyAlignment="1" applyProtection="1">
      <alignment horizontal="right" vertical="center"/>
    </xf>
    <xf numFmtId="167" fontId="28" fillId="2" borderId="1" xfId="3" applyNumberFormat="1" applyFont="1" applyFill="1" applyBorder="1" applyAlignment="1" applyProtection="1">
      <alignment horizontal="right"/>
      <protection locked="0"/>
    </xf>
    <xf numFmtId="167" fontId="28" fillId="2" borderId="1" xfId="3" applyNumberFormat="1" applyFont="1" applyFill="1" applyBorder="1" applyAlignment="1" applyProtection="1">
      <protection locked="0"/>
    </xf>
    <xf numFmtId="167" fontId="28" fillId="4" borderId="1" xfId="0" applyNumberFormat="1" applyFont="1" applyFill="1" applyBorder="1" applyProtection="1">
      <protection locked="0"/>
    </xf>
    <xf numFmtId="167" fontId="28" fillId="2" borderId="1" xfId="0" applyNumberFormat="1" applyFont="1" applyFill="1" applyBorder="1" applyProtection="1">
      <protection locked="0"/>
    </xf>
    <xf numFmtId="167" fontId="1" fillId="0" borderId="1" xfId="3" applyNumberFormat="1" applyFont="1" applyFill="1" applyBorder="1" applyAlignment="1" applyProtection="1">
      <alignment horizontal="right"/>
      <protection locked="0"/>
    </xf>
    <xf numFmtId="167" fontId="28" fillId="2" borderId="1" xfId="3" applyNumberFormat="1" applyFont="1" applyFill="1" applyBorder="1" applyAlignment="1" applyProtection="1">
      <alignment horizontal="right" wrapText="1"/>
      <protection locked="0"/>
    </xf>
    <xf numFmtId="167" fontId="28" fillId="2" borderId="1" xfId="2" applyNumberFormat="1" applyFont="1" applyFill="1" applyBorder="1" applyAlignment="1" applyProtection="1">
      <protection locked="0"/>
    </xf>
    <xf numFmtId="167" fontId="28" fillId="2" borderId="0" xfId="0" applyNumberFormat="1" applyFont="1" applyFill="1" applyProtection="1">
      <protection locked="0"/>
    </xf>
    <xf numFmtId="0" fontId="28" fillId="2" borderId="0" xfId="0" applyFont="1" applyFill="1" applyProtection="1">
      <protection locked="0"/>
    </xf>
    <xf numFmtId="0" fontId="28" fillId="2" borderId="1" xfId="0" applyFont="1" applyFill="1" applyBorder="1" applyProtection="1">
      <protection locked="0"/>
    </xf>
    <xf numFmtId="165" fontId="1" fillId="0" borderId="0" xfId="0" applyNumberFormat="1" applyFont="1"/>
    <xf numFmtId="164" fontId="1" fillId="0" borderId="0" xfId="0" applyNumberFormat="1" applyFont="1"/>
    <xf numFmtId="167" fontId="1" fillId="0" borderId="1" xfId="3" applyNumberFormat="1" applyFont="1" applyFill="1" applyBorder="1" applyAlignment="1" applyProtection="1">
      <protection locked="0"/>
    </xf>
    <xf numFmtId="167" fontId="28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167" fontId="28" fillId="0" borderId="1" xfId="3" applyNumberFormat="1" applyFont="1" applyFill="1" applyBorder="1" applyAlignment="1" applyProtection="1">
      <alignment horizontal="right"/>
      <protection locked="0"/>
    </xf>
    <xf numFmtId="164" fontId="29" fillId="2" borderId="0" xfId="0" applyNumberFormat="1" applyFont="1" applyFill="1"/>
    <xf numFmtId="164" fontId="1" fillId="0" borderId="0" xfId="0" applyNumberFormat="1" applyFont="1" applyAlignment="1">
      <alignment horizontal="right"/>
    </xf>
    <xf numFmtId="4" fontId="1" fillId="0" borderId="0" xfId="0" applyNumberFormat="1" applyFont="1"/>
    <xf numFmtId="165" fontId="1" fillId="2" borderId="0" xfId="0" applyNumberFormat="1" applyFont="1" applyFill="1" applyAlignment="1">
      <alignment vertical="center"/>
    </xf>
    <xf numFmtId="164" fontId="1" fillId="2" borderId="0" xfId="0" applyNumberFormat="1" applyFont="1" applyFill="1"/>
    <xf numFmtId="14" fontId="28" fillId="2" borderId="21" xfId="0" applyNumberFormat="1" applyFont="1" applyFill="1" applyBorder="1" applyAlignment="1" applyProtection="1">
      <alignment horizontal="center" vertical="center"/>
      <protection locked="0"/>
    </xf>
    <xf numFmtId="167" fontId="1" fillId="2" borderId="26" xfId="3" applyNumberFormat="1" applyFont="1" applyFill="1" applyBorder="1" applyAlignment="1" applyProtection="1">
      <protection locked="0"/>
    </xf>
    <xf numFmtId="14" fontId="1" fillId="7" borderId="31" xfId="0" applyNumberFormat="1" applyFont="1" applyFill="1" applyBorder="1" applyAlignment="1">
      <alignment horizontal="center" vertical="center"/>
    </xf>
    <xf numFmtId="166" fontId="1" fillId="2" borderId="27" xfId="0" applyNumberFormat="1" applyFont="1" applyFill="1" applyBorder="1" applyAlignment="1">
      <alignment horizontal="center" vertical="center"/>
    </xf>
    <xf numFmtId="167" fontId="7" fillId="7" borderId="27" xfId="3" applyNumberFormat="1" applyFont="1" applyFill="1" applyBorder="1" applyAlignment="1" applyProtection="1">
      <alignment horizontal="right" vertical="center"/>
    </xf>
    <xf numFmtId="167" fontId="1" fillId="2" borderId="27" xfId="0" applyNumberFormat="1" applyFont="1" applyFill="1" applyBorder="1" applyAlignment="1">
      <alignment horizontal="right" vertical="center"/>
    </xf>
    <xf numFmtId="167" fontId="1" fillId="2" borderId="27" xfId="0" applyNumberFormat="1" applyFont="1" applyFill="1" applyBorder="1" applyAlignment="1">
      <alignment horizontal="center" vertical="center"/>
    </xf>
    <xf numFmtId="167" fontId="1" fillId="7" borderId="27" xfId="3" applyNumberFormat="1" applyFont="1" applyFill="1" applyBorder="1" applyAlignment="1" applyProtection="1">
      <alignment horizontal="center" vertical="center"/>
    </xf>
    <xf numFmtId="167" fontId="1" fillId="4" borderId="27" xfId="0" applyNumberFormat="1" applyFont="1" applyFill="1" applyBorder="1" applyAlignment="1">
      <alignment horizontal="center" vertical="center"/>
    </xf>
    <xf numFmtId="167" fontId="1" fillId="2" borderId="27" xfId="0" applyNumberFormat="1" applyFont="1" applyFill="1" applyBorder="1" applyAlignment="1">
      <alignment horizontal="center" vertical="center" wrapText="1"/>
    </xf>
    <xf numFmtId="167" fontId="1" fillId="2" borderId="27" xfId="0" applyNumberFormat="1" applyFont="1" applyFill="1" applyBorder="1" applyAlignment="1">
      <alignment vertical="center"/>
    </xf>
    <xf numFmtId="167" fontId="1" fillId="2" borderId="38" xfId="0" applyNumberFormat="1" applyFont="1" applyFill="1" applyBorder="1" applyAlignment="1">
      <alignment horizontal="center" vertical="center"/>
    </xf>
    <xf numFmtId="171" fontId="1" fillId="2" borderId="1" xfId="0" applyNumberFormat="1" applyFont="1" applyFill="1" applyBorder="1" applyAlignment="1" applyProtection="1">
      <alignment horizontal="right" vertical="center"/>
      <protection locked="0"/>
    </xf>
    <xf numFmtId="171" fontId="1" fillId="2" borderId="1" xfId="3" applyNumberFormat="1" applyFont="1" applyFill="1" applyBorder="1" applyAlignment="1" applyProtection="1">
      <alignment horizontal="right"/>
      <protection locked="0"/>
    </xf>
    <xf numFmtId="171" fontId="1" fillId="2" borderId="1" xfId="3" applyNumberFormat="1" applyFont="1" applyFill="1" applyBorder="1" applyAlignment="1" applyProtection="1">
      <protection locked="0"/>
    </xf>
    <xf numFmtId="171" fontId="1" fillId="4" borderId="1" xfId="0" applyNumberFormat="1" applyFont="1" applyFill="1" applyBorder="1" applyProtection="1">
      <protection locked="0"/>
    </xf>
    <xf numFmtId="171" fontId="1" fillId="2" borderId="1" xfId="0" applyNumberFormat="1" applyFont="1" applyFill="1" applyBorder="1" applyProtection="1">
      <protection locked="0"/>
    </xf>
    <xf numFmtId="171" fontId="1" fillId="2" borderId="1" xfId="0" applyNumberFormat="1" applyFont="1" applyFill="1" applyBorder="1" applyAlignment="1" applyProtection="1">
      <alignment horizontal="center" vertical="center"/>
      <protection locked="0"/>
    </xf>
    <xf numFmtId="171" fontId="1" fillId="2" borderId="1" xfId="3" applyNumberFormat="1" applyFont="1" applyFill="1" applyBorder="1" applyAlignment="1" applyProtection="1">
      <alignment horizontal="center" vertical="center"/>
      <protection locked="0"/>
    </xf>
    <xf numFmtId="171" fontId="1" fillId="4" borderId="1" xfId="0" applyNumberFormat="1" applyFont="1" applyFill="1" applyBorder="1" applyAlignment="1" applyProtection="1">
      <alignment horizontal="center" vertical="center"/>
      <protection locked="0"/>
    </xf>
    <xf numFmtId="171" fontId="1" fillId="2" borderId="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/>
    <xf numFmtId="164" fontId="0" fillId="0" borderId="0" xfId="0" applyNumberFormat="1"/>
    <xf numFmtId="171" fontId="1" fillId="0" borderId="1" xfId="3" applyNumberFormat="1" applyFont="1" applyFill="1" applyBorder="1" applyAlignment="1" applyProtection="1">
      <alignment horizontal="right"/>
      <protection locked="0"/>
    </xf>
    <xf numFmtId="171" fontId="1" fillId="0" borderId="1" xfId="3" applyNumberFormat="1" applyFont="1" applyFill="1" applyBorder="1" applyAlignment="1" applyProtection="1">
      <protection locked="0"/>
    </xf>
    <xf numFmtId="44" fontId="0" fillId="0" borderId="0" xfId="0" applyNumberFormat="1"/>
    <xf numFmtId="44" fontId="16" fillId="0" borderId="36" xfId="0" applyNumberFormat="1" applyFont="1" applyBorder="1" applyAlignment="1">
      <alignment horizontal="center"/>
    </xf>
    <xf numFmtId="44" fontId="30" fillId="0" borderId="36" xfId="0" applyNumberFormat="1" applyFont="1" applyBorder="1" applyAlignment="1">
      <alignment horizontal="center"/>
    </xf>
    <xf numFmtId="44" fontId="12" fillId="0" borderId="37" xfId="0" applyNumberFormat="1" applyFont="1" applyBorder="1" applyAlignment="1">
      <alignment horizontal="center"/>
    </xf>
    <xf numFmtId="44" fontId="11" fillId="0" borderId="37" xfId="0" applyNumberFormat="1" applyFont="1" applyBorder="1" applyAlignment="1">
      <alignment horizontal="center"/>
    </xf>
    <xf numFmtId="0" fontId="17" fillId="0" borderId="39" xfId="0" applyFont="1" applyBorder="1" applyAlignment="1">
      <alignment horizontal="right"/>
    </xf>
    <xf numFmtId="44" fontId="17" fillId="0" borderId="39" xfId="0" applyNumberFormat="1" applyFont="1" applyBorder="1" applyAlignment="1">
      <alignment horizontal="center"/>
    </xf>
    <xf numFmtId="0" fontId="17" fillId="0" borderId="40" xfId="0" applyFont="1" applyBorder="1" applyAlignment="1">
      <alignment horizontal="right"/>
    </xf>
    <xf numFmtId="44" fontId="17" fillId="0" borderId="40" xfId="0" applyNumberFormat="1" applyFont="1" applyBorder="1" applyAlignment="1">
      <alignment horizontal="center"/>
    </xf>
    <xf numFmtId="0" fontId="17" fillId="0" borderId="36" xfId="0" applyFont="1" applyBorder="1" applyAlignment="1">
      <alignment horizontal="right"/>
    </xf>
    <xf numFmtId="44" fontId="17" fillId="0" borderId="36" xfId="0" applyNumberFormat="1" applyFont="1" applyBorder="1" applyAlignment="1">
      <alignment horizontal="center"/>
    </xf>
    <xf numFmtId="44" fontId="18" fillId="0" borderId="36" xfId="0" applyNumberFormat="1" applyFont="1" applyBorder="1" applyAlignment="1">
      <alignment horizontal="center"/>
    </xf>
    <xf numFmtId="0" fontId="19" fillId="8" borderId="41" xfId="0" applyFont="1" applyFill="1" applyBorder="1" applyAlignment="1">
      <alignment horizontal="center" vertical="center"/>
    </xf>
    <xf numFmtId="17" fontId="19" fillId="0" borderId="40" xfId="0" applyNumberFormat="1" applyFont="1" applyBorder="1" applyAlignment="1">
      <alignment horizontal="center" vertical="center" wrapText="1"/>
    </xf>
    <xf numFmtId="0" fontId="11" fillId="0" borderId="0" xfId="0" applyFont="1"/>
    <xf numFmtId="44" fontId="13" fillId="0" borderId="36" xfId="0" applyNumberFormat="1" applyFont="1" applyBorder="1" applyAlignment="1">
      <alignment horizontal="center"/>
    </xf>
    <xf numFmtId="44" fontId="31" fillId="0" borderId="36" xfId="0" applyNumberFormat="1" applyFont="1" applyBorder="1" applyAlignment="1">
      <alignment horizontal="center"/>
    </xf>
    <xf numFmtId="0" fontId="18" fillId="0" borderId="0" xfId="0" applyFont="1"/>
    <xf numFmtId="0" fontId="21" fillId="0" borderId="36" xfId="0" quotePrefix="1" applyFont="1" applyBorder="1"/>
    <xf numFmtId="0" fontId="19" fillId="0" borderId="36" xfId="0" quotePrefix="1" applyFont="1" applyBorder="1"/>
    <xf numFmtId="0" fontId="22" fillId="0" borderId="37" xfId="0" applyFont="1" applyBorder="1"/>
    <xf numFmtId="0" fontId="19" fillId="0" borderId="36" xfId="0" applyFont="1" applyBorder="1"/>
    <xf numFmtId="0" fontId="21" fillId="0" borderId="36" xfId="0" applyFont="1" applyBorder="1"/>
    <xf numFmtId="171" fontId="0" fillId="0" borderId="0" xfId="0" applyNumberFormat="1"/>
    <xf numFmtId="0" fontId="1" fillId="2" borderId="1" xfId="0" applyFont="1" applyFill="1" applyBorder="1" applyAlignment="1" applyProtection="1">
      <alignment horizontal="center" vertical="center"/>
      <protection locked="0"/>
    </xf>
    <xf numFmtId="167" fontId="1" fillId="2" borderId="12" xfId="3" applyNumberFormat="1" applyFont="1" applyFill="1" applyBorder="1" applyAlignment="1" applyProtection="1">
      <alignment horizontal="center" vertical="center"/>
      <protection locked="0"/>
    </xf>
    <xf numFmtId="167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67" fontId="1" fillId="2" borderId="21" xfId="3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/>
    <xf numFmtId="0" fontId="1" fillId="0" borderId="42" xfId="0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5" fontId="1" fillId="2" borderId="31" xfId="0" applyNumberFormat="1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/>
    </xf>
    <xf numFmtId="0" fontId="28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164" fontId="1" fillId="2" borderId="0" xfId="0" applyNumberFormat="1" applyFont="1" applyFill="1" applyAlignment="1">
      <alignment horizontal="center" vertical="center"/>
    </xf>
    <xf numFmtId="165" fontId="2" fillId="2" borderId="0" xfId="3" applyFont="1" applyFill="1" applyBorder="1" applyAlignment="1" applyProtection="1">
      <protection locked="0"/>
    </xf>
    <xf numFmtId="0" fontId="0" fillId="10" borderId="0" xfId="0" applyFill="1"/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/>
      <protection locked="0"/>
    </xf>
    <xf numFmtId="4" fontId="4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71" fontId="2" fillId="0" borderId="42" xfId="0" applyNumberFormat="1" applyFont="1" applyBorder="1" applyAlignment="1">
      <alignment horizontal="right" vertical="center"/>
    </xf>
    <xf numFmtId="171" fontId="32" fillId="0" borderId="42" xfId="0" applyNumberFormat="1" applyFont="1" applyBorder="1" applyAlignment="1">
      <alignment horizontal="right" vertical="center"/>
    </xf>
    <xf numFmtId="171" fontId="32" fillId="0" borderId="0" xfId="0" applyNumberFormat="1" applyFont="1" applyAlignment="1">
      <alignment horizontal="right" vertical="center"/>
    </xf>
    <xf numFmtId="0" fontId="1" fillId="2" borderId="6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right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22" xfId="0" applyFont="1" applyFill="1" applyBorder="1" applyAlignment="1">
      <alignment horizontal="right" vertical="center" wrapText="1"/>
    </xf>
    <xf numFmtId="167" fontId="1" fillId="2" borderId="1" xfId="3" applyNumberFormat="1" applyFont="1" applyFill="1" applyBorder="1" applyAlignment="1" applyProtection="1">
      <alignment horizontal="right" vertical="center" wrapText="1"/>
      <protection locked="0"/>
    </xf>
    <xf numFmtId="0" fontId="1" fillId="2" borderId="7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wrapText="1"/>
    </xf>
    <xf numFmtId="165" fontId="1" fillId="2" borderId="0" xfId="0" applyNumberFormat="1" applyFont="1" applyFill="1" applyAlignment="1">
      <alignment horizontal="right" vertical="center" wrapText="1"/>
    </xf>
    <xf numFmtId="165" fontId="1" fillId="0" borderId="0" xfId="0" applyNumberFormat="1" applyFont="1" applyAlignment="1">
      <alignment horizontal="right" wrapText="1"/>
    </xf>
    <xf numFmtId="170" fontId="5" fillId="6" borderId="1" xfId="2" applyNumberFormat="1" applyFont="1" applyFill="1" applyBorder="1" applyAlignment="1" applyProtection="1">
      <alignment horizontal="right"/>
    </xf>
    <xf numFmtId="170" fontId="1" fillId="2" borderId="15" xfId="0" applyNumberFormat="1" applyFont="1" applyFill="1" applyBorder="1" applyAlignment="1">
      <alignment horizontal="right"/>
    </xf>
    <xf numFmtId="165" fontId="1" fillId="2" borderId="1" xfId="3" applyFont="1" applyFill="1" applyBorder="1" applyAlignment="1" applyProtection="1">
      <alignment horizontal="right"/>
    </xf>
    <xf numFmtId="0" fontId="1" fillId="2" borderId="15" xfId="0" applyFont="1" applyFill="1" applyBorder="1" applyAlignment="1">
      <alignment horizontal="right"/>
    </xf>
    <xf numFmtId="9" fontId="4" fillId="2" borderId="0" xfId="4" applyFont="1" applyFill="1" applyBorder="1" applyAlignment="1" applyProtection="1">
      <alignment horizontal="right"/>
    </xf>
    <xf numFmtId="165" fontId="4" fillId="2" borderId="0" xfId="3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center"/>
    </xf>
    <xf numFmtId="167" fontId="1" fillId="2" borderId="1" xfId="0" applyNumberFormat="1" applyFont="1" applyFill="1" applyBorder="1" applyAlignment="1" applyProtection="1">
      <alignment horizontal="right"/>
      <protection locked="0"/>
    </xf>
    <xf numFmtId="167" fontId="1" fillId="3" borderId="1" xfId="0" applyNumberFormat="1" applyFont="1" applyFill="1" applyBorder="1" applyAlignment="1">
      <alignment horizontal="right"/>
    </xf>
    <xf numFmtId="169" fontId="5" fillId="6" borderId="1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171" fontId="1" fillId="2" borderId="1" xfId="3" applyNumberFormat="1" applyFont="1" applyFill="1" applyBorder="1" applyAlignment="1" applyProtection="1">
      <alignment horizontal="right" vertical="center"/>
      <protection locked="0"/>
    </xf>
    <xf numFmtId="165" fontId="2" fillId="2" borderId="26" xfId="3" applyFont="1" applyFill="1" applyBorder="1" applyAlignment="1" applyProtection="1">
      <alignment horizontal="center"/>
      <protection locked="0"/>
    </xf>
    <xf numFmtId="167" fontId="1" fillId="0" borderId="1" xfId="3" applyNumberFormat="1" applyFont="1" applyFill="1" applyBorder="1" applyAlignment="1" applyProtection="1">
      <alignment horizontal="right" vertical="center"/>
      <protection locked="0"/>
    </xf>
    <xf numFmtId="171" fontId="1" fillId="0" borderId="1" xfId="3" applyNumberFormat="1" applyFont="1" applyFill="1" applyBorder="1" applyAlignment="1" applyProtection="1">
      <alignment horizontal="right" vertical="center"/>
      <protection locked="0"/>
    </xf>
    <xf numFmtId="167" fontId="1" fillId="0" borderId="1" xfId="3" applyNumberFormat="1" applyFont="1" applyFill="1" applyBorder="1" applyAlignment="1" applyProtection="1">
      <alignment horizontal="center" vertical="center"/>
      <protection locked="0"/>
    </xf>
    <xf numFmtId="167" fontId="1" fillId="0" borderId="1" xfId="3" applyNumberFormat="1" applyFont="1" applyFill="1" applyBorder="1" applyAlignment="1" applyProtection="1">
      <alignment horizontal="right" vertical="center" wrapText="1"/>
      <protection locked="0"/>
    </xf>
    <xf numFmtId="165" fontId="1" fillId="2" borderId="17" xfId="3" applyFont="1" applyFill="1" applyBorder="1" applyAlignment="1" applyProtection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0" fontId="28" fillId="0" borderId="21" xfId="0" applyFont="1" applyBorder="1" applyAlignment="1" applyProtection="1">
      <alignment horizontal="left"/>
      <protection locked="0"/>
    </xf>
    <xf numFmtId="167" fontId="1" fillId="0" borderId="21" xfId="3" applyNumberFormat="1" applyFont="1" applyFill="1" applyBorder="1" applyAlignment="1" applyProtection="1">
      <protection locked="0"/>
    </xf>
    <xf numFmtId="167" fontId="1" fillId="0" borderId="21" xfId="3" applyNumberFormat="1" applyFont="1" applyFill="1" applyBorder="1" applyAlignment="1" applyProtection="1">
      <alignment horizontal="right"/>
      <protection locked="0"/>
    </xf>
    <xf numFmtId="0" fontId="28" fillId="0" borderId="1" xfId="0" applyFont="1" applyBorder="1" applyAlignment="1" applyProtection="1">
      <alignment horizontal="left"/>
      <protection locked="0"/>
    </xf>
    <xf numFmtId="167" fontId="1" fillId="0" borderId="1" xfId="0" applyNumberFormat="1" applyFont="1" applyBorder="1" applyAlignment="1" applyProtection="1">
      <alignment horizontal="right" vertical="center"/>
      <protection locked="0"/>
    </xf>
    <xf numFmtId="0" fontId="1" fillId="7" borderId="0" xfId="0" applyFont="1" applyFill="1" applyAlignment="1">
      <alignment horizontal="center"/>
    </xf>
    <xf numFmtId="0" fontId="28" fillId="2" borderId="21" xfId="0" applyFont="1" applyFill="1" applyBorder="1" applyAlignment="1" applyProtection="1">
      <alignment horizontal="left" vertical="center"/>
      <protection locked="0"/>
    </xf>
    <xf numFmtId="1" fontId="1" fillId="2" borderId="21" xfId="0" applyNumberFormat="1" applyFont="1" applyFill="1" applyBorder="1" applyAlignment="1" applyProtection="1">
      <alignment horizontal="center" vertical="center"/>
      <protection locked="0"/>
    </xf>
    <xf numFmtId="167" fontId="1" fillId="2" borderId="21" xfId="3" applyNumberFormat="1" applyFont="1" applyFill="1" applyBorder="1" applyAlignment="1" applyProtection="1">
      <alignment horizontal="right" vertical="center"/>
      <protection locked="0"/>
    </xf>
    <xf numFmtId="0" fontId="1" fillId="2" borderId="21" xfId="0" applyFont="1" applyFill="1" applyBorder="1" applyAlignment="1" applyProtection="1">
      <alignment horizontal="right" vertical="center"/>
      <protection locked="0"/>
    </xf>
    <xf numFmtId="167" fontId="1" fillId="4" borderId="21" xfId="0" applyNumberFormat="1" applyFont="1" applyFill="1" applyBorder="1" applyAlignment="1" applyProtection="1">
      <alignment horizontal="center" vertical="center"/>
      <protection locked="0"/>
    </xf>
    <xf numFmtId="167" fontId="1" fillId="2" borderId="21" xfId="3" applyNumberFormat="1" applyFont="1" applyFill="1" applyBorder="1" applyAlignment="1" applyProtection="1">
      <alignment horizontal="right" vertical="center" wrapText="1"/>
      <protection locked="0"/>
    </xf>
    <xf numFmtId="167" fontId="1" fillId="2" borderId="21" xfId="0" applyNumberFormat="1" applyFont="1" applyFill="1" applyBorder="1" applyAlignment="1" applyProtection="1">
      <alignment horizontal="center" vertical="center"/>
      <protection locked="0"/>
    </xf>
    <xf numFmtId="167" fontId="1" fillId="2" borderId="21" xfId="0" applyNumberFormat="1" applyFont="1" applyFill="1" applyBorder="1" applyAlignment="1" applyProtection="1">
      <alignment horizontal="right" vertical="center"/>
      <protection locked="0"/>
    </xf>
    <xf numFmtId="167" fontId="1" fillId="7" borderId="27" xfId="3" applyNumberFormat="1" applyFont="1" applyFill="1" applyBorder="1" applyAlignment="1" applyProtection="1">
      <alignment horizontal="right" vertical="center"/>
    </xf>
    <xf numFmtId="167" fontId="1" fillId="2" borderId="27" xfId="0" applyNumberFormat="1" applyFont="1" applyFill="1" applyBorder="1" applyAlignment="1">
      <alignment horizontal="right" vertical="center" wrapText="1"/>
    </xf>
    <xf numFmtId="167" fontId="1" fillId="2" borderId="38" xfId="0" applyNumberFormat="1" applyFont="1" applyFill="1" applyBorder="1" applyAlignment="1">
      <alignment horizontal="right" vertical="center"/>
    </xf>
    <xf numFmtId="167" fontId="1" fillId="2" borderId="24" xfId="0" applyNumberFormat="1" applyFont="1" applyFill="1" applyBorder="1" applyAlignment="1">
      <alignment horizontal="right" vertical="center"/>
    </xf>
    <xf numFmtId="0" fontId="1" fillId="2" borderId="33" xfId="0" applyFont="1" applyFill="1" applyBorder="1" applyAlignment="1">
      <alignment horizontal="right" vertical="center"/>
    </xf>
    <xf numFmtId="167" fontId="1" fillId="2" borderId="43" xfId="0" applyNumberFormat="1" applyFont="1" applyFill="1" applyBorder="1" applyAlignment="1" applyProtection="1">
      <alignment horizontal="right" vertical="center"/>
      <protection locked="0"/>
    </xf>
    <xf numFmtId="167" fontId="1" fillId="2" borderId="44" xfId="0" applyNumberFormat="1" applyFont="1" applyFill="1" applyBorder="1" applyAlignment="1" applyProtection="1">
      <alignment horizontal="right" vertical="center"/>
      <protection locked="0"/>
    </xf>
    <xf numFmtId="167" fontId="1" fillId="3" borderId="44" xfId="0" applyNumberFormat="1" applyFont="1" applyFill="1" applyBorder="1" applyAlignment="1">
      <alignment horizontal="right"/>
    </xf>
    <xf numFmtId="4" fontId="5" fillId="6" borderId="44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left"/>
    </xf>
    <xf numFmtId="4" fontId="29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171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165" fontId="1" fillId="11" borderId="7" xfId="3" applyFont="1" applyFill="1" applyBorder="1" applyAlignment="1" applyProtection="1"/>
    <xf numFmtId="4" fontId="1" fillId="11" borderId="0" xfId="0" applyNumberFormat="1" applyFont="1" applyFill="1"/>
    <xf numFmtId="0" fontId="1" fillId="0" borderId="5" xfId="0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/>
    </xf>
    <xf numFmtId="14" fontId="1" fillId="2" borderId="42" xfId="0" applyNumberFormat="1" applyFont="1" applyFill="1" applyBorder="1" applyAlignment="1" applyProtection="1">
      <alignment horizontal="center" vertical="center"/>
      <protection locked="0"/>
    </xf>
    <xf numFmtId="166" fontId="1" fillId="2" borderId="42" xfId="0" applyNumberFormat="1" applyFont="1" applyFill="1" applyBorder="1" applyAlignment="1" applyProtection="1">
      <alignment horizontal="left" vertical="center"/>
      <protection locked="0"/>
    </xf>
    <xf numFmtId="171" fontId="1" fillId="2" borderId="42" xfId="0" applyNumberFormat="1" applyFont="1" applyFill="1" applyBorder="1" applyAlignment="1" applyProtection="1">
      <alignment horizontal="center" vertical="center"/>
      <protection locked="0"/>
    </xf>
    <xf numFmtId="171" fontId="1" fillId="2" borderId="42" xfId="3" applyNumberFormat="1" applyFont="1" applyFill="1" applyBorder="1" applyAlignment="1" applyProtection="1">
      <alignment horizontal="center" vertical="center"/>
      <protection locked="0"/>
    </xf>
    <xf numFmtId="171" fontId="25" fillId="2" borderId="42" xfId="3" applyNumberFormat="1" applyFont="1" applyFill="1" applyBorder="1" applyAlignment="1" applyProtection="1">
      <alignment horizontal="right" vertical="center"/>
      <protection locked="0"/>
    </xf>
    <xf numFmtId="171" fontId="1" fillId="2" borderId="42" xfId="3" applyNumberFormat="1" applyFont="1" applyFill="1" applyBorder="1" applyAlignment="1" applyProtection="1">
      <protection locked="0"/>
    </xf>
    <xf numFmtId="171" fontId="2" fillId="2" borderId="42" xfId="3" applyNumberFormat="1" applyFont="1" applyFill="1" applyBorder="1" applyAlignment="1" applyProtection="1">
      <protection locked="0"/>
    </xf>
    <xf numFmtId="171" fontId="1" fillId="0" borderId="42" xfId="3" applyNumberFormat="1" applyFont="1" applyFill="1" applyBorder="1" applyAlignment="1" applyProtection="1">
      <protection locked="0"/>
    </xf>
    <xf numFmtId="0" fontId="2" fillId="2" borderId="42" xfId="0" applyFont="1" applyFill="1" applyBorder="1" applyAlignment="1" applyProtection="1">
      <alignment horizontal="left"/>
      <protection locked="0"/>
    </xf>
    <xf numFmtId="171" fontId="1" fillId="0" borderId="0" xfId="0" applyNumberFormat="1" applyFont="1" applyAlignment="1" applyProtection="1">
      <alignment horizontal="right" vertical="center"/>
      <protection locked="0"/>
    </xf>
    <xf numFmtId="0" fontId="0" fillId="12" borderId="42" xfId="0" applyFill="1" applyBorder="1"/>
    <xf numFmtId="14" fontId="1" fillId="7" borderId="42" xfId="0" applyNumberFormat="1" applyFont="1" applyFill="1" applyBorder="1" applyAlignment="1" applyProtection="1">
      <alignment horizontal="center" vertical="center"/>
      <protection locked="0"/>
    </xf>
    <xf numFmtId="0" fontId="1" fillId="7" borderId="42" xfId="0" applyFont="1" applyFill="1" applyBorder="1" applyAlignment="1" applyProtection="1">
      <alignment horizontal="right"/>
      <protection locked="0"/>
    </xf>
    <xf numFmtId="171" fontId="1" fillId="7" borderId="42" xfId="0" applyNumberFormat="1" applyFont="1" applyFill="1" applyBorder="1" applyAlignment="1" applyProtection="1">
      <alignment horizontal="center" vertical="center"/>
      <protection locked="0"/>
    </xf>
    <xf numFmtId="171" fontId="1" fillId="7" borderId="42" xfId="3" applyNumberFormat="1" applyFont="1" applyFill="1" applyBorder="1" applyAlignment="1" applyProtection="1">
      <protection locked="0"/>
    </xf>
    <xf numFmtId="171" fontId="3" fillId="2" borderId="42" xfId="3" applyNumberFormat="1" applyFont="1" applyFill="1" applyBorder="1" applyAlignment="1" applyProtection="1">
      <alignment horizontal="center" vertical="center"/>
      <protection locked="0"/>
    </xf>
    <xf numFmtId="171" fontId="2" fillId="2" borderId="42" xfId="3" applyNumberFormat="1" applyFont="1" applyFill="1" applyBorder="1" applyAlignment="1" applyProtection="1">
      <alignment horizontal="center"/>
      <protection locked="0"/>
    </xf>
    <xf numFmtId="0" fontId="33" fillId="0" borderId="42" xfId="0" applyFont="1" applyBorder="1"/>
    <xf numFmtId="166" fontId="29" fillId="2" borderId="42" xfId="0" applyNumberFormat="1" applyFont="1" applyFill="1" applyBorder="1" applyAlignment="1" applyProtection="1">
      <alignment horizontal="left" vertical="center"/>
      <protection locked="0"/>
    </xf>
    <xf numFmtId="166" fontId="1" fillId="0" borderId="42" xfId="0" applyNumberFormat="1" applyFont="1" applyBorder="1" applyAlignment="1" applyProtection="1">
      <alignment horizontal="left" vertical="center"/>
      <protection locked="0"/>
    </xf>
    <xf numFmtId="171" fontId="1" fillId="0" borderId="42" xfId="0" applyNumberFormat="1" applyFont="1" applyBorder="1" applyAlignment="1" applyProtection="1">
      <alignment horizontal="center" vertical="center"/>
      <protection locked="0"/>
    </xf>
    <xf numFmtId="0" fontId="0" fillId="12" borderId="42" xfId="0" applyFill="1" applyBorder="1" applyAlignment="1">
      <alignment horizontal="center"/>
    </xf>
    <xf numFmtId="171" fontId="1" fillId="0" borderId="42" xfId="3" applyNumberFormat="1" applyFont="1" applyFill="1" applyBorder="1" applyAlignment="1" applyProtection="1">
      <alignment horizontal="center" vertical="center"/>
      <protection locked="0"/>
    </xf>
    <xf numFmtId="171" fontId="1" fillId="0" borderId="42" xfId="3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left"/>
    </xf>
    <xf numFmtId="0" fontId="1" fillId="0" borderId="1" xfId="0" applyFont="1" applyBorder="1" applyAlignment="1" applyProtection="1">
      <alignment horizontal="left" vertical="center"/>
      <protection locked="0"/>
    </xf>
    <xf numFmtId="167" fontId="1" fillId="7" borderId="25" xfId="3" applyNumberFormat="1" applyFont="1" applyFill="1" applyBorder="1" applyAlignment="1" applyProtection="1">
      <alignment horizontal="right" vertical="center"/>
    </xf>
    <xf numFmtId="14" fontId="1" fillId="7" borderId="45" xfId="0" applyNumberFormat="1" applyFont="1" applyFill="1" applyBorder="1" applyAlignment="1">
      <alignment horizontal="center" vertical="center"/>
    </xf>
    <xf numFmtId="171" fontId="1" fillId="0" borderId="0" xfId="0" applyNumberFormat="1" applyFont="1"/>
    <xf numFmtId="171" fontId="1" fillId="0" borderId="42" xfId="0" applyNumberFormat="1" applyFont="1" applyBorder="1" applyAlignment="1" applyProtection="1">
      <alignment horizontal="right" vertical="center"/>
      <protection locked="0"/>
    </xf>
    <xf numFmtId="167" fontId="1" fillId="4" borderId="1" xfId="0" applyNumberFormat="1" applyFont="1" applyFill="1" applyBorder="1" applyAlignment="1" applyProtection="1">
      <alignment horizontal="right"/>
      <protection locked="0"/>
    </xf>
    <xf numFmtId="167" fontId="1" fillId="2" borderId="12" xfId="3" applyNumberFormat="1" applyFont="1" applyFill="1" applyBorder="1" applyAlignment="1" applyProtection="1">
      <alignment horizontal="right"/>
      <protection locked="0"/>
    </xf>
    <xf numFmtId="167" fontId="1" fillId="4" borderId="21" xfId="0" applyNumberFormat="1" applyFont="1" applyFill="1" applyBorder="1" applyAlignment="1" applyProtection="1">
      <alignment horizontal="right" vertical="center"/>
      <protection locked="0"/>
    </xf>
    <xf numFmtId="167" fontId="1" fillId="4" borderId="21" xfId="0" applyNumberFormat="1" applyFont="1" applyFill="1" applyBorder="1" applyAlignment="1" applyProtection="1">
      <alignment horizontal="right"/>
      <protection locked="0"/>
    </xf>
    <xf numFmtId="167" fontId="1" fillId="2" borderId="21" xfId="0" applyNumberFormat="1" applyFont="1" applyFill="1" applyBorder="1" applyAlignment="1" applyProtection="1">
      <alignment horizontal="right"/>
      <protection locked="0"/>
    </xf>
    <xf numFmtId="167" fontId="1" fillId="2" borderId="20" xfId="3" applyNumberFormat="1" applyFont="1" applyFill="1" applyBorder="1" applyAlignment="1" applyProtection="1">
      <alignment horizontal="right"/>
      <protection locked="0"/>
    </xf>
    <xf numFmtId="167" fontId="1" fillId="4" borderId="1" xfId="0" applyNumberFormat="1" applyFont="1" applyFill="1" applyBorder="1" applyAlignment="1" applyProtection="1">
      <alignment horizontal="right" vertical="center"/>
      <protection locked="0"/>
    </xf>
    <xf numFmtId="167" fontId="1" fillId="2" borderId="1" xfId="2" applyNumberFormat="1" applyFont="1" applyFill="1" applyBorder="1" applyAlignment="1" applyProtection="1">
      <alignment horizontal="right"/>
      <protection locked="0"/>
    </xf>
    <xf numFmtId="167" fontId="28" fillId="4" borderId="1" xfId="0" applyNumberFormat="1" applyFont="1" applyFill="1" applyBorder="1" applyAlignment="1" applyProtection="1">
      <alignment horizontal="right"/>
      <protection locked="0"/>
    </xf>
    <xf numFmtId="167" fontId="28" fillId="2" borderId="1" xfId="2" applyNumberFormat="1" applyFont="1" applyFill="1" applyBorder="1" applyAlignment="1" applyProtection="1">
      <alignment horizontal="right"/>
      <protection locked="0"/>
    </xf>
    <xf numFmtId="167" fontId="28" fillId="2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67" fontId="1" fillId="3" borderId="1" xfId="3" applyNumberFormat="1" applyFont="1" applyFill="1" applyBorder="1" applyAlignment="1" applyProtection="1">
      <alignment horizontal="right" vertical="center"/>
    </xf>
    <xf numFmtId="167" fontId="1" fillId="3" borderId="1" xfId="3" applyNumberFormat="1" applyFont="1" applyFill="1" applyBorder="1" applyAlignment="1" applyProtection="1">
      <alignment vertical="center"/>
    </xf>
    <xf numFmtId="167" fontId="1" fillId="3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67" fontId="1" fillId="2" borderId="1" xfId="3" applyNumberFormat="1" applyFont="1" applyFill="1" applyBorder="1" applyAlignment="1" applyProtection="1">
      <alignment vertical="center"/>
      <protection locked="0"/>
    </xf>
    <xf numFmtId="167" fontId="1" fillId="4" borderId="1" xfId="0" applyNumberFormat="1" applyFont="1" applyFill="1" applyBorder="1" applyAlignment="1" applyProtection="1">
      <alignment vertical="center"/>
      <protection locked="0"/>
    </xf>
    <xf numFmtId="171" fontId="29" fillId="0" borderId="42" xfId="0" applyNumberFormat="1" applyFont="1" applyBorder="1" applyAlignment="1">
      <alignment horizontal="right" vertical="center"/>
    </xf>
    <xf numFmtId="0" fontId="1" fillId="0" borderId="42" xfId="0" applyFont="1" applyBorder="1"/>
    <xf numFmtId="14" fontId="1" fillId="0" borderId="42" xfId="0" applyNumberFormat="1" applyFont="1" applyBorder="1"/>
    <xf numFmtId="171" fontId="1" fillId="7" borderId="25" xfId="3" applyNumberFormat="1" applyFont="1" applyFill="1" applyBorder="1" applyAlignment="1" applyProtection="1">
      <alignment horizontal="center" vertical="center"/>
    </xf>
    <xf numFmtId="171" fontId="1" fillId="2" borderId="25" xfId="0" applyNumberFormat="1" applyFont="1" applyFill="1" applyBorder="1" applyAlignment="1">
      <alignment horizontal="center" vertical="center"/>
    </xf>
    <xf numFmtId="167" fontId="1" fillId="2" borderId="1" xfId="2" applyNumberFormat="1" applyFont="1" applyFill="1" applyBorder="1" applyAlignment="1" applyProtection="1">
      <alignment horizontal="right" vertical="center"/>
      <protection locked="0"/>
    </xf>
    <xf numFmtId="167" fontId="28" fillId="2" borderId="1" xfId="3" applyNumberFormat="1" applyFont="1" applyFill="1" applyBorder="1" applyAlignment="1" applyProtection="1">
      <alignment horizontal="right" vertical="center"/>
      <protection locked="0"/>
    </xf>
    <xf numFmtId="167" fontId="28" fillId="4" borderId="1" xfId="0" applyNumberFormat="1" applyFont="1" applyFill="1" applyBorder="1" applyAlignment="1" applyProtection="1">
      <alignment horizontal="right" vertical="center"/>
      <protection locked="0"/>
    </xf>
    <xf numFmtId="167" fontId="28" fillId="2" borderId="1" xfId="3" applyNumberFormat="1" applyFont="1" applyFill="1" applyBorder="1" applyAlignment="1" applyProtection="1">
      <alignment horizontal="right" vertical="center" wrapText="1"/>
      <protection locked="0"/>
    </xf>
    <xf numFmtId="167" fontId="28" fillId="2" borderId="1" xfId="2" applyNumberFormat="1" applyFont="1" applyFill="1" applyBorder="1" applyAlignment="1" applyProtection="1">
      <alignment horizontal="right" vertical="center"/>
      <protection locked="0"/>
    </xf>
    <xf numFmtId="167" fontId="28" fillId="2" borderId="1" xfId="0" applyNumberFormat="1" applyFont="1" applyFill="1" applyBorder="1" applyAlignment="1" applyProtection="1">
      <alignment horizontal="right" vertical="center"/>
      <protection locked="0"/>
    </xf>
    <xf numFmtId="167" fontId="28" fillId="2" borderId="0" xfId="0" applyNumberFormat="1" applyFont="1" applyFill="1" applyAlignment="1" applyProtection="1">
      <alignment vertical="center"/>
      <protection locked="0"/>
    </xf>
    <xf numFmtId="0" fontId="28" fillId="2" borderId="0" xfId="0" applyFont="1" applyFill="1" applyAlignment="1" applyProtection="1">
      <alignment vertical="center"/>
      <protection locked="0"/>
    </xf>
    <xf numFmtId="0" fontId="28" fillId="2" borderId="1" xfId="0" applyFont="1" applyFill="1" applyBorder="1" applyAlignment="1" applyProtection="1">
      <alignment vertical="center"/>
      <protection locked="0"/>
    </xf>
    <xf numFmtId="171" fontId="1" fillId="2" borderId="21" xfId="3" applyNumberFormat="1" applyFont="1" applyFill="1" applyBorder="1" applyAlignment="1" applyProtection="1">
      <alignment horizontal="right" vertical="center"/>
      <protection locked="0"/>
    </xf>
    <xf numFmtId="171" fontId="28" fillId="2" borderId="1" xfId="0" applyNumberFormat="1" applyFont="1" applyFill="1" applyBorder="1" applyAlignment="1" applyProtection="1">
      <alignment horizontal="right" vertical="center"/>
      <protection locked="0"/>
    </xf>
    <xf numFmtId="171" fontId="28" fillId="2" borderId="1" xfId="3" applyNumberFormat="1" applyFont="1" applyFill="1" applyBorder="1" applyAlignment="1" applyProtection="1">
      <alignment horizontal="right" vertical="center"/>
      <protection locked="0"/>
    </xf>
    <xf numFmtId="171" fontId="1" fillId="2" borderId="1" xfId="0" applyNumberFormat="1" applyFont="1" applyFill="1" applyBorder="1" applyAlignment="1" applyProtection="1">
      <alignment horizontal="right"/>
      <protection locked="0"/>
    </xf>
    <xf numFmtId="171" fontId="1" fillId="2" borderId="42" xfId="3" applyNumberFormat="1" applyFont="1" applyFill="1" applyBorder="1" applyAlignment="1" applyProtection="1">
      <alignment horizontal="right"/>
      <protection locked="0"/>
    </xf>
    <xf numFmtId="171" fontId="1" fillId="0" borderId="42" xfId="3" applyNumberFormat="1" applyFont="1" applyFill="1" applyBorder="1" applyAlignment="1" applyProtection="1">
      <alignment horizontal="right"/>
      <protection locked="0"/>
    </xf>
    <xf numFmtId="0" fontId="14" fillId="12" borderId="0" xfId="0" applyFont="1" applyFill="1" applyAlignment="1">
      <alignment horizontal="left" vertical="center"/>
    </xf>
    <xf numFmtId="167" fontId="1" fillId="7" borderId="25" xfId="3" applyNumberFormat="1" applyFont="1" applyFill="1" applyBorder="1" applyAlignment="1" applyProtection="1">
      <alignment horizontal="center" vertical="center"/>
    </xf>
    <xf numFmtId="14" fontId="1" fillId="0" borderId="42" xfId="0" applyNumberFormat="1" applyFont="1" applyBorder="1" applyAlignment="1" applyProtection="1">
      <alignment horizontal="center" vertical="center"/>
      <protection locked="0"/>
    </xf>
    <xf numFmtId="171" fontId="2" fillId="0" borderId="42" xfId="3" applyNumberFormat="1" applyFont="1" applyFill="1" applyBorder="1" applyAlignment="1" applyProtection="1">
      <alignment horizontal="center"/>
      <protection locked="0"/>
    </xf>
    <xf numFmtId="171" fontId="25" fillId="0" borderId="42" xfId="3" applyNumberFormat="1" applyFont="1" applyFill="1" applyBorder="1" applyAlignment="1" applyProtection="1">
      <alignment horizontal="right" vertical="center"/>
      <protection locked="0"/>
    </xf>
    <xf numFmtId="167" fontId="7" fillId="7" borderId="25" xfId="3" applyNumberFormat="1" applyFont="1" applyFill="1" applyBorder="1" applyAlignment="1" applyProtection="1">
      <alignment horizontal="right" vertic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right"/>
    </xf>
    <xf numFmtId="0" fontId="15" fillId="0" borderId="48" xfId="0" quotePrefix="1" applyFont="1" applyBorder="1" applyAlignment="1">
      <alignment horizontal="right"/>
    </xf>
    <xf numFmtId="0" fontId="21" fillId="13" borderId="48" xfId="0" applyFont="1" applyFill="1" applyBorder="1" applyAlignment="1">
      <alignment horizontal="right"/>
    </xf>
    <xf numFmtId="0" fontId="15" fillId="0" borderId="49" xfId="0" applyFont="1" applyBorder="1" applyAlignment="1">
      <alignment horizontal="right" vertical="top"/>
    </xf>
    <xf numFmtId="173" fontId="18" fillId="0" borderId="42" xfId="0" applyNumberFormat="1" applyFont="1" applyBorder="1"/>
    <xf numFmtId="173" fontId="18" fillId="0" borderId="50" xfId="0" applyNumberFormat="1" applyFont="1" applyBorder="1"/>
    <xf numFmtId="0" fontId="15" fillId="13" borderId="51" xfId="0" applyFont="1" applyFill="1" applyBorder="1" applyAlignment="1">
      <alignment horizontal="center"/>
    </xf>
    <xf numFmtId="173" fontId="18" fillId="13" borderId="42" xfId="0" applyNumberFormat="1" applyFont="1" applyFill="1" applyBorder="1"/>
    <xf numFmtId="173" fontId="18" fillId="13" borderId="50" xfId="0" applyNumberFormat="1" applyFont="1" applyFill="1" applyBorder="1"/>
    <xf numFmtId="0" fontId="15" fillId="0" borderId="52" xfId="0" applyFont="1" applyBorder="1" applyAlignment="1">
      <alignment horizontal="center"/>
    </xf>
    <xf numFmtId="173" fontId="18" fillId="13" borderId="53" xfId="0" applyNumberFormat="1" applyFont="1" applyFill="1" applyBorder="1"/>
    <xf numFmtId="173" fontId="18" fillId="0" borderId="53" xfId="0" applyNumberFormat="1" applyFont="1" applyBorder="1"/>
    <xf numFmtId="0" fontId="0" fillId="13" borderId="53" xfId="0" applyFill="1" applyBorder="1"/>
    <xf numFmtId="173" fontId="34" fillId="0" borderId="54" xfId="0" applyNumberFormat="1" applyFont="1" applyBorder="1"/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4" fillId="0" borderId="42" xfId="0" applyFont="1" applyBorder="1"/>
    <xf numFmtId="0" fontId="14" fillId="0" borderId="42" xfId="0" applyFont="1" applyBorder="1" applyAlignment="1">
      <alignment horizontal="center"/>
    </xf>
    <xf numFmtId="0" fontId="0" fillId="14" borderId="42" xfId="0" applyFill="1" applyBorder="1"/>
    <xf numFmtId="0" fontId="6" fillId="0" borderId="42" xfId="0" applyFont="1" applyBorder="1"/>
    <xf numFmtId="173" fontId="0" fillId="0" borderId="42" xfId="0" applyNumberFormat="1" applyBorder="1" applyAlignment="1">
      <alignment horizontal="right" vertical="center"/>
    </xf>
    <xf numFmtId="173" fontId="0" fillId="0" borderId="42" xfId="0" applyNumberFormat="1" applyBorder="1"/>
    <xf numFmtId="173" fontId="6" fillId="0" borderId="42" xfId="0" applyNumberFormat="1" applyFont="1" applyBorder="1"/>
    <xf numFmtId="173" fontId="0" fillId="0" borderId="0" xfId="0" applyNumberFormat="1"/>
    <xf numFmtId="167" fontId="28" fillId="2" borderId="1" xfId="3" applyNumberFormat="1" applyFont="1" applyFill="1" applyBorder="1" applyAlignment="1" applyProtection="1">
      <alignment vertical="center"/>
      <protection locked="0"/>
    </xf>
    <xf numFmtId="167" fontId="1" fillId="4" borderId="25" xfId="0" applyNumberFormat="1" applyFont="1" applyFill="1" applyBorder="1" applyAlignment="1">
      <alignment horizontal="right" vertical="center"/>
    </xf>
    <xf numFmtId="167" fontId="1" fillId="2" borderId="25" xfId="0" applyNumberFormat="1" applyFont="1" applyFill="1" applyBorder="1" applyAlignment="1">
      <alignment horizontal="right" vertical="center" wrapText="1"/>
    </xf>
    <xf numFmtId="167" fontId="1" fillId="2" borderId="28" xfId="0" applyNumberFormat="1" applyFont="1" applyFill="1" applyBorder="1" applyAlignment="1">
      <alignment horizontal="right" vertical="center"/>
    </xf>
    <xf numFmtId="167" fontId="1" fillId="2" borderId="12" xfId="3" applyNumberFormat="1" applyFont="1" applyFill="1" applyBorder="1" applyAlignment="1" applyProtection="1">
      <alignment horizontal="right" vertical="center"/>
      <protection locked="0"/>
    </xf>
    <xf numFmtId="0" fontId="28" fillId="2" borderId="1" xfId="0" applyFont="1" applyFill="1" applyBorder="1" applyAlignment="1" applyProtection="1">
      <alignment horizontal="right" vertical="center"/>
      <protection locked="0"/>
    </xf>
    <xf numFmtId="165" fontId="1" fillId="2" borderId="7" xfId="3" applyFont="1" applyFill="1" applyBorder="1" applyAlignment="1" applyProtection="1">
      <alignment horizontal="center" vertical="center"/>
    </xf>
    <xf numFmtId="165" fontId="1" fillId="2" borderId="10" xfId="3" applyFont="1" applyFill="1" applyBorder="1" applyAlignment="1" applyProtection="1">
      <alignment horizontal="center" vertical="center"/>
    </xf>
    <xf numFmtId="165" fontId="1" fillId="2" borderId="7" xfId="3" applyFont="1" applyFill="1" applyBorder="1" applyAlignment="1" applyProtection="1">
      <alignment horizontal="right" vertical="center"/>
    </xf>
    <xf numFmtId="165" fontId="1" fillId="2" borderId="7" xfId="3" applyFont="1" applyFill="1" applyBorder="1" applyAlignment="1" applyProtection="1">
      <alignment vertical="center"/>
    </xf>
    <xf numFmtId="0" fontId="1" fillId="2" borderId="13" xfId="0" applyFont="1" applyFill="1" applyBorder="1" applyAlignment="1">
      <alignment horizontal="center" vertical="center"/>
    </xf>
    <xf numFmtId="165" fontId="1" fillId="2" borderId="14" xfId="3" applyFont="1" applyFill="1" applyBorder="1" applyAlignment="1" applyProtection="1">
      <alignment horizontal="right" vertical="center"/>
    </xf>
    <xf numFmtId="4" fontId="1" fillId="2" borderId="14" xfId="0" applyNumberFormat="1" applyFont="1" applyFill="1" applyBorder="1" applyAlignment="1">
      <alignment horizontal="right" vertical="center"/>
    </xf>
    <xf numFmtId="4" fontId="1" fillId="2" borderId="14" xfId="0" applyNumberFormat="1" applyFont="1" applyFill="1" applyBorder="1" applyAlignment="1">
      <alignment vertical="center"/>
    </xf>
    <xf numFmtId="165" fontId="1" fillId="2" borderId="14" xfId="3" applyFont="1" applyFill="1" applyBorder="1" applyAlignment="1" applyProtection="1">
      <alignment vertical="center"/>
    </xf>
    <xf numFmtId="4" fontId="1" fillId="2" borderId="15" xfId="0" applyNumberFormat="1" applyFont="1" applyFill="1" applyBorder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2" borderId="12" xfId="0" applyNumberFormat="1" applyFont="1" applyFill="1" applyBorder="1" applyAlignment="1">
      <alignment horizontal="right" vertical="center" wrapText="1"/>
    </xf>
    <xf numFmtId="165" fontId="1" fillId="2" borderId="1" xfId="3" applyFont="1" applyFill="1" applyBorder="1" applyAlignment="1" applyProtection="1">
      <alignment vertical="center"/>
    </xf>
    <xf numFmtId="0" fontId="1" fillId="4" borderId="1" xfId="0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vertical="center"/>
    </xf>
    <xf numFmtId="4" fontId="1" fillId="2" borderId="12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165" fontId="1" fillId="2" borderId="17" xfId="3" applyFont="1" applyFill="1" applyBorder="1" applyAlignment="1" applyProtection="1">
      <alignment vertical="center"/>
    </xf>
    <xf numFmtId="165" fontId="1" fillId="2" borderId="18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165" fontId="1" fillId="2" borderId="0" xfId="3" applyFont="1" applyFill="1" applyBorder="1" applyAlignment="1" applyProtection="1">
      <alignment vertical="center"/>
    </xf>
    <xf numFmtId="167" fontId="1" fillId="2" borderId="12" xfId="3" applyNumberFormat="1" applyFont="1" applyFill="1" applyBorder="1" applyAlignment="1" applyProtection="1">
      <alignment vertical="center"/>
      <protection locked="0"/>
    </xf>
    <xf numFmtId="167" fontId="1" fillId="2" borderId="21" xfId="3" applyNumberFormat="1" applyFont="1" applyFill="1" applyBorder="1" applyAlignment="1" applyProtection="1">
      <alignment vertical="center"/>
      <protection locked="0"/>
    </xf>
    <xf numFmtId="0" fontId="0" fillId="9" borderId="42" xfId="0" applyFill="1" applyBorder="1"/>
    <xf numFmtId="0" fontId="8" fillId="15" borderId="40" xfId="0" applyFont="1" applyFill="1" applyBorder="1" applyAlignment="1">
      <alignment horizontal="center" vertical="center"/>
    </xf>
    <xf numFmtId="0" fontId="35" fillId="15" borderId="55" xfId="0" applyFont="1" applyFill="1" applyBorder="1" applyAlignment="1">
      <alignment horizontal="center" vertical="center"/>
    </xf>
    <xf numFmtId="14" fontId="36" fillId="16" borderId="37" xfId="0" applyNumberFormat="1" applyFont="1" applyFill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8" fontId="1" fillId="0" borderId="56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0" fillId="16" borderId="56" xfId="0" applyFill="1" applyBorder="1" applyAlignment="1">
      <alignment horizontal="center" vertical="center"/>
    </xf>
    <xf numFmtId="8" fontId="36" fillId="16" borderId="56" xfId="0" applyNumberFormat="1" applyFont="1" applyFill="1" applyBorder="1" applyAlignment="1">
      <alignment horizontal="right" vertical="center"/>
    </xf>
    <xf numFmtId="0" fontId="35" fillId="0" borderId="56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8" fontId="36" fillId="0" borderId="56" xfId="0" applyNumberFormat="1" applyFont="1" applyBorder="1" applyAlignment="1">
      <alignment horizontal="right" vertical="center"/>
    </xf>
    <xf numFmtId="0" fontId="36" fillId="15" borderId="37" xfId="0" applyFont="1" applyFill="1" applyBorder="1" applyAlignment="1">
      <alignment horizontal="center" vertical="center"/>
    </xf>
    <xf numFmtId="0" fontId="36" fillId="15" borderId="56" xfId="0" applyFont="1" applyFill="1" applyBorder="1" applyAlignment="1">
      <alignment horizontal="right" vertical="center"/>
    </xf>
    <xf numFmtId="8" fontId="36" fillId="15" borderId="56" xfId="0" applyNumberFormat="1" applyFont="1" applyFill="1" applyBorder="1" applyAlignment="1">
      <alignment horizontal="center" vertical="center"/>
    </xf>
    <xf numFmtId="8" fontId="36" fillId="15" borderId="56" xfId="0" applyNumberFormat="1" applyFont="1" applyFill="1" applyBorder="1" applyAlignment="1">
      <alignment horizontal="right" vertical="center"/>
    </xf>
    <xf numFmtId="0" fontId="35" fillId="15" borderId="56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170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34" fillId="0" borderId="0" xfId="0" applyFont="1"/>
    <xf numFmtId="171" fontId="1" fillId="0" borderId="42" xfId="3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" fontId="2" fillId="2" borderId="0" xfId="0" applyNumberFormat="1" applyFont="1" applyFill="1" applyAlignment="1">
      <alignment horizontal="left"/>
    </xf>
    <xf numFmtId="4" fontId="32" fillId="2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14" fontId="1" fillId="7" borderId="42" xfId="0" applyNumberFormat="1" applyFont="1" applyFill="1" applyBorder="1" applyAlignment="1" applyProtection="1">
      <alignment vertical="top"/>
      <protection locked="0"/>
    </xf>
    <xf numFmtId="0" fontId="1" fillId="7" borderId="42" xfId="0" applyFont="1" applyFill="1" applyBorder="1" applyAlignment="1" applyProtection="1">
      <alignment vertical="top"/>
      <protection locked="0"/>
    </xf>
    <xf numFmtId="171" fontId="1" fillId="7" borderId="42" xfId="0" applyNumberFormat="1" applyFont="1" applyFill="1" applyBorder="1" applyAlignment="1" applyProtection="1">
      <alignment vertical="top"/>
      <protection locked="0"/>
    </xf>
    <xf numFmtId="171" fontId="1" fillId="7" borderId="42" xfId="3" applyNumberFormat="1" applyFont="1" applyFill="1" applyBorder="1" applyAlignment="1" applyProtection="1">
      <alignment vertical="top"/>
      <protection locked="0"/>
    </xf>
    <xf numFmtId="0" fontId="0" fillId="12" borderId="42" xfId="0" applyFill="1" applyBorder="1" applyAlignment="1">
      <alignment vertical="top"/>
    </xf>
    <xf numFmtId="0" fontId="33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1" fontId="1" fillId="0" borderId="42" xfId="0" applyNumberFormat="1" applyFont="1" applyBorder="1" applyAlignment="1" applyProtection="1">
      <alignment horizontal="center" vertical="top"/>
      <protection locked="0"/>
    </xf>
    <xf numFmtId="171" fontId="1" fillId="0" borderId="42" xfId="3" applyNumberFormat="1" applyFont="1" applyFill="1" applyBorder="1" applyAlignment="1" applyProtection="1">
      <alignment horizontal="center" vertical="top"/>
      <protection locked="0"/>
    </xf>
    <xf numFmtId="171" fontId="2" fillId="2" borderId="42" xfId="3" applyNumberFormat="1" applyFont="1" applyFill="1" applyBorder="1" applyAlignment="1" applyProtection="1">
      <alignment horizontal="center" vertical="top"/>
      <protection locked="0"/>
    </xf>
    <xf numFmtId="171" fontId="25" fillId="2" borderId="42" xfId="3" applyNumberFormat="1" applyFont="1" applyFill="1" applyBorder="1" applyAlignment="1" applyProtection="1">
      <alignment horizontal="center" vertical="center"/>
      <protection locked="0"/>
    </xf>
    <xf numFmtId="14" fontId="1" fillId="2" borderId="42" xfId="0" applyNumberFormat="1" applyFont="1" applyFill="1" applyBorder="1" applyAlignment="1" applyProtection="1">
      <alignment horizontal="center" vertical="top"/>
      <protection locked="0"/>
    </xf>
    <xf numFmtId="171" fontId="25" fillId="2" borderId="42" xfId="3" applyNumberFormat="1" applyFont="1" applyFill="1" applyBorder="1" applyAlignment="1" applyProtection="1">
      <alignment horizontal="center" vertical="top"/>
      <protection locked="0"/>
    </xf>
    <xf numFmtId="171" fontId="2" fillId="0" borderId="42" xfId="3" applyNumberFormat="1" applyFont="1" applyFill="1" applyBorder="1" applyAlignment="1" applyProtection="1">
      <alignment horizontal="center" vertical="top"/>
      <protection locked="0"/>
    </xf>
    <xf numFmtId="171" fontId="25" fillId="0" borderId="42" xfId="3" applyNumberFormat="1" applyFont="1" applyFill="1" applyBorder="1" applyAlignment="1" applyProtection="1">
      <alignment horizontal="center" vertical="top"/>
      <protection locked="0"/>
    </xf>
    <xf numFmtId="166" fontId="1" fillId="0" borderId="42" xfId="0" applyNumberFormat="1" applyFont="1" applyBorder="1" applyAlignment="1" applyProtection="1">
      <alignment horizontal="left" vertical="top"/>
      <protection locked="0"/>
    </xf>
    <xf numFmtId="0" fontId="17" fillId="0" borderId="0" xfId="0" applyFont="1" applyAlignment="1">
      <alignment horizontal="right"/>
    </xf>
    <xf numFmtId="44" fontId="17" fillId="0" borderId="0" xfId="0" applyNumberFormat="1" applyFont="1" applyAlignment="1">
      <alignment horizontal="center"/>
    </xf>
    <xf numFmtId="167" fontId="1" fillId="2" borderId="16" xfId="3" applyNumberFormat="1" applyFont="1" applyFill="1" applyBorder="1" applyAlignment="1" applyProtection="1">
      <alignment vertical="center"/>
      <protection locked="0"/>
    </xf>
    <xf numFmtId="167" fontId="28" fillId="2" borderId="16" xfId="3" applyNumberFormat="1" applyFont="1" applyFill="1" applyBorder="1" applyAlignment="1" applyProtection="1">
      <alignment vertical="center"/>
      <protection locked="0"/>
    </xf>
    <xf numFmtId="167" fontId="1" fillId="2" borderId="16" xfId="0" applyNumberFormat="1" applyFont="1" applyFill="1" applyBorder="1" applyAlignment="1" applyProtection="1">
      <alignment horizontal="center" vertical="center"/>
      <protection locked="0"/>
    </xf>
    <xf numFmtId="167" fontId="1" fillId="3" borderId="16" xfId="3" applyNumberFormat="1" applyFont="1" applyFill="1" applyBorder="1" applyAlignment="1" applyProtection="1">
      <alignment vertical="center"/>
    </xf>
    <xf numFmtId="165" fontId="1" fillId="2" borderId="6" xfId="3" applyFont="1" applyFill="1" applyBorder="1" applyAlignment="1" applyProtection="1">
      <alignment vertical="center"/>
    </xf>
    <xf numFmtId="0" fontId="1" fillId="2" borderId="19" xfId="0" applyFont="1" applyFill="1" applyBorder="1" applyAlignment="1">
      <alignment horizontal="center" vertical="center"/>
    </xf>
    <xf numFmtId="167" fontId="1" fillId="2" borderId="32" xfId="0" applyNumberFormat="1" applyFont="1" applyFill="1" applyBorder="1" applyAlignment="1">
      <alignment horizontal="center" vertical="center"/>
    </xf>
    <xf numFmtId="167" fontId="1" fillId="2" borderId="29" xfId="3" applyNumberFormat="1" applyFont="1" applyFill="1" applyBorder="1" applyAlignment="1" applyProtection="1">
      <alignment vertical="center"/>
      <protection locked="0"/>
    </xf>
    <xf numFmtId="167" fontId="28" fillId="2" borderId="29" xfId="3" applyNumberFormat="1" applyFont="1" applyFill="1" applyBorder="1" applyAlignment="1" applyProtection="1">
      <alignment vertical="center"/>
      <protection locked="0"/>
    </xf>
    <xf numFmtId="167" fontId="1" fillId="2" borderId="29" xfId="0" applyNumberFormat="1" applyFont="1" applyFill="1" applyBorder="1" applyAlignment="1" applyProtection="1">
      <alignment horizontal="center" vertical="center"/>
      <protection locked="0"/>
    </xf>
    <xf numFmtId="167" fontId="1" fillId="3" borderId="29" xfId="3" applyNumberFormat="1" applyFont="1" applyFill="1" applyBorder="1" applyAlignment="1" applyProtection="1">
      <alignment vertical="center"/>
    </xf>
    <xf numFmtId="165" fontId="5" fillId="6" borderId="29" xfId="3" applyFont="1" applyFill="1" applyBorder="1" applyAlignment="1" applyProtection="1"/>
    <xf numFmtId="165" fontId="1" fillId="2" borderId="10" xfId="3" applyFont="1" applyFill="1" applyBorder="1" applyAlignment="1" applyProtection="1">
      <alignment vertical="center"/>
    </xf>
    <xf numFmtId="4" fontId="1" fillId="2" borderId="29" xfId="0" applyNumberFormat="1" applyFont="1" applyFill="1" applyBorder="1"/>
    <xf numFmtId="0" fontId="1" fillId="4" borderId="36" xfId="0" applyFont="1" applyFill="1" applyBorder="1"/>
    <xf numFmtId="0" fontId="1" fillId="4" borderId="36" xfId="0" applyFont="1" applyFill="1" applyBorder="1" applyAlignment="1">
      <alignment horizontal="center" vertical="center"/>
    </xf>
    <xf numFmtId="167" fontId="1" fillId="4" borderId="57" xfId="0" applyNumberFormat="1" applyFont="1" applyFill="1" applyBorder="1" applyAlignment="1">
      <alignment horizontal="center" vertical="center"/>
    </xf>
    <xf numFmtId="167" fontId="1" fillId="4" borderId="58" xfId="0" applyNumberFormat="1" applyFont="1" applyFill="1" applyBorder="1" applyAlignment="1" applyProtection="1">
      <alignment vertical="center"/>
      <protection locked="0"/>
    </xf>
    <xf numFmtId="167" fontId="28" fillId="4" borderId="58" xfId="0" applyNumberFormat="1" applyFont="1" applyFill="1" applyBorder="1" applyAlignment="1" applyProtection="1">
      <alignment vertical="center"/>
      <protection locked="0"/>
    </xf>
    <xf numFmtId="167" fontId="1" fillId="4" borderId="58" xfId="0" applyNumberFormat="1" applyFont="1" applyFill="1" applyBorder="1" applyAlignment="1" applyProtection="1">
      <alignment horizontal="center" vertical="center"/>
      <protection locked="0"/>
    </xf>
    <xf numFmtId="167" fontId="1" fillId="17" borderId="58" xfId="0" applyNumberFormat="1" applyFont="1" applyFill="1" applyBorder="1" applyAlignment="1">
      <alignment vertical="center"/>
    </xf>
    <xf numFmtId="4" fontId="5" fillId="18" borderId="58" xfId="0" applyNumberFormat="1" applyFont="1" applyFill="1" applyBorder="1"/>
    <xf numFmtId="0" fontId="1" fillId="11" borderId="59" xfId="0" applyFont="1" applyFill="1" applyBorder="1" applyAlignment="1">
      <alignment horizontal="center" vertical="center"/>
    </xf>
    <xf numFmtId="165" fontId="1" fillId="11" borderId="59" xfId="3" applyFont="1" applyFill="1" applyBorder="1" applyAlignment="1" applyProtection="1">
      <alignment vertical="center"/>
    </xf>
    <xf numFmtId="4" fontId="1" fillId="11" borderId="36" xfId="0" applyNumberFormat="1" applyFont="1" applyFill="1" applyBorder="1"/>
    <xf numFmtId="0" fontId="1" fillId="19" borderId="36" xfId="0" applyFont="1" applyFill="1" applyBorder="1"/>
    <xf numFmtId="0" fontId="1" fillId="19" borderId="36" xfId="0" applyFont="1" applyFill="1" applyBorder="1" applyAlignment="1">
      <alignment horizontal="center" vertical="center"/>
    </xf>
    <xf numFmtId="167" fontId="1" fillId="19" borderId="57" xfId="0" applyNumberFormat="1" applyFont="1" applyFill="1" applyBorder="1" applyAlignment="1">
      <alignment horizontal="center" vertical="center"/>
    </xf>
    <xf numFmtId="0" fontId="1" fillId="11" borderId="59" xfId="0" applyFont="1" applyFill="1" applyBorder="1" applyAlignment="1">
      <alignment horizontal="center"/>
    </xf>
    <xf numFmtId="165" fontId="5" fillId="6" borderId="16" xfId="3" applyFont="1" applyFill="1" applyBorder="1" applyAlignment="1" applyProtection="1">
      <alignment horizontal="right"/>
    </xf>
    <xf numFmtId="167" fontId="1" fillId="7" borderId="32" xfId="3" applyNumberFormat="1" applyFont="1" applyFill="1" applyBorder="1" applyAlignment="1" applyProtection="1">
      <alignment horizontal="right" vertical="center"/>
    </xf>
    <xf numFmtId="0" fontId="1" fillId="2" borderId="29" xfId="0" applyFont="1" applyFill="1" applyBorder="1" applyAlignment="1" applyProtection="1">
      <alignment vertical="center"/>
      <protection locked="0"/>
    </xf>
    <xf numFmtId="0" fontId="1" fillId="20" borderId="2" xfId="0" applyFont="1" applyFill="1" applyBorder="1" applyAlignment="1">
      <alignment horizontal="center" vertical="center"/>
    </xf>
    <xf numFmtId="0" fontId="1" fillId="20" borderId="3" xfId="0" applyFont="1" applyFill="1" applyBorder="1" applyAlignment="1">
      <alignment horizontal="center" vertical="center"/>
    </xf>
    <xf numFmtId="167" fontId="1" fillId="20" borderId="22" xfId="0" applyNumberFormat="1" applyFont="1" applyFill="1" applyBorder="1" applyAlignment="1">
      <alignment horizontal="center" vertical="center"/>
    </xf>
    <xf numFmtId="165" fontId="5" fillId="21" borderId="60" xfId="3" applyFont="1" applyFill="1" applyBorder="1" applyAlignment="1" applyProtection="1"/>
    <xf numFmtId="0" fontId="1" fillId="20" borderId="7" xfId="0" applyFont="1" applyFill="1" applyBorder="1" applyAlignment="1">
      <alignment horizontal="center" vertical="center"/>
    </xf>
    <xf numFmtId="0" fontId="1" fillId="20" borderId="7" xfId="0" applyFont="1" applyFill="1" applyBorder="1" applyAlignment="1">
      <alignment horizontal="center"/>
    </xf>
    <xf numFmtId="165" fontId="5" fillId="6" borderId="29" xfId="3" applyFont="1" applyFill="1" applyBorder="1" applyAlignment="1" applyProtection="1">
      <alignment horizontal="right"/>
    </xf>
    <xf numFmtId="166" fontId="1" fillId="2" borderId="33" xfId="0" applyNumberFormat="1" applyFont="1" applyFill="1" applyBorder="1" applyAlignment="1">
      <alignment horizontal="center" vertical="center"/>
    </xf>
    <xf numFmtId="1" fontId="1" fillId="2" borderId="44" xfId="0" applyNumberFormat="1" applyFont="1" applyFill="1" applyBorder="1" applyAlignment="1" applyProtection="1">
      <alignment horizontal="left" vertical="center"/>
      <protection locked="0"/>
    </xf>
    <xf numFmtId="0" fontId="1" fillId="3" borderId="44" xfId="0" applyFont="1" applyFill="1" applyBorder="1" applyAlignment="1">
      <alignment horizontal="center"/>
    </xf>
    <xf numFmtId="0" fontId="5" fillId="6" borderId="4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66" fontId="1" fillId="2" borderId="28" xfId="0" applyNumberFormat="1" applyFont="1" applyFill="1" applyBorder="1" applyAlignment="1">
      <alignment horizontal="center" vertical="center"/>
    </xf>
    <xf numFmtId="0" fontId="28" fillId="2" borderId="16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>
      <alignment horizontal="left"/>
    </xf>
    <xf numFmtId="0" fontId="5" fillId="6" borderId="16" xfId="0" applyFont="1" applyFill="1" applyBorder="1" applyAlignment="1">
      <alignment horizontal="center"/>
    </xf>
    <xf numFmtId="0" fontId="1" fillId="20" borderId="17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15" fontId="1" fillId="2" borderId="38" xfId="0" applyNumberFormat="1" applyFont="1" applyFill="1" applyBorder="1" applyAlignment="1">
      <alignment horizontal="center" vertical="center"/>
    </xf>
    <xf numFmtId="166" fontId="1" fillId="0" borderId="61" xfId="0" applyNumberFormat="1" applyFont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>
      <alignment horizontal="center"/>
    </xf>
    <xf numFmtId="165" fontId="1" fillId="2" borderId="5" xfId="3" applyFont="1" applyFill="1" applyBorder="1" applyAlignment="1" applyProtection="1">
      <alignment horizontal="center"/>
    </xf>
    <xf numFmtId="15" fontId="1" fillId="20" borderId="17" xfId="0" applyNumberFormat="1" applyFont="1" applyFill="1" applyBorder="1" applyAlignment="1">
      <alignment horizontal="center" vertical="center"/>
    </xf>
    <xf numFmtId="166" fontId="1" fillId="20" borderId="17" xfId="0" applyNumberFormat="1" applyFont="1" applyFill="1" applyBorder="1" applyAlignment="1">
      <alignment horizontal="center" vertical="center"/>
    </xf>
    <xf numFmtId="0" fontId="28" fillId="20" borderId="62" xfId="0" applyFont="1" applyFill="1" applyBorder="1" applyAlignment="1" applyProtection="1">
      <alignment horizontal="left" vertical="center"/>
      <protection locked="0"/>
    </xf>
    <xf numFmtId="166" fontId="1" fillId="22" borderId="4" xfId="0" applyNumberFormat="1" applyFont="1" applyFill="1" applyBorder="1" applyAlignment="1" applyProtection="1">
      <alignment horizontal="left" vertical="center"/>
      <protection locked="0"/>
    </xf>
    <xf numFmtId="0" fontId="1" fillId="23" borderId="62" xfId="0" applyFont="1" applyFill="1" applyBorder="1" applyAlignment="1">
      <alignment horizontal="left"/>
    </xf>
    <xf numFmtId="0" fontId="5" fillId="21" borderId="62" xfId="0" applyFont="1" applyFill="1" applyBorder="1" applyAlignment="1">
      <alignment horizontal="center"/>
    </xf>
    <xf numFmtId="0" fontId="1" fillId="20" borderId="17" xfId="0" applyFont="1" applyFill="1" applyBorder="1" applyAlignment="1">
      <alignment horizontal="center"/>
    </xf>
    <xf numFmtId="165" fontId="1" fillId="20" borderId="6" xfId="3" applyFont="1" applyFill="1" applyBorder="1" applyAlignment="1" applyProtection="1">
      <alignment horizontal="center"/>
    </xf>
    <xf numFmtId="0" fontId="1" fillId="20" borderId="13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 vertical="center"/>
    </xf>
    <xf numFmtId="15" fontId="1" fillId="2" borderId="33" xfId="0" applyNumberFormat="1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/>
    </xf>
    <xf numFmtId="165" fontId="1" fillId="2" borderId="9" xfId="3" applyFont="1" applyFill="1" applyBorder="1" applyAlignment="1" applyProtection="1">
      <alignment horizontal="center"/>
    </xf>
    <xf numFmtId="0" fontId="1" fillId="2" borderId="38" xfId="0" applyFont="1" applyFill="1" applyBorder="1" applyAlignment="1">
      <alignment horizontal="center"/>
    </xf>
    <xf numFmtId="167" fontId="1" fillId="2" borderId="16" xfId="3" applyNumberFormat="1" applyFont="1" applyFill="1" applyBorder="1" applyAlignment="1" applyProtection="1">
      <alignment horizontal="right" vertical="center"/>
      <protection locked="0"/>
    </xf>
    <xf numFmtId="167" fontId="1" fillId="20" borderId="60" xfId="3" applyNumberFormat="1" applyFont="1" applyFill="1" applyBorder="1" applyAlignment="1" applyProtection="1">
      <alignment vertical="center"/>
      <protection locked="0"/>
    </xf>
    <xf numFmtId="167" fontId="1" fillId="19" borderId="58" xfId="0" applyNumberFormat="1" applyFont="1" applyFill="1" applyBorder="1" applyAlignment="1" applyProtection="1">
      <alignment vertical="center"/>
      <protection locked="0"/>
    </xf>
    <xf numFmtId="167" fontId="1" fillId="2" borderId="29" xfId="3" applyNumberFormat="1" applyFont="1" applyFill="1" applyBorder="1" applyAlignment="1" applyProtection="1">
      <alignment horizontal="right" vertical="center"/>
      <protection locked="0"/>
    </xf>
    <xf numFmtId="167" fontId="1" fillId="2" borderId="1" xfId="2" applyNumberFormat="1" applyFont="1" applyFill="1" applyBorder="1" applyAlignment="1" applyProtection="1">
      <alignment vertical="center"/>
      <protection locked="0"/>
    </xf>
    <xf numFmtId="167" fontId="1" fillId="3" borderId="29" xfId="3" applyNumberFormat="1" applyFont="1" applyFill="1" applyBorder="1" applyAlignment="1" applyProtection="1">
      <alignment horizontal="right" vertical="center"/>
    </xf>
    <xf numFmtId="167" fontId="1" fillId="23" borderId="60" xfId="3" applyNumberFormat="1" applyFont="1" applyFill="1" applyBorder="1" applyAlignment="1" applyProtection="1">
      <alignment vertical="center"/>
    </xf>
    <xf numFmtId="165" fontId="1" fillId="2" borderId="10" xfId="3" applyFont="1" applyFill="1" applyBorder="1" applyAlignment="1" applyProtection="1">
      <alignment horizontal="right" vertical="center"/>
    </xf>
    <xf numFmtId="165" fontId="1" fillId="2" borderId="6" xfId="3" applyFont="1" applyFill="1" applyBorder="1" applyAlignment="1" applyProtection="1">
      <alignment horizontal="right" vertical="center"/>
    </xf>
    <xf numFmtId="165" fontId="1" fillId="20" borderId="7" xfId="3" applyFont="1" applyFill="1" applyBorder="1" applyAlignment="1" applyProtection="1">
      <alignment vertical="center"/>
    </xf>
    <xf numFmtId="4" fontId="1" fillId="20" borderId="2" xfId="0" applyNumberFormat="1" applyFont="1" applyFill="1" applyBorder="1" applyAlignment="1">
      <alignment vertical="center"/>
    </xf>
    <xf numFmtId="4" fontId="1" fillId="11" borderId="36" xfId="0" applyNumberFormat="1" applyFont="1" applyFill="1" applyBorder="1" applyAlignment="1">
      <alignment vertical="center"/>
    </xf>
    <xf numFmtId="4" fontId="1" fillId="2" borderId="29" xfId="0" applyNumberFormat="1" applyFont="1" applyFill="1" applyBorder="1" applyAlignment="1">
      <alignment vertical="center"/>
    </xf>
    <xf numFmtId="166" fontId="1" fillId="0" borderId="64" xfId="0" applyNumberFormat="1" applyFont="1" applyBorder="1" applyAlignment="1" applyProtection="1">
      <alignment horizontal="left" vertical="center"/>
      <protection locked="0"/>
    </xf>
    <xf numFmtId="167" fontId="28" fillId="4" borderId="1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horizontal="right"/>
    </xf>
    <xf numFmtId="165" fontId="1" fillId="11" borderId="7" xfId="3" applyFont="1" applyFill="1" applyBorder="1" applyAlignment="1" applyProtection="1">
      <alignment vertical="center"/>
    </xf>
    <xf numFmtId="167" fontId="1" fillId="17" borderId="1" xfId="0" applyNumberFormat="1" applyFont="1" applyFill="1" applyBorder="1" applyAlignment="1">
      <alignment vertical="center"/>
    </xf>
    <xf numFmtId="4" fontId="5" fillId="18" borderId="1" xfId="0" applyNumberFormat="1" applyFont="1" applyFill="1" applyBorder="1"/>
    <xf numFmtId="0" fontId="1" fillId="11" borderId="2" xfId="0" applyFont="1" applyFill="1" applyBorder="1" applyAlignment="1">
      <alignment horizontal="center"/>
    </xf>
    <xf numFmtId="4" fontId="1" fillId="11" borderId="2" xfId="0" applyNumberFormat="1" applyFont="1" applyFill="1" applyBorder="1" applyAlignment="1">
      <alignment vertical="center"/>
    </xf>
    <xf numFmtId="165" fontId="1" fillId="0" borderId="7" xfId="3" applyFont="1" applyFill="1" applyBorder="1" applyAlignment="1" applyProtection="1">
      <alignment vertical="center"/>
    </xf>
    <xf numFmtId="0" fontId="1" fillId="0" borderId="14" xfId="0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vertical="center"/>
    </xf>
    <xf numFmtId="4" fontId="1" fillId="2" borderId="65" xfId="0" applyNumberFormat="1" applyFont="1" applyFill="1" applyBorder="1" applyAlignment="1">
      <alignment vertical="center"/>
    </xf>
    <xf numFmtId="165" fontId="1" fillId="2" borderId="12" xfId="3" applyFont="1" applyFill="1" applyBorder="1" applyAlignment="1" applyProtection="1">
      <alignment vertical="center"/>
    </xf>
    <xf numFmtId="0" fontId="1" fillId="2" borderId="66" xfId="0" applyFont="1" applyFill="1" applyBorder="1" applyAlignment="1">
      <alignment vertical="center"/>
    </xf>
    <xf numFmtId="0" fontId="1" fillId="2" borderId="67" xfId="0" applyFont="1" applyFill="1" applyBorder="1" applyAlignment="1">
      <alignment vertical="center"/>
    </xf>
    <xf numFmtId="9" fontId="4" fillId="2" borderId="55" xfId="4" applyFont="1" applyFill="1" applyBorder="1" applyAlignment="1" applyProtection="1">
      <alignment vertical="center"/>
    </xf>
    <xf numFmtId="165" fontId="1" fillId="2" borderId="67" xfId="0" applyNumberFormat="1" applyFont="1" applyFill="1" applyBorder="1" applyAlignment="1">
      <alignment horizontal="left" vertical="center" wrapText="1"/>
    </xf>
    <xf numFmtId="4" fontId="1" fillId="2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4" fillId="2" borderId="66" xfId="0" applyFont="1" applyFill="1" applyBorder="1" applyAlignment="1">
      <alignment vertical="center"/>
    </xf>
    <xf numFmtId="165" fontId="1" fillId="2" borderId="67" xfId="0" applyNumberFormat="1" applyFont="1" applyFill="1" applyBorder="1" applyAlignment="1">
      <alignment horizontal="right" vertical="center" wrapText="1"/>
    </xf>
    <xf numFmtId="165" fontId="1" fillId="2" borderId="13" xfId="3" applyFont="1" applyFill="1" applyBorder="1" applyAlignment="1" applyProtection="1">
      <alignment vertical="center"/>
    </xf>
    <xf numFmtId="165" fontId="1" fillId="2" borderId="13" xfId="3" applyFont="1" applyFill="1" applyBorder="1" applyAlignment="1" applyProtection="1">
      <alignment horizontal="right" vertical="center"/>
    </xf>
    <xf numFmtId="4" fontId="1" fillId="2" borderId="15" xfId="0" applyNumberFormat="1" applyFont="1" applyFill="1" applyBorder="1" applyAlignment="1">
      <alignment horizontal="right" vertical="center"/>
    </xf>
    <xf numFmtId="0" fontId="1" fillId="2" borderId="67" xfId="0" applyFont="1" applyFill="1" applyBorder="1" applyAlignment="1">
      <alignment horizontal="right" vertical="center"/>
    </xf>
    <xf numFmtId="165" fontId="1" fillId="2" borderId="67" xfId="0" applyNumberFormat="1" applyFont="1" applyFill="1" applyBorder="1" applyAlignment="1">
      <alignment horizontal="left" vertical="center"/>
    </xf>
    <xf numFmtId="0" fontId="5" fillId="11" borderId="68" xfId="0" applyFont="1" applyFill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171" fontId="1" fillId="0" borderId="0" xfId="0" applyNumberFormat="1" applyFont="1" applyAlignment="1">
      <alignment horizontal="center" wrapText="1"/>
    </xf>
    <xf numFmtId="166" fontId="29" fillId="0" borderId="42" xfId="0" applyNumberFormat="1" applyFont="1" applyBorder="1" applyAlignment="1" applyProtection="1">
      <alignment horizontal="left" vertical="center"/>
      <protection locked="0"/>
    </xf>
    <xf numFmtId="166" fontId="1" fillId="0" borderId="69" xfId="0" applyNumberFormat="1" applyFont="1" applyBorder="1" applyAlignment="1" applyProtection="1">
      <alignment horizontal="left" vertical="center"/>
      <protection locked="0"/>
    </xf>
    <xf numFmtId="167" fontId="1" fillId="0" borderId="1" xfId="3" applyNumberFormat="1" applyFont="1" applyFill="1" applyBorder="1" applyAlignment="1" applyProtection="1">
      <alignment vertical="center"/>
      <protection locked="0"/>
    </xf>
    <xf numFmtId="167" fontId="28" fillId="0" borderId="1" xfId="3" applyNumberFormat="1" applyFont="1" applyFill="1" applyBorder="1" applyAlignment="1" applyProtection="1">
      <alignment vertical="center"/>
      <protection locked="0"/>
    </xf>
    <xf numFmtId="0" fontId="26" fillId="2" borderId="0" xfId="0" applyFont="1" applyFill="1" applyAlignment="1">
      <alignment horizontal="center"/>
    </xf>
    <xf numFmtId="0" fontId="26" fillId="0" borderId="0" xfId="0" applyFont="1" applyAlignment="1">
      <alignment horizontal="right"/>
    </xf>
    <xf numFmtId="0" fontId="26" fillId="2" borderId="0" xfId="0" applyFont="1" applyFill="1" applyAlignment="1">
      <alignment horizontal="right"/>
    </xf>
    <xf numFmtId="0" fontId="26" fillId="0" borderId="0" xfId="0" applyFont="1" applyAlignment="1">
      <alignment horizontal="left"/>
    </xf>
    <xf numFmtId="171" fontId="29" fillId="0" borderId="42" xfId="0" applyNumberFormat="1" applyFont="1" applyBorder="1" applyAlignment="1" applyProtection="1">
      <alignment horizontal="center" vertical="center"/>
      <protection locked="0"/>
    </xf>
    <xf numFmtId="171" fontId="32" fillId="2" borderId="42" xfId="3" applyNumberFormat="1" applyFont="1" applyFill="1" applyBorder="1" applyAlignment="1" applyProtection="1">
      <alignment horizontal="center"/>
      <protection locked="0"/>
    </xf>
    <xf numFmtId="171" fontId="37" fillId="0" borderId="0" xfId="0" applyNumberFormat="1" applyFont="1"/>
    <xf numFmtId="166" fontId="1" fillId="0" borderId="1" xfId="0" applyNumberFormat="1" applyFont="1" applyBorder="1" applyAlignment="1" applyProtection="1">
      <alignment horizontal="left" vertical="center"/>
      <protection locked="0"/>
    </xf>
    <xf numFmtId="171" fontId="1" fillId="2" borderId="42" xfId="3" applyNumberFormat="1" applyFont="1" applyFill="1" applyBorder="1" applyAlignment="1" applyProtection="1">
      <alignment horizontal="right" vertical="center"/>
      <protection locked="0"/>
    </xf>
    <xf numFmtId="0" fontId="1" fillId="19" borderId="0" xfId="0" applyFont="1" applyFill="1"/>
    <xf numFmtId="0" fontId="1" fillId="11" borderId="5" xfId="0" applyFont="1" applyFill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70" xfId="0" applyNumberFormat="1" applyFont="1" applyBorder="1" applyAlignment="1">
      <alignment horizontal="center" vertical="center"/>
    </xf>
    <xf numFmtId="4" fontId="1" fillId="11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9" fontId="4" fillId="2" borderId="0" xfId="4" applyFont="1" applyFill="1" applyBorder="1" applyAlignment="1" applyProtection="1">
      <alignment vertical="center"/>
    </xf>
    <xf numFmtId="166" fontId="1" fillId="0" borderId="71" xfId="0" applyNumberFormat="1" applyFont="1" applyBorder="1" applyAlignment="1" applyProtection="1">
      <alignment horizontal="left" vertical="center"/>
      <protection locked="0"/>
    </xf>
    <xf numFmtId="171" fontId="17" fillId="0" borderId="40" xfId="0" applyNumberFormat="1" applyFont="1" applyBorder="1"/>
    <xf numFmtId="171" fontId="15" fillId="0" borderId="40" xfId="0" applyNumberFormat="1" applyFont="1" applyBorder="1"/>
    <xf numFmtId="44" fontId="38" fillId="0" borderId="36" xfId="0" applyNumberFormat="1" applyFont="1" applyBorder="1" applyAlignment="1">
      <alignment horizontal="center"/>
    </xf>
    <xf numFmtId="14" fontId="1" fillId="0" borderId="42" xfId="0" applyNumberFormat="1" applyFont="1" applyBorder="1" applyAlignment="1">
      <alignment horizontal="center" vertical="center"/>
    </xf>
    <xf numFmtId="0" fontId="14" fillId="12" borderId="0" xfId="0" applyFont="1" applyFill="1" applyAlignment="1">
      <alignment horizontal="left"/>
    </xf>
    <xf numFmtId="171" fontId="1" fillId="2" borderId="1" xfId="3" applyNumberFormat="1" applyFont="1" applyFill="1" applyBorder="1" applyAlignment="1" applyProtection="1">
      <alignment vertical="center"/>
      <protection locked="0"/>
    </xf>
    <xf numFmtId="0" fontId="6" fillId="12" borderId="4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5" fontId="1" fillId="0" borderId="14" xfId="3" applyFont="1" applyFill="1" applyBorder="1" applyAlignment="1" applyProtection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vertical="center"/>
    </xf>
    <xf numFmtId="165" fontId="1" fillId="0" borderId="13" xfId="3" applyFont="1" applyFill="1" applyBorder="1" applyAlignment="1" applyProtection="1">
      <alignment vertical="center"/>
    </xf>
    <xf numFmtId="4" fontId="1" fillId="0" borderId="15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17" xfId="3" applyFont="1" applyFill="1" applyBorder="1" applyAlignment="1" applyProtection="1">
      <alignment vertical="center"/>
    </xf>
    <xf numFmtId="165" fontId="1" fillId="0" borderId="18" xfId="0" applyNumberFormat="1" applyFont="1" applyBorder="1" applyAlignment="1">
      <alignment vertical="center"/>
    </xf>
    <xf numFmtId="0" fontId="1" fillId="0" borderId="19" xfId="0" applyFont="1" applyBorder="1"/>
    <xf numFmtId="171" fontId="29" fillId="2" borderId="42" xfId="3" applyNumberFormat="1" applyFont="1" applyFill="1" applyBorder="1" applyAlignment="1" applyProtection="1">
      <protection locked="0"/>
    </xf>
    <xf numFmtId="0" fontId="28" fillId="2" borderId="0" xfId="0" applyFont="1" applyFill="1" applyAlignment="1" applyProtection="1">
      <alignment horizontal="left" vertical="center"/>
      <protection locked="0"/>
    </xf>
    <xf numFmtId="9" fontId="0" fillId="0" borderId="0" xfId="0" applyNumberFormat="1"/>
    <xf numFmtId="167" fontId="1" fillId="2" borderId="0" xfId="3" applyNumberFormat="1" applyFont="1" applyFill="1" applyBorder="1" applyAlignment="1" applyProtection="1">
      <alignment vertical="center"/>
      <protection locked="0"/>
    </xf>
    <xf numFmtId="171" fontId="25" fillId="2" borderId="42" xfId="3" applyNumberFormat="1" applyFont="1" applyFill="1" applyBorder="1" applyAlignment="1" applyProtection="1">
      <alignment horizontal="right"/>
      <protection locked="0"/>
    </xf>
    <xf numFmtId="171" fontId="1" fillId="2" borderId="42" xfId="0" applyNumberFormat="1" applyFont="1" applyFill="1" applyBorder="1" applyProtection="1">
      <protection locked="0"/>
    </xf>
    <xf numFmtId="171" fontId="25" fillId="2" borderId="42" xfId="3" applyNumberFormat="1" applyFont="1" applyFill="1" applyBorder="1" applyAlignment="1" applyProtection="1">
      <protection locked="0"/>
    </xf>
    <xf numFmtId="171" fontId="29" fillId="2" borderId="42" xfId="0" applyNumberFormat="1" applyFont="1" applyFill="1" applyBorder="1" applyProtection="1">
      <protection locked="0"/>
    </xf>
    <xf numFmtId="171" fontId="1" fillId="7" borderId="42" xfId="0" applyNumberFormat="1" applyFont="1" applyFill="1" applyBorder="1" applyProtection="1">
      <protection locked="0"/>
    </xf>
    <xf numFmtId="167" fontId="1" fillId="24" borderId="25" xfId="3" applyNumberFormat="1" applyFont="1" applyFill="1" applyBorder="1" applyAlignment="1" applyProtection="1">
      <alignment horizontal="right" vertical="center"/>
    </xf>
    <xf numFmtId="0" fontId="1" fillId="25" borderId="0" xfId="0" applyFont="1" applyFill="1" applyAlignment="1">
      <alignment horizontal="center"/>
    </xf>
    <xf numFmtId="6" fontId="1" fillId="0" borderId="0" xfId="0" applyNumberFormat="1" applyFont="1" applyAlignment="1">
      <alignment horizontal="left"/>
    </xf>
    <xf numFmtId="167" fontId="1" fillId="2" borderId="0" xfId="3" applyNumberFormat="1" applyFont="1" applyFill="1" applyBorder="1" applyAlignment="1" applyProtection="1">
      <alignment horizontal="center" vertical="center"/>
      <protection locked="0"/>
    </xf>
    <xf numFmtId="171" fontId="1" fillId="2" borderId="69" xfId="3" applyNumberFormat="1" applyFont="1" applyFill="1" applyBorder="1" applyAlignment="1" applyProtection="1">
      <protection locked="0"/>
    </xf>
    <xf numFmtId="167" fontId="0" fillId="0" borderId="0" xfId="0" applyNumberFormat="1"/>
    <xf numFmtId="171" fontId="1" fillId="2" borderId="21" xfId="3" applyNumberFormat="1" applyFont="1" applyFill="1" applyBorder="1" applyAlignment="1" applyProtection="1">
      <protection locked="0"/>
    </xf>
    <xf numFmtId="171" fontId="1" fillId="0" borderId="42" xfId="0" applyNumberFormat="1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 locked="0"/>
    </xf>
    <xf numFmtId="14" fontId="1" fillId="25" borderId="45" xfId="0" applyNumberFormat="1" applyFont="1" applyFill="1" applyBorder="1" applyAlignment="1">
      <alignment horizontal="center" vertical="center"/>
    </xf>
    <xf numFmtId="166" fontId="1" fillId="2" borderId="25" xfId="0" applyNumberFormat="1" applyFont="1" applyFill="1" applyBorder="1" applyAlignment="1">
      <alignment vertical="center"/>
    </xf>
    <xf numFmtId="167" fontId="7" fillId="25" borderId="25" xfId="3" applyNumberFormat="1" applyFont="1" applyFill="1" applyBorder="1" applyAlignment="1" applyProtection="1">
      <alignment vertical="center"/>
    </xf>
    <xf numFmtId="167" fontId="1" fillId="25" borderId="25" xfId="3" applyNumberFormat="1" applyFont="1" applyFill="1" applyBorder="1" applyAlignment="1" applyProtection="1">
      <alignment vertical="center"/>
    </xf>
    <xf numFmtId="167" fontId="1" fillId="4" borderId="25" xfId="0" applyNumberFormat="1" applyFont="1" applyFill="1" applyBorder="1" applyAlignment="1">
      <alignment vertical="center"/>
    </xf>
    <xf numFmtId="167" fontId="1" fillId="2" borderId="25" xfId="0" applyNumberFormat="1" applyFont="1" applyFill="1" applyBorder="1" applyAlignment="1">
      <alignment vertical="center" wrapText="1"/>
    </xf>
    <xf numFmtId="167" fontId="1" fillId="2" borderId="28" xfId="0" applyNumberFormat="1" applyFont="1" applyFill="1" applyBorder="1" applyAlignment="1">
      <alignment vertical="center"/>
    </xf>
    <xf numFmtId="167" fontId="1" fillId="2" borderId="1" xfId="3" applyNumberFormat="1" applyFont="1" applyFill="1" applyBorder="1" applyAlignment="1" applyProtection="1">
      <alignment vertical="center" wrapText="1"/>
      <protection locked="0"/>
    </xf>
    <xf numFmtId="0" fontId="14" fillId="8" borderId="0" xfId="0" applyFont="1" applyFill="1" applyAlignment="1">
      <alignment horizontal="center"/>
    </xf>
    <xf numFmtId="0" fontId="0" fillId="0" borderId="72" xfId="0" applyBorder="1" applyAlignment="1">
      <alignment horizontal="center" vertical="center"/>
    </xf>
    <xf numFmtId="171" fontId="0" fillId="0" borderId="73" xfId="0" applyNumberFormat="1" applyBorder="1"/>
    <xf numFmtId="171" fontId="0" fillId="0" borderId="74" xfId="0" applyNumberFormat="1" applyBorder="1"/>
    <xf numFmtId="0" fontId="6" fillId="0" borderId="40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71" fontId="0" fillId="0" borderId="76" xfId="0" applyNumberFormat="1" applyBorder="1"/>
    <xf numFmtId="171" fontId="0" fillId="0" borderId="77" xfId="0" applyNumberFormat="1" applyBorder="1"/>
    <xf numFmtId="0" fontId="6" fillId="8" borderId="40" xfId="0" applyFont="1" applyFill="1" applyBorder="1" applyAlignment="1">
      <alignment horizontal="center" vertical="center"/>
    </xf>
    <xf numFmtId="171" fontId="6" fillId="8" borderId="78" xfId="0" applyNumberFormat="1" applyFont="1" applyFill="1" applyBorder="1"/>
    <xf numFmtId="14" fontId="1" fillId="2" borderId="42" xfId="0" applyNumberFormat="1" applyFont="1" applyFill="1" applyBorder="1" applyAlignment="1" applyProtection="1">
      <alignment horizontal="center"/>
      <protection locked="0"/>
    </xf>
    <xf numFmtId="166" fontId="1" fillId="2" borderId="42" xfId="0" applyNumberFormat="1" applyFont="1" applyFill="1" applyBorder="1" applyAlignment="1" applyProtection="1">
      <alignment horizontal="left"/>
      <protection locked="0"/>
    </xf>
    <xf numFmtId="14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26" borderId="42" xfId="0" applyFill="1" applyBorder="1" applyAlignment="1">
      <alignment horizontal="center" vertical="center"/>
    </xf>
    <xf numFmtId="166" fontId="1" fillId="0" borderId="0" xfId="0" applyNumberFormat="1" applyFont="1" applyAlignment="1" applyProtection="1">
      <alignment horizontal="left" vertical="center"/>
      <protection locked="0"/>
    </xf>
    <xf numFmtId="14" fontId="1" fillId="0" borderId="42" xfId="0" applyNumberFormat="1" applyFont="1" applyBorder="1" applyAlignment="1" applyProtection="1">
      <alignment horizontal="center"/>
      <protection locked="0"/>
    </xf>
    <xf numFmtId="166" fontId="1" fillId="0" borderId="42" xfId="0" applyNumberFormat="1" applyFont="1" applyBorder="1" applyAlignment="1" applyProtection="1">
      <alignment horizontal="left"/>
      <protection locked="0"/>
    </xf>
    <xf numFmtId="171" fontId="1" fillId="0" borderId="42" xfId="0" applyNumberFormat="1" applyFont="1" applyBorder="1" applyProtection="1">
      <protection locked="0"/>
    </xf>
    <xf numFmtId="171" fontId="29" fillId="0" borderId="42" xfId="3" applyNumberFormat="1" applyFont="1" applyFill="1" applyBorder="1" applyAlignment="1" applyProtection="1">
      <protection locked="0"/>
    </xf>
    <xf numFmtId="171" fontId="29" fillId="2" borderId="42" xfId="3" applyNumberFormat="1" applyFont="1" applyFill="1" applyBorder="1" applyAlignment="1" applyProtection="1">
      <alignment horizontal="right"/>
      <protection locked="0"/>
    </xf>
    <xf numFmtId="171" fontId="29" fillId="0" borderId="42" xfId="3" applyNumberFormat="1" applyFont="1" applyFill="1" applyBorder="1" applyAlignment="1" applyProtection="1">
      <alignment horizontal="center"/>
      <protection locked="0"/>
    </xf>
    <xf numFmtId="171" fontId="39" fillId="0" borderId="0" xfId="0" applyNumberFormat="1" applyFont="1"/>
    <xf numFmtId="171" fontId="1" fillId="0" borderId="0" xfId="3" applyNumberFormat="1" applyFont="1" applyFill="1" applyBorder="1" applyAlignment="1" applyProtection="1">
      <alignment horizontal="right"/>
      <protection locked="0"/>
    </xf>
    <xf numFmtId="171" fontId="1" fillId="0" borderId="69" xfId="3" applyNumberFormat="1" applyFont="1" applyFill="1" applyBorder="1" applyAlignment="1" applyProtection="1">
      <alignment horizontal="right"/>
      <protection locked="0"/>
    </xf>
    <xf numFmtId="0" fontId="14" fillId="10" borderId="0" xfId="0" applyFont="1" applyFill="1" applyAlignment="1">
      <alignment horizontal="left"/>
    </xf>
    <xf numFmtId="0" fontId="1" fillId="27" borderId="0" xfId="0" applyFont="1" applyFill="1" applyAlignment="1">
      <alignment horizontal="center"/>
    </xf>
    <xf numFmtId="14" fontId="1" fillId="27" borderId="45" xfId="0" applyNumberFormat="1" applyFont="1" applyFill="1" applyBorder="1" applyAlignment="1">
      <alignment horizontal="center" vertical="center"/>
    </xf>
    <xf numFmtId="167" fontId="1" fillId="27" borderId="25" xfId="3" applyNumberFormat="1" applyFont="1" applyFill="1" applyBorder="1" applyAlignment="1" applyProtection="1">
      <alignment horizontal="right" vertical="center"/>
    </xf>
    <xf numFmtId="167" fontId="1" fillId="27" borderId="25" xfId="3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4" fontId="14" fillId="0" borderId="0" xfId="0" applyNumberFormat="1" applyFont="1"/>
    <xf numFmtId="4" fontId="11" fillId="0" borderId="0" xfId="0" applyNumberFormat="1" applyFont="1"/>
    <xf numFmtId="4" fontId="31" fillId="0" borderId="0" xfId="0" applyNumberFormat="1" applyFont="1"/>
    <xf numFmtId="44" fontId="15" fillId="0" borderId="0" xfId="0" applyNumberFormat="1" applyFont="1"/>
    <xf numFmtId="0" fontId="15" fillId="0" borderId="0" xfId="0" applyFont="1"/>
    <xf numFmtId="4" fontId="40" fillId="0" borderId="0" xfId="0" applyNumberFormat="1" applyFont="1"/>
    <xf numFmtId="0" fontId="0" fillId="13" borderId="79" xfId="0" applyFill="1" applyBorder="1"/>
    <xf numFmtId="0" fontId="0" fillId="8" borderId="66" xfId="0" applyFill="1" applyBorder="1" applyAlignment="1">
      <alignment horizontal="right"/>
    </xf>
    <xf numFmtId="173" fontId="6" fillId="0" borderId="40" xfId="0" applyNumberFormat="1" applyFont="1" applyBorder="1"/>
    <xf numFmtId="0" fontId="6" fillId="8" borderId="80" xfId="0" applyFont="1" applyFill="1" applyBorder="1" applyAlignment="1">
      <alignment horizontal="center"/>
    </xf>
    <xf numFmtId="4" fontId="0" fillId="0" borderId="79" xfId="0" applyNumberForma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1" xfId="0" applyBorder="1" applyAlignment="1">
      <alignment horizontal="center"/>
    </xf>
    <xf numFmtId="44" fontId="31" fillId="0" borderId="0" xfId="0" applyNumberFormat="1" applyFont="1"/>
    <xf numFmtId="0" fontId="13" fillId="0" borderId="0" xfId="0" applyFont="1"/>
    <xf numFmtId="0" fontId="40" fillId="0" borderId="0" xfId="0" applyFont="1"/>
    <xf numFmtId="171" fontId="0" fillId="0" borderId="75" xfId="0" applyNumberFormat="1" applyBorder="1"/>
    <xf numFmtId="173" fontId="37" fillId="0" borderId="82" xfId="0" applyNumberFormat="1" applyFont="1" applyBorder="1"/>
    <xf numFmtId="0" fontId="37" fillId="13" borderId="83" xfId="0" applyFont="1" applyFill="1" applyBorder="1"/>
    <xf numFmtId="173" fontId="39" fillId="0" borderId="40" xfId="0" applyNumberFormat="1" applyFont="1" applyBorder="1"/>
    <xf numFmtId="167" fontId="1" fillId="17" borderId="1" xfId="0" applyNumberFormat="1" applyFont="1" applyFill="1" applyBorder="1"/>
    <xf numFmtId="173" fontId="39" fillId="8" borderId="84" xfId="0" applyNumberFormat="1" applyFont="1" applyFill="1" applyBorder="1" applyAlignment="1">
      <alignment horizontal="center"/>
    </xf>
    <xf numFmtId="0" fontId="39" fillId="8" borderId="85" xfId="0" applyFont="1" applyFill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29" fillId="2" borderId="1" xfId="0" applyFont="1" applyFill="1" applyBorder="1" applyAlignment="1" applyProtection="1">
      <alignment horizontal="left" vertical="center"/>
      <protection locked="0"/>
    </xf>
    <xf numFmtId="44" fontId="10" fillId="0" borderId="0" xfId="0" applyNumberFormat="1" applyFont="1"/>
    <xf numFmtId="0" fontId="6" fillId="0" borderId="0" xfId="0" applyFont="1" applyAlignment="1">
      <alignment horizontal="center"/>
    </xf>
    <xf numFmtId="0" fontId="6" fillId="8" borderId="78" xfId="0" applyFont="1" applyFill="1" applyBorder="1" applyAlignment="1">
      <alignment horizontal="center" vertical="center"/>
    </xf>
    <xf numFmtId="0" fontId="6" fillId="8" borderId="86" xfId="0" applyFont="1" applyFill="1" applyBorder="1" applyAlignment="1">
      <alignment horizontal="center" vertical="center"/>
    </xf>
    <xf numFmtId="173" fontId="37" fillId="0" borderId="82" xfId="0" applyNumberFormat="1" applyFont="1" applyBorder="1" applyAlignment="1">
      <alignment horizontal="right"/>
    </xf>
    <xf numFmtId="0" fontId="21" fillId="0" borderId="0" xfId="0" applyFont="1"/>
    <xf numFmtId="44" fontId="21" fillId="0" borderId="0" xfId="0" applyNumberFormat="1" applyFont="1"/>
    <xf numFmtId="167" fontId="7" fillId="27" borderId="25" xfId="3" applyNumberFormat="1" applyFont="1" applyFill="1" applyBorder="1" applyAlignment="1" applyProtection="1">
      <alignment horizontal="right" vertical="center"/>
    </xf>
    <xf numFmtId="171" fontId="1" fillId="2" borderId="42" xfId="3" applyNumberFormat="1" applyFont="1" applyFill="1" applyBorder="1" applyAlignment="1" applyProtection="1">
      <alignment horizontal="center"/>
      <protection locked="0"/>
    </xf>
    <xf numFmtId="167" fontId="28" fillId="2" borderId="1" xfId="2" applyNumberFormat="1" applyFont="1" applyFill="1" applyBorder="1" applyAlignment="1" applyProtection="1">
      <alignment vertical="center"/>
      <protection locked="0"/>
    </xf>
    <xf numFmtId="167" fontId="28" fillId="2" borderId="1" xfId="0" applyNumberFormat="1" applyFont="1" applyFill="1" applyBorder="1" applyAlignment="1" applyProtection="1">
      <alignment vertical="center"/>
      <protection locked="0"/>
    </xf>
    <xf numFmtId="166" fontId="28" fillId="0" borderId="42" xfId="0" applyNumberFormat="1" applyFont="1" applyBorder="1" applyAlignment="1" applyProtection="1">
      <alignment horizontal="left" vertical="center"/>
      <protection locked="0"/>
    </xf>
    <xf numFmtId="171" fontId="28" fillId="0" borderId="42" xfId="0" applyNumberFormat="1" applyFont="1" applyBorder="1" applyAlignment="1" applyProtection="1">
      <alignment horizontal="center" vertical="center"/>
      <protection locked="0"/>
    </xf>
    <xf numFmtId="171" fontId="2" fillId="2" borderId="0" xfId="0" applyNumberFormat="1" applyFont="1" applyFill="1" applyAlignment="1">
      <alignment horizontal="left"/>
    </xf>
    <xf numFmtId="171" fontId="2" fillId="0" borderId="0" xfId="0" applyNumberFormat="1" applyFont="1" applyAlignment="1">
      <alignment horizontal="left"/>
    </xf>
    <xf numFmtId="171" fontId="32" fillId="2" borderId="0" xfId="0" applyNumberFormat="1" applyFont="1" applyFill="1" applyAlignment="1">
      <alignment horizontal="left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2" borderId="8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right"/>
    </xf>
    <xf numFmtId="0" fontId="4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right" vertical="center"/>
    </xf>
    <xf numFmtId="0" fontId="1" fillId="12" borderId="42" xfId="0" applyFont="1" applyFill="1" applyBorder="1" applyAlignment="1">
      <alignment horizontal="center"/>
    </xf>
    <xf numFmtId="171" fontId="29" fillId="2" borderId="1" xfId="0" applyNumberFormat="1" applyFont="1" applyFill="1" applyBorder="1" applyAlignment="1" applyProtection="1">
      <alignment horizontal="center" vertical="center"/>
      <protection locked="0"/>
    </xf>
    <xf numFmtId="171" fontId="29" fillId="2" borderId="1" xfId="3" applyNumberFormat="1" applyFont="1" applyFill="1" applyBorder="1" applyAlignment="1" applyProtection="1">
      <protection locked="0"/>
    </xf>
    <xf numFmtId="0" fontId="1" fillId="12" borderId="1" xfId="0" applyFont="1" applyFill="1" applyBorder="1" applyAlignment="1">
      <alignment horizontal="center"/>
    </xf>
    <xf numFmtId="171" fontId="25" fillId="2" borderId="1" xfId="3" applyNumberFormat="1" applyFont="1" applyFill="1" applyBorder="1" applyAlignment="1" applyProtection="1">
      <alignment horizontal="right" vertical="center"/>
      <protection locked="0"/>
    </xf>
    <xf numFmtId="172" fontId="1" fillId="2" borderId="1" xfId="3" applyNumberFormat="1" applyFont="1" applyFill="1" applyBorder="1" applyAlignment="1" applyProtection="1">
      <protection locked="0"/>
    </xf>
    <xf numFmtId="167" fontId="1" fillId="0" borderId="0" xfId="0" applyNumberFormat="1" applyFont="1"/>
    <xf numFmtId="0" fontId="1" fillId="12" borderId="42" xfId="0" applyFont="1" applyFill="1" applyBorder="1"/>
    <xf numFmtId="165" fontId="1" fillId="2" borderId="42" xfId="3" applyFont="1" applyFill="1" applyBorder="1" applyAlignment="1" applyProtection="1">
      <alignment horizontal="center"/>
      <protection locked="0"/>
    </xf>
    <xf numFmtId="14" fontId="25" fillId="2" borderId="42" xfId="3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/>
    <xf numFmtId="165" fontId="1" fillId="7" borderId="42" xfId="3" applyFont="1" applyFill="1" applyBorder="1" applyAlignment="1" applyProtection="1">
      <alignment horizontal="center"/>
      <protection locked="0"/>
    </xf>
    <xf numFmtId="14" fontId="1" fillId="7" borderId="12" xfId="0" applyNumberFormat="1" applyFont="1" applyFill="1" applyBorder="1" applyAlignment="1" applyProtection="1">
      <alignment horizontal="center" vertical="center"/>
      <protection locked="0"/>
    </xf>
    <xf numFmtId="0" fontId="1" fillId="7" borderId="12" xfId="0" applyFont="1" applyFill="1" applyBorder="1" applyAlignment="1" applyProtection="1">
      <alignment horizontal="right"/>
      <protection locked="0"/>
    </xf>
    <xf numFmtId="171" fontId="1" fillId="7" borderId="12" xfId="0" applyNumberFormat="1" applyFont="1" applyFill="1" applyBorder="1" applyAlignment="1" applyProtection="1">
      <alignment horizontal="center" vertical="center"/>
      <protection locked="0"/>
    </xf>
    <xf numFmtId="171" fontId="1" fillId="7" borderId="12" xfId="3" applyNumberFormat="1" applyFont="1" applyFill="1" applyBorder="1" applyAlignment="1" applyProtection="1">
      <protection locked="0"/>
    </xf>
    <xf numFmtId="172" fontId="1" fillId="7" borderId="12" xfId="3" applyNumberFormat="1" applyFont="1" applyFill="1" applyBorder="1" applyAlignment="1" applyProtection="1">
      <protection locked="0"/>
    </xf>
    <xf numFmtId="0" fontId="1" fillId="0" borderId="88" xfId="0" applyFont="1" applyBorder="1"/>
    <xf numFmtId="0" fontId="1" fillId="0" borderId="71" xfId="0" applyFont="1" applyBorder="1"/>
    <xf numFmtId="165" fontId="1" fillId="0" borderId="89" xfId="3" applyFont="1" applyFill="1" applyBorder="1" applyAlignment="1" applyProtection="1">
      <protection locked="0"/>
    </xf>
    <xf numFmtId="167" fontId="1" fillId="0" borderId="71" xfId="3" applyNumberFormat="1" applyFont="1" applyFill="1" applyBorder="1" applyAlignment="1" applyProtection="1">
      <alignment horizontal="right"/>
      <protection locked="0"/>
    </xf>
    <xf numFmtId="167" fontId="1" fillId="0" borderId="76" xfId="0" applyNumberFormat="1" applyFont="1" applyBorder="1"/>
    <xf numFmtId="0" fontId="1" fillId="0" borderId="70" xfId="0" applyFont="1" applyBorder="1"/>
    <xf numFmtId="0" fontId="1" fillId="0" borderId="90" xfId="0" applyFont="1" applyBorder="1"/>
    <xf numFmtId="171" fontId="1" fillId="0" borderId="90" xfId="0" applyNumberFormat="1" applyFont="1" applyBorder="1"/>
    <xf numFmtId="0" fontId="1" fillId="0" borderId="91" xfId="0" applyFont="1" applyBorder="1"/>
    <xf numFmtId="0" fontId="1" fillId="0" borderId="92" xfId="0" applyFont="1" applyBorder="1"/>
    <xf numFmtId="0" fontId="1" fillId="0" borderId="73" xfId="0" applyFont="1" applyBorder="1"/>
    <xf numFmtId="171" fontId="1" fillId="2" borderId="7" xfId="3" applyNumberFormat="1" applyFont="1" applyFill="1" applyBorder="1" applyAlignment="1" applyProtection="1">
      <alignment horizontal="center" vertical="center"/>
    </xf>
    <xf numFmtId="171" fontId="1" fillId="2" borderId="2" xfId="0" applyNumberFormat="1" applyFont="1" applyFill="1" applyBorder="1" applyAlignment="1">
      <alignment horizontal="center" vertical="center"/>
    </xf>
    <xf numFmtId="7" fontId="1" fillId="5" borderId="15" xfId="3" applyNumberFormat="1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67" fontId="28" fillId="0" borderId="1" xfId="3" applyNumberFormat="1" applyFont="1" applyFill="1" applyBorder="1" applyAlignment="1" applyProtection="1">
      <protection locked="0"/>
    </xf>
    <xf numFmtId="167" fontId="1" fillId="0" borderId="1" xfId="0" applyNumberFormat="1" applyFont="1" applyBorder="1" applyAlignment="1" applyProtection="1">
      <alignment horizontal="center" vertical="center"/>
      <protection locked="0"/>
    </xf>
    <xf numFmtId="171" fontId="1" fillId="0" borderId="1" xfId="0" applyNumberFormat="1" applyFont="1" applyBorder="1" applyAlignment="1" applyProtection="1">
      <alignment horizontal="right" vertical="center"/>
      <protection locked="0"/>
    </xf>
    <xf numFmtId="171" fontId="1" fillId="0" borderId="1" xfId="0" applyNumberFormat="1" applyFont="1" applyBorder="1" applyAlignment="1" applyProtection="1">
      <alignment horizontal="center" vertical="center"/>
      <protection locked="0"/>
    </xf>
    <xf numFmtId="171" fontId="1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" fontId="1" fillId="0" borderId="2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2" borderId="18" xfId="0" applyFont="1" applyFill="1" applyBorder="1"/>
    <xf numFmtId="0" fontId="1" fillId="2" borderId="19" xfId="0" applyFont="1" applyFill="1" applyBorder="1" applyAlignment="1">
      <alignment horizontal="right" vertical="center"/>
    </xf>
    <xf numFmtId="0" fontId="1" fillId="2" borderId="27" xfId="0" applyFont="1" applyFill="1" applyBorder="1" applyAlignment="1">
      <alignment horizontal="center" vertical="center"/>
    </xf>
    <xf numFmtId="167" fontId="1" fillId="0" borderId="27" xfId="0" applyNumberFormat="1" applyFont="1" applyBorder="1" applyAlignment="1">
      <alignment horizontal="center" vertical="center"/>
    </xf>
    <xf numFmtId="167" fontId="1" fillId="7" borderId="23" xfId="3" applyNumberFormat="1" applyFont="1" applyFill="1" applyBorder="1" applyAlignment="1" applyProtection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171" fontId="17" fillId="10" borderId="40" xfId="0" applyNumberFormat="1" applyFont="1" applyFill="1" applyBorder="1"/>
    <xf numFmtId="44" fontId="17" fillId="10" borderId="36" xfId="0" applyNumberFormat="1" applyFont="1" applyFill="1" applyBorder="1" applyAlignment="1">
      <alignment horizontal="center"/>
    </xf>
    <xf numFmtId="0" fontId="17" fillId="10" borderId="39" xfId="0" applyFont="1" applyFill="1" applyBorder="1" applyAlignment="1">
      <alignment horizontal="right"/>
    </xf>
    <xf numFmtId="44" fontId="17" fillId="10" borderId="39" xfId="0" applyNumberFormat="1" applyFont="1" applyFill="1" applyBorder="1" applyAlignment="1">
      <alignment horizontal="center"/>
    </xf>
    <xf numFmtId="44" fontId="17" fillId="10" borderId="40" xfId="0" applyNumberFormat="1" applyFont="1" applyFill="1" applyBorder="1" applyAlignment="1">
      <alignment horizontal="center"/>
    </xf>
    <xf numFmtId="0" fontId="17" fillId="10" borderId="40" xfId="0" applyFont="1" applyFill="1" applyBorder="1" applyAlignment="1">
      <alignment horizontal="right"/>
    </xf>
    <xf numFmtId="0" fontId="15" fillId="10" borderId="40" xfId="0" applyFont="1" applyFill="1" applyBorder="1" applyAlignment="1">
      <alignment horizontal="right"/>
    </xf>
    <xf numFmtId="0" fontId="20" fillId="28" borderId="0" xfId="0" applyFont="1" applyFill="1"/>
    <xf numFmtId="0" fontId="19" fillId="28" borderId="40" xfId="0" applyFont="1" applyFill="1" applyBorder="1" applyAlignment="1">
      <alignment horizontal="right"/>
    </xf>
    <xf numFmtId="171" fontId="17" fillId="28" borderId="40" xfId="0" applyNumberFormat="1" applyFont="1" applyFill="1" applyBorder="1"/>
    <xf numFmtId="167" fontId="1" fillId="2" borderId="0" xfId="3" applyNumberFormat="1" applyFont="1" applyFill="1" applyBorder="1" applyAlignment="1" applyProtection="1">
      <alignment horizontal="right" vertical="center"/>
      <protection locked="0"/>
    </xf>
    <xf numFmtId="167" fontId="28" fillId="2" borderId="0" xfId="3" applyNumberFormat="1" applyFont="1" applyFill="1" applyBorder="1" applyAlignment="1" applyProtection="1">
      <alignment horizontal="right" vertical="center" wrapText="1"/>
      <protection locked="0"/>
    </xf>
    <xf numFmtId="44" fontId="12" fillId="0" borderId="0" xfId="0" applyNumberFormat="1" applyFont="1"/>
    <xf numFmtId="171" fontId="37" fillId="0" borderId="70" xfId="0" applyNumberFormat="1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1" fillId="2" borderId="93" xfId="0" applyFont="1" applyFill="1" applyBorder="1" applyAlignment="1">
      <alignment horizontal="center" vertical="center"/>
    </xf>
    <xf numFmtId="0" fontId="1" fillId="2" borderId="94" xfId="0" applyFont="1" applyFill="1" applyBorder="1" applyAlignment="1">
      <alignment horizontal="center" vertical="center"/>
    </xf>
    <xf numFmtId="165" fontId="1" fillId="5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71" fontId="1" fillId="2" borderId="13" xfId="3" applyNumberFormat="1" applyFont="1" applyFill="1" applyBorder="1" applyAlignment="1" applyProtection="1">
      <alignment horizontal="center" vertical="center"/>
    </xf>
    <xf numFmtId="171" fontId="1" fillId="2" borderId="15" xfId="3" applyNumberFormat="1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/>
    </xf>
    <xf numFmtId="165" fontId="1" fillId="5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4" fillId="1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165" fontId="1" fillId="2" borderId="14" xfId="3" applyFont="1" applyFill="1" applyBorder="1" applyAlignment="1" applyProtection="1">
      <alignment horizontal="left" vertical="center"/>
    </xf>
    <xf numFmtId="0" fontId="0" fillId="0" borderId="14" xfId="0" applyBorder="1" applyAlignment="1">
      <alignment horizontal="left" vertical="center"/>
    </xf>
    <xf numFmtId="165" fontId="1" fillId="2" borderId="14" xfId="3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171" fontId="6" fillId="0" borderId="66" xfId="0" applyNumberFormat="1" applyFont="1" applyBorder="1" applyAlignment="1">
      <alignment horizontal="center"/>
    </xf>
    <xf numFmtId="0" fontId="6" fillId="0" borderId="55" xfId="0" applyFont="1" applyBorder="1"/>
    <xf numFmtId="173" fontId="39" fillId="0" borderId="0" xfId="0" applyNumberFormat="1" applyFont="1" applyAlignment="1">
      <alignment horizontal="center"/>
    </xf>
    <xf numFmtId="173" fontId="34" fillId="0" borderId="95" xfId="0" applyNumberFormat="1" applyFont="1" applyBorder="1" applyAlignment="1">
      <alignment horizontal="center"/>
    </xf>
    <xf numFmtId="173" fontId="34" fillId="0" borderId="96" xfId="0" applyNumberFormat="1" applyFont="1" applyBorder="1" applyAlignment="1">
      <alignment horizontal="center"/>
    </xf>
  </cellXfs>
  <cellStyles count="5">
    <cellStyle name="Euro" xfId="1" xr:uid="{00000000-0005-0000-0000-000002000000}"/>
    <cellStyle name="Milliers" xfId="2" builtinId="3"/>
    <cellStyle name="Monétaire" xfId="3" builtinId="4"/>
    <cellStyle name="Normal" xfId="0" builtinId="0"/>
    <cellStyle name="Pourcentage" xfId="4" builtinId="5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26"/>
          <bgColor indexed="9"/>
        </patternFill>
      </fill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26"/>
          <bgColor indexed="9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indexed="8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26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8"/>
        </left>
        <right style="medium">
          <color indexed="8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fr-FR" sz="1400" b="1"/>
              <a:t>Evolution des contributions cumulées 2020/2019=&gt; Ecart&gt;338€    </a:t>
            </a:r>
          </a:p>
        </c:rich>
      </c:tx>
      <c:layout>
        <c:manualLayout>
          <c:xMode val="edge"/>
          <c:yMode val="edge"/>
          <c:x val="0.21426581408867515"/>
          <c:y val="1.0874943027331165E-2"/>
        </c:manualLayout>
      </c:layout>
      <c:overlay val="0"/>
      <c:spPr>
        <a:solidFill>
          <a:schemeClr val="accent5">
            <a:lumMod val="40000"/>
            <a:lumOff val="60000"/>
          </a:schemeClr>
        </a:solidFill>
        <a:ln>
          <a:solidFill>
            <a:schemeClr val="accent1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482663162316749"/>
          <c:y val="0.19586307699561506"/>
          <c:w val="0.84328554347943174"/>
          <c:h val="0.56555456017099659"/>
        </c:manualLayout>
      </c:layout>
      <c:lineChart>
        <c:grouping val="standard"/>
        <c:varyColors val="0"/>
        <c:ser>
          <c:idx val="0"/>
          <c:order val="0"/>
          <c:tx>
            <c:strRef>
              <c:f>STAT!$C$4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STAT!$B$5:$B$16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STAT!$C$5:$C$16</c:f>
              <c:numCache>
                <c:formatCode>#,##0\ "€"</c:formatCode>
                <c:ptCount val="12"/>
                <c:pt idx="0">
                  <c:v>1066.94</c:v>
                </c:pt>
                <c:pt idx="1">
                  <c:v>1670.7</c:v>
                </c:pt>
                <c:pt idx="2">
                  <c:v>3342.79</c:v>
                </c:pt>
                <c:pt idx="3">
                  <c:v>6020.02</c:v>
                </c:pt>
                <c:pt idx="4">
                  <c:v>7655.4500000000007</c:v>
                </c:pt>
                <c:pt idx="5">
                  <c:v>10365.85</c:v>
                </c:pt>
                <c:pt idx="6">
                  <c:v>11571.69</c:v>
                </c:pt>
                <c:pt idx="7">
                  <c:v>12958.94</c:v>
                </c:pt>
                <c:pt idx="8">
                  <c:v>15799.6</c:v>
                </c:pt>
                <c:pt idx="9">
                  <c:v>17752.400000000001</c:v>
                </c:pt>
                <c:pt idx="10">
                  <c:v>19674.27</c:v>
                </c:pt>
                <c:pt idx="11">
                  <c:v>20584.12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90-4FF8-921F-FFF3F7DEB90D}"/>
            </c:ext>
          </c:extLst>
        </c:ser>
        <c:ser>
          <c:idx val="1"/>
          <c:order val="1"/>
          <c:tx>
            <c:strRef>
              <c:f>STAT!$E$4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STAT!$B$5:$B$16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STAT!$E$5:$E$16</c:f>
              <c:numCache>
                <c:formatCode>#,##0\ "€"</c:formatCode>
                <c:ptCount val="12"/>
                <c:pt idx="0">
                  <c:v>2149.91</c:v>
                </c:pt>
                <c:pt idx="1">
                  <c:v>3067.3199999999997</c:v>
                </c:pt>
                <c:pt idx="2">
                  <c:v>4115.08</c:v>
                </c:pt>
                <c:pt idx="3">
                  <c:v>4700.08</c:v>
                </c:pt>
                <c:pt idx="4">
                  <c:v>5943.88</c:v>
                </c:pt>
                <c:pt idx="5">
                  <c:v>7617.4400000000005</c:v>
                </c:pt>
                <c:pt idx="6">
                  <c:v>9893.07</c:v>
                </c:pt>
                <c:pt idx="7">
                  <c:v>11356.42</c:v>
                </c:pt>
                <c:pt idx="8">
                  <c:v>13316.4</c:v>
                </c:pt>
                <c:pt idx="9">
                  <c:v>15507.25</c:v>
                </c:pt>
                <c:pt idx="10">
                  <c:v>18646.95</c:v>
                </c:pt>
                <c:pt idx="11">
                  <c:v>20922.150000000001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0-4FF8-921F-FFF3F7DEB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590832"/>
        <c:axId val="1"/>
      </c:lineChart>
      <c:catAx>
        <c:axId val="120159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01590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2658643499329943E-2"/>
          <c:y val="0.91415751127975831"/>
          <c:w val="0.29747812223425368"/>
          <c:h val="6.925435691513320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FR" sz="1400" b="1" i="0" baseline="0">
                <a:effectLst/>
              </a:rPr>
              <a:t>Montant mensuel des contributions 2020-2019</a:t>
            </a:r>
          </a:p>
        </c:rich>
      </c:tx>
      <c:layout>
        <c:manualLayout>
          <c:xMode val="edge"/>
          <c:yMode val="edge"/>
          <c:x val="0.13023227249797117"/>
          <c:y val="1.3452866584448029E-2"/>
        </c:manualLayout>
      </c:layout>
      <c:overlay val="0"/>
      <c:spPr>
        <a:solidFill>
          <a:schemeClr val="accent5">
            <a:lumMod val="40000"/>
            <a:lumOff val="60000"/>
          </a:schemeClr>
        </a:solidFill>
        <a:ln>
          <a:solidFill>
            <a:schemeClr val="accent1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578998321931071"/>
          <c:y val="0.26407407407407407"/>
          <c:w val="0.85595865066047072"/>
          <c:h val="0.50718102945465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STAT!$B$5:$B$16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STAT!$D$5:$D$16</c:f>
              <c:numCache>
                <c:formatCode>#,##0\ "€"</c:formatCode>
                <c:ptCount val="12"/>
                <c:pt idx="0">
                  <c:v>1066.94</c:v>
                </c:pt>
                <c:pt idx="1">
                  <c:v>603.76</c:v>
                </c:pt>
                <c:pt idx="2">
                  <c:v>1672.09</c:v>
                </c:pt>
                <c:pt idx="3">
                  <c:v>2677.2300000000005</c:v>
                </c:pt>
                <c:pt idx="4">
                  <c:v>1635.4300000000003</c:v>
                </c:pt>
                <c:pt idx="5">
                  <c:v>2710.3999999999996</c:v>
                </c:pt>
                <c:pt idx="6">
                  <c:v>1205.8400000000001</c:v>
                </c:pt>
                <c:pt idx="7">
                  <c:v>1387.25</c:v>
                </c:pt>
                <c:pt idx="8">
                  <c:v>2840.66</c:v>
                </c:pt>
                <c:pt idx="9">
                  <c:v>1952.8000000000011</c:v>
                </c:pt>
                <c:pt idx="10">
                  <c:v>1921.869999999999</c:v>
                </c:pt>
                <c:pt idx="11">
                  <c:v>909.84999999999854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8-4EA3-ADD8-7CBAA55799E1}"/>
            </c:ext>
          </c:extLst>
        </c:ser>
        <c:ser>
          <c:idx val="1"/>
          <c:order val="1"/>
          <c:tx>
            <c:strRef>
              <c:f>STAT!$F$4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STAT!$B$5:$B$16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STAT!$F$5:$F$16</c:f>
              <c:numCache>
                <c:formatCode>#,##0\ "€"</c:formatCode>
                <c:ptCount val="12"/>
                <c:pt idx="0">
                  <c:v>2149.91</c:v>
                </c:pt>
                <c:pt idx="1">
                  <c:v>917.41</c:v>
                </c:pt>
                <c:pt idx="2">
                  <c:v>1047.76</c:v>
                </c:pt>
                <c:pt idx="3">
                  <c:v>585</c:v>
                </c:pt>
                <c:pt idx="4">
                  <c:v>1243.8</c:v>
                </c:pt>
                <c:pt idx="5">
                  <c:v>1673.56</c:v>
                </c:pt>
                <c:pt idx="6">
                  <c:v>2275.63</c:v>
                </c:pt>
                <c:pt idx="7">
                  <c:v>1463.35</c:v>
                </c:pt>
                <c:pt idx="8">
                  <c:v>1959.9799999999998</c:v>
                </c:pt>
                <c:pt idx="9">
                  <c:v>2190.85</c:v>
                </c:pt>
                <c:pt idx="10">
                  <c:v>3139.7</c:v>
                </c:pt>
                <c:pt idx="11">
                  <c:v>2275.1999999999998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08-4EA3-ADD8-7CBAA5579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1749920"/>
        <c:axId val="1"/>
      </c:barChart>
      <c:catAx>
        <c:axId val="120174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1749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46325407857097E-2"/>
          <c:y val="0.91423106462335468"/>
          <c:w val="0.19740312242299918"/>
          <c:h val="7.692559119808162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 i="0" baseline="0">
                <a:effectLst/>
              </a:rPr>
              <a:t>Bilan Trésorerie 2020/2019  =&gt; Ecart&gt;0=6.380€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11691666666666668"/>
          <c:y val="2.4096385542168676E-2"/>
        </c:manualLayout>
      </c:layout>
      <c:overlay val="0"/>
      <c:spPr>
        <a:solidFill>
          <a:schemeClr val="accent5">
            <a:lumMod val="40000"/>
            <a:lumOff val="60000"/>
          </a:schemeClr>
        </a:solidFill>
        <a:ln>
          <a:solidFill>
            <a:srgbClr val="0070C0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012270341207349"/>
          <c:y val="0.1489558232931727"/>
          <c:w val="0.82321062992125971"/>
          <c:h val="0.71499952566170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STAT!$I$21</c:f>
              <c:strCache>
                <c:ptCount val="1"/>
                <c:pt idx="0">
                  <c:v>Cpt courant+Liquidité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STAT!$J$21:$K$21</c:f>
              <c:numCache>
                <c:formatCode>#,##0.00\ "€"</c:formatCode>
                <c:ptCount val="2"/>
                <c:pt idx="0">
                  <c:v>9630.59</c:v>
                </c:pt>
                <c:pt idx="1">
                  <c:v>20048.55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1-4425-AC74-4E825D98058B}"/>
            </c:ext>
          </c:extLst>
        </c:ser>
        <c:ser>
          <c:idx val="1"/>
          <c:order val="1"/>
          <c:tx>
            <c:strRef>
              <c:f>STAT!$I$22</c:f>
              <c:strCache>
                <c:ptCount val="1"/>
                <c:pt idx="0">
                  <c:v>Prudente réserve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STAT!$J$22:$K$22</c:f>
              <c:numCache>
                <c:formatCode>#,##0.00\ "€"</c:formatCode>
                <c:ptCount val="2"/>
                <c:pt idx="0">
                  <c:v>16690.13</c:v>
                </c:pt>
                <c:pt idx="1">
                  <c:v>12652.13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A1-4425-AC74-4E825D98058B}"/>
            </c:ext>
          </c:extLst>
        </c:ser>
        <c:ser>
          <c:idx val="2"/>
          <c:order val="2"/>
          <c:tx>
            <c:strRef>
              <c:f>STAT!$I$23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STAT!$J$23:$K$23</c:f>
              <c:numCache>
                <c:formatCode>#,##0.00\ "€"</c:formatCode>
                <c:ptCount val="2"/>
                <c:pt idx="0">
                  <c:v>26320.720000000001</c:v>
                </c:pt>
                <c:pt idx="1">
                  <c:v>32700.68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A1-4425-AC74-4E825D980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1749440"/>
        <c:axId val="1"/>
      </c:barChart>
      <c:catAx>
        <c:axId val="1201749440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1749440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693995473207317"/>
          <c:y val="0.8743305943895584"/>
          <c:w val="0.29438209491256356"/>
          <c:h val="0.1173223161800685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0</xdr:rowOff>
    </xdr:from>
    <xdr:to>
      <xdr:col>13</xdr:col>
      <xdr:colOff>66675</xdr:colOff>
      <xdr:row>17</xdr:row>
      <xdr:rowOff>133350</xdr:rowOff>
    </xdr:to>
    <xdr:graphicFrame macro="">
      <xdr:nvGraphicFramePr>
        <xdr:cNvPr id="1138554" name="Graphique 1">
          <a:extLst>
            <a:ext uri="{FF2B5EF4-FFF2-40B4-BE49-F238E27FC236}">
              <a16:creationId xmlns:a16="http://schemas.microsoft.com/office/drawing/2014/main" id="{3186AC67-AA7D-4FB3-1478-5DF4CDFC8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19</xdr:row>
      <xdr:rowOff>9525</xdr:rowOff>
    </xdr:from>
    <xdr:to>
      <xdr:col>6</xdr:col>
      <xdr:colOff>180975</xdr:colOff>
      <xdr:row>38</xdr:row>
      <xdr:rowOff>114300</xdr:rowOff>
    </xdr:to>
    <xdr:graphicFrame macro="">
      <xdr:nvGraphicFramePr>
        <xdr:cNvPr id="1138555" name="Graphique 3">
          <a:extLst>
            <a:ext uri="{FF2B5EF4-FFF2-40B4-BE49-F238E27FC236}">
              <a16:creationId xmlns:a16="http://schemas.microsoft.com/office/drawing/2014/main" id="{0DC05D29-9C0D-A618-AEA9-DB532D0D31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</xdr:row>
      <xdr:rowOff>28575</xdr:rowOff>
    </xdr:from>
    <xdr:to>
      <xdr:col>6</xdr:col>
      <xdr:colOff>190500</xdr:colOff>
      <xdr:row>17</xdr:row>
      <xdr:rowOff>133350</xdr:rowOff>
    </xdr:to>
    <xdr:graphicFrame macro="">
      <xdr:nvGraphicFramePr>
        <xdr:cNvPr id="1138556" name="Graphique 1">
          <a:extLst>
            <a:ext uri="{FF2B5EF4-FFF2-40B4-BE49-F238E27FC236}">
              <a16:creationId xmlns:a16="http://schemas.microsoft.com/office/drawing/2014/main" id="{29022901-215F-D8EC-63F1-4B4EF4C8D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3:H55" totalsRowShown="0" headerRowDxfId="4" tableBorderDxfId="3">
  <tableColumns count="8">
    <tableColumn id="1" xr3:uid="{00000000-0010-0000-0000-000001000000}" name="Date " dataDxfId="2"/>
    <tableColumn id="2" xr3:uid="{00000000-0010-0000-0000-000002000000}" name="Libellés"/>
    <tableColumn id="3" xr3:uid="{00000000-0010-0000-0000-000003000000}" name="Colonne1" dataDxfId="1"/>
    <tableColumn id="4" xr3:uid="{00000000-0010-0000-0000-000004000000}" name="Banque - BNP"/>
    <tableColumn id="5" xr3:uid="{00000000-0010-0000-0000-000005000000}" name="Colonne2"/>
    <tableColumn id="6" xr3:uid="{00000000-0010-0000-0000-000006000000}" name="Colonne3"/>
    <tableColumn id="7" xr3:uid="{00000000-0010-0000-0000-000007000000}" name="Caisse (espèces)"/>
    <tableColumn id="8" xr3:uid="{00000000-0010-0000-0000-000008000000}" name="Colonne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workbookViewId="0">
      <selection activeCell="A6" sqref="A6:IV7"/>
    </sheetView>
  </sheetViews>
  <sheetFormatPr baseColWidth="10" defaultColWidth="8.7265625" defaultRowHeight="12.5" x14ac:dyDescent="0.25"/>
  <cols>
    <col min="1" max="1" width="11.453125" customWidth="1"/>
    <col min="2" max="2" width="31.7265625" customWidth="1"/>
    <col min="3" max="5" width="11.453125" customWidth="1"/>
    <col min="6" max="6" width="15.1796875" customWidth="1"/>
    <col min="7" max="256" width="11.453125" customWidth="1"/>
  </cols>
  <sheetData>
    <row r="1" spans="1:7" x14ac:dyDescent="0.25">
      <c r="A1" s="410" t="s">
        <v>0</v>
      </c>
      <c r="B1" s="410"/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7" x14ac:dyDescent="0.25">
      <c r="A2" s="389">
        <v>44179</v>
      </c>
      <c r="B2" s="408" t="s">
        <v>6</v>
      </c>
      <c r="C2" s="409"/>
      <c r="D2" s="412">
        <v>12.5</v>
      </c>
      <c r="E2" s="405"/>
      <c r="F2" s="393">
        <f t="shared" ref="F2:F17" si="0">SUM(C2:E2)</f>
        <v>12.5</v>
      </c>
      <c r="G2" s="558" t="s">
        <v>7</v>
      </c>
    </row>
    <row r="3" spans="1:7" x14ac:dyDescent="0.25">
      <c r="A3" s="389">
        <v>44179</v>
      </c>
      <c r="B3" s="408" t="s">
        <v>6</v>
      </c>
      <c r="C3" s="409"/>
      <c r="D3" s="412">
        <v>16</v>
      </c>
      <c r="E3" s="405"/>
      <c r="F3" s="393">
        <f t="shared" si="0"/>
        <v>16</v>
      </c>
      <c r="G3" s="558" t="s">
        <v>7</v>
      </c>
    </row>
    <row r="4" spans="1:7" x14ac:dyDescent="0.25">
      <c r="A4" s="389">
        <v>2</v>
      </c>
      <c r="B4" s="408" t="s">
        <v>6</v>
      </c>
      <c r="C4" s="409"/>
      <c r="D4" s="412"/>
      <c r="E4" s="815">
        <v>200</v>
      </c>
      <c r="F4" s="393">
        <f t="shared" si="0"/>
        <v>200</v>
      </c>
      <c r="G4" s="558" t="s">
        <v>7</v>
      </c>
    </row>
    <row r="5" spans="1:7" x14ac:dyDescent="0.25">
      <c r="A5" s="389">
        <v>44185</v>
      </c>
      <c r="B5" s="408" t="s">
        <v>6</v>
      </c>
      <c r="C5" s="409"/>
      <c r="D5" s="412"/>
      <c r="E5" s="815">
        <v>20</v>
      </c>
      <c r="F5" s="393">
        <f t="shared" si="0"/>
        <v>20</v>
      </c>
      <c r="G5" s="558" t="s">
        <v>7</v>
      </c>
    </row>
    <row r="6" spans="1:7" x14ac:dyDescent="0.25">
      <c r="A6" s="389">
        <v>44561</v>
      </c>
      <c r="B6" s="408" t="s">
        <v>6</v>
      </c>
      <c r="C6" s="409"/>
      <c r="D6" s="412">
        <v>42</v>
      </c>
      <c r="E6" s="815"/>
      <c r="F6" s="697">
        <f t="shared" si="0"/>
        <v>42</v>
      </c>
      <c r="G6" s="559" t="s">
        <v>7</v>
      </c>
    </row>
    <row r="7" spans="1:7" x14ac:dyDescent="0.25">
      <c r="A7" s="389">
        <v>44561</v>
      </c>
      <c r="B7" s="408" t="s">
        <v>6</v>
      </c>
      <c r="C7" s="409"/>
      <c r="D7" s="412">
        <v>117</v>
      </c>
      <c r="E7" s="815"/>
      <c r="F7" s="697">
        <f t="shared" si="0"/>
        <v>117</v>
      </c>
      <c r="G7" s="559" t="s">
        <v>7</v>
      </c>
    </row>
    <row r="8" spans="1:7" x14ac:dyDescent="0.25">
      <c r="A8" s="389"/>
      <c r="B8" s="408"/>
      <c r="C8" s="409"/>
      <c r="D8" s="412"/>
      <c r="E8" s="405"/>
      <c r="F8" s="393">
        <f t="shared" si="0"/>
        <v>0</v>
      </c>
      <c r="G8" s="406"/>
    </row>
    <row r="9" spans="1:7" x14ac:dyDescent="0.25">
      <c r="A9" s="389"/>
      <c r="B9" s="408"/>
      <c r="C9" s="409"/>
      <c r="D9" s="412"/>
      <c r="E9" s="405"/>
      <c r="F9" s="393">
        <f t="shared" si="0"/>
        <v>0</v>
      </c>
      <c r="G9" s="406"/>
    </row>
    <row r="10" spans="1:7" x14ac:dyDescent="0.25">
      <c r="A10" s="389"/>
      <c r="B10" s="408"/>
      <c r="C10" s="409"/>
      <c r="D10" s="412"/>
      <c r="E10" s="405"/>
      <c r="F10" s="393">
        <f t="shared" si="0"/>
        <v>0</v>
      </c>
      <c r="G10" s="406"/>
    </row>
    <row r="11" spans="1:7" x14ac:dyDescent="0.25">
      <c r="A11" s="389"/>
      <c r="B11" s="408"/>
      <c r="C11" s="409"/>
      <c r="D11" s="412"/>
      <c r="E11" s="405"/>
      <c r="F11" s="393">
        <f t="shared" si="0"/>
        <v>0</v>
      </c>
      <c r="G11" s="406"/>
    </row>
    <row r="12" spans="1:7" x14ac:dyDescent="0.25">
      <c r="A12" s="389"/>
      <c r="B12" s="408"/>
      <c r="C12" s="409"/>
      <c r="D12" s="412"/>
      <c r="E12" s="405"/>
      <c r="F12" s="393">
        <f t="shared" si="0"/>
        <v>0</v>
      </c>
      <c r="G12" s="406"/>
    </row>
    <row r="13" spans="1:7" x14ac:dyDescent="0.25">
      <c r="A13" s="389"/>
      <c r="B13" s="408"/>
      <c r="C13" s="409"/>
      <c r="D13" s="412"/>
      <c r="E13" s="405"/>
      <c r="F13" s="393">
        <f t="shared" si="0"/>
        <v>0</v>
      </c>
      <c r="G13" s="302"/>
    </row>
    <row r="14" spans="1:7" x14ac:dyDescent="0.25">
      <c r="A14" s="389"/>
      <c r="B14" s="408"/>
      <c r="C14" s="409"/>
      <c r="D14" s="412"/>
      <c r="E14" s="405"/>
      <c r="F14" s="393">
        <f t="shared" si="0"/>
        <v>0</v>
      </c>
      <c r="G14" s="302"/>
    </row>
    <row r="15" spans="1:7" x14ac:dyDescent="0.25">
      <c r="A15" s="389"/>
      <c r="B15" s="408"/>
      <c r="C15" s="409"/>
      <c r="D15" s="412"/>
      <c r="E15" s="405"/>
      <c r="F15" s="393">
        <f t="shared" si="0"/>
        <v>0</v>
      </c>
      <c r="G15" s="302"/>
    </row>
    <row r="16" spans="1:7" x14ac:dyDescent="0.25">
      <c r="A16" s="389"/>
      <c r="B16" s="408"/>
      <c r="C16" s="409"/>
      <c r="D16" s="412"/>
      <c r="E16" s="461"/>
      <c r="F16" s="462">
        <f t="shared" si="0"/>
        <v>0</v>
      </c>
      <c r="G16" s="302"/>
    </row>
    <row r="17" spans="1:7" x14ac:dyDescent="0.25">
      <c r="A17" s="400"/>
      <c r="B17" s="401" t="s">
        <v>4</v>
      </c>
      <c r="C17" s="402">
        <f>SUM(C2:C16)</f>
        <v>0</v>
      </c>
      <c r="D17" s="402">
        <f>SUM(D2:D16)</f>
        <v>187.5</v>
      </c>
      <c r="E17" s="402">
        <f>SUM(E2:E16)</f>
        <v>220</v>
      </c>
      <c r="F17" s="403">
        <f t="shared" si="0"/>
        <v>407.5</v>
      </c>
      <c r="G17" s="399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9"/>
  <sheetViews>
    <sheetView workbookViewId="0">
      <selection sqref="A1:IV65536"/>
    </sheetView>
  </sheetViews>
  <sheetFormatPr baseColWidth="10" defaultColWidth="8.7265625" defaultRowHeight="12.5" x14ac:dyDescent="0.25"/>
  <cols>
    <col min="1" max="1" width="11.453125" customWidth="1"/>
    <col min="2" max="2" width="17.81640625" bestFit="1" customWidth="1"/>
    <col min="3" max="3" width="7.81640625" bestFit="1" customWidth="1"/>
    <col min="4" max="5" width="6.81640625" bestFit="1" customWidth="1"/>
    <col min="6" max="6" width="7.54296875" bestFit="1" customWidth="1"/>
    <col min="7" max="7" width="11.1796875" bestFit="1" customWidth="1"/>
    <col min="8" max="256" width="11.453125" customWidth="1"/>
  </cols>
  <sheetData>
    <row r="1" spans="1:8" ht="13" x14ac:dyDescent="0.3">
      <c r="A1" s="410" t="s">
        <v>0</v>
      </c>
      <c r="B1" s="713" t="s">
        <v>100</v>
      </c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8" x14ac:dyDescent="0.25">
      <c r="A2" s="389">
        <v>44077</v>
      </c>
      <c r="B2" s="390" t="s">
        <v>123</v>
      </c>
      <c r="C2" s="730"/>
      <c r="D2" s="394"/>
      <c r="E2" s="731">
        <v>47.5</v>
      </c>
      <c r="F2" s="393">
        <f t="shared" ref="F2:F7" si="0">SUM(C2:E2)</f>
        <v>47.5</v>
      </c>
      <c r="G2" s="440" t="s">
        <v>102</v>
      </c>
      <c r="H2" s="296"/>
    </row>
    <row r="3" spans="1:8" x14ac:dyDescent="0.25">
      <c r="A3" s="389">
        <v>44084</v>
      </c>
      <c r="B3" s="390" t="s">
        <v>124</v>
      </c>
      <c r="C3" s="730"/>
      <c r="D3" s="394"/>
      <c r="E3" s="394">
        <v>25</v>
      </c>
      <c r="F3" s="393">
        <f t="shared" si="0"/>
        <v>25</v>
      </c>
      <c r="G3" s="440" t="s">
        <v>102</v>
      </c>
    </row>
    <row r="4" spans="1:8" x14ac:dyDescent="0.25">
      <c r="A4" s="389">
        <v>44096</v>
      </c>
      <c r="B4" s="390" t="s">
        <v>125</v>
      </c>
      <c r="C4" s="730"/>
      <c r="D4" s="394"/>
      <c r="E4" s="394">
        <v>285.8</v>
      </c>
      <c r="F4" s="393">
        <f t="shared" si="0"/>
        <v>285.8</v>
      </c>
      <c r="G4" s="440" t="s">
        <v>102</v>
      </c>
      <c r="H4" s="296"/>
    </row>
    <row r="5" spans="1:8" x14ac:dyDescent="0.25">
      <c r="A5" s="389">
        <v>44099</v>
      </c>
      <c r="B5" s="390" t="s">
        <v>125</v>
      </c>
      <c r="C5" s="732"/>
      <c r="D5" s="394">
        <v>157.5</v>
      </c>
      <c r="E5" s="725"/>
      <c r="F5" s="393">
        <f t="shared" si="0"/>
        <v>157.5</v>
      </c>
      <c r="G5" s="440" t="s">
        <v>102</v>
      </c>
    </row>
    <row r="6" spans="1:8" x14ac:dyDescent="0.25">
      <c r="A6" s="389">
        <v>44099</v>
      </c>
      <c r="B6" s="390" t="s">
        <v>125</v>
      </c>
      <c r="C6" s="732"/>
      <c r="D6" s="394">
        <v>198.5</v>
      </c>
      <c r="E6" s="725"/>
      <c r="F6" s="393">
        <f t="shared" si="0"/>
        <v>198.5</v>
      </c>
      <c r="G6" s="440" t="s">
        <v>102</v>
      </c>
      <c r="H6" s="296"/>
    </row>
    <row r="7" spans="1:8" x14ac:dyDescent="0.25">
      <c r="A7" s="389">
        <v>44100</v>
      </c>
      <c r="B7" s="390" t="s">
        <v>126</v>
      </c>
      <c r="C7" s="730"/>
      <c r="D7" s="394"/>
      <c r="E7" s="394">
        <v>178.5</v>
      </c>
      <c r="F7" s="697">
        <f t="shared" si="0"/>
        <v>178.5</v>
      </c>
      <c r="G7" s="440" t="s">
        <v>102</v>
      </c>
      <c r="H7" s="296"/>
    </row>
    <row r="8" spans="1:8" x14ac:dyDescent="0.25">
      <c r="A8" s="389"/>
      <c r="B8" s="390" t="s">
        <v>101</v>
      </c>
      <c r="C8" s="730"/>
      <c r="D8" s="394"/>
      <c r="E8" s="394"/>
      <c r="F8" s="393">
        <f t="shared" ref="F8:F17" si="1">SUM(C8:E8)</f>
        <v>0</v>
      </c>
      <c r="G8" s="440"/>
      <c r="H8" s="296"/>
    </row>
    <row r="9" spans="1:8" x14ac:dyDescent="0.25">
      <c r="A9" s="389"/>
      <c r="B9" s="390" t="s">
        <v>101</v>
      </c>
      <c r="C9" s="730"/>
      <c r="D9" s="396"/>
      <c r="E9" s="394"/>
      <c r="F9" s="393">
        <f t="shared" si="1"/>
        <v>0</v>
      </c>
      <c r="G9" s="440"/>
      <c r="H9" s="296"/>
    </row>
    <row r="10" spans="1:8" x14ac:dyDescent="0.25">
      <c r="A10" s="389"/>
      <c r="B10" s="390" t="s">
        <v>101</v>
      </c>
      <c r="C10" s="730"/>
      <c r="D10" s="396"/>
      <c r="E10" s="394"/>
      <c r="F10" s="393">
        <f t="shared" si="1"/>
        <v>0</v>
      </c>
      <c r="G10" s="439"/>
    </row>
    <row r="11" spans="1:8" x14ac:dyDescent="0.25">
      <c r="A11" s="389"/>
      <c r="B11" s="390" t="s">
        <v>101</v>
      </c>
      <c r="C11" s="730"/>
      <c r="D11" s="396"/>
      <c r="E11" s="394"/>
      <c r="F11" s="393">
        <f t="shared" si="1"/>
        <v>0</v>
      </c>
      <c r="G11" s="439"/>
    </row>
    <row r="12" spans="1:8" x14ac:dyDescent="0.25">
      <c r="A12" s="389"/>
      <c r="B12" s="390" t="s">
        <v>101</v>
      </c>
      <c r="C12" s="730"/>
      <c r="D12" s="396"/>
      <c r="E12" s="394"/>
      <c r="F12" s="393">
        <f t="shared" si="1"/>
        <v>0</v>
      </c>
      <c r="G12" s="439"/>
    </row>
    <row r="13" spans="1:8" x14ac:dyDescent="0.25">
      <c r="A13" s="389"/>
      <c r="B13" s="390" t="s">
        <v>101</v>
      </c>
      <c r="C13" s="730"/>
      <c r="D13" s="396"/>
      <c r="E13" s="394"/>
      <c r="F13" s="393">
        <f t="shared" si="1"/>
        <v>0</v>
      </c>
      <c r="G13" s="439"/>
    </row>
    <row r="14" spans="1:8" x14ac:dyDescent="0.25">
      <c r="A14" s="389"/>
      <c r="B14" s="390"/>
      <c r="C14" s="730"/>
      <c r="D14" s="396"/>
      <c r="E14" s="394"/>
      <c r="F14" s="393">
        <f t="shared" si="1"/>
        <v>0</v>
      </c>
      <c r="G14" s="439"/>
    </row>
    <row r="15" spans="1:8" x14ac:dyDescent="0.25">
      <c r="A15" s="389"/>
      <c r="B15" s="390"/>
      <c r="C15" s="730"/>
      <c r="D15" s="396"/>
      <c r="E15" s="394"/>
      <c r="F15" s="393">
        <f t="shared" si="1"/>
        <v>0</v>
      </c>
      <c r="G15" s="439"/>
    </row>
    <row r="16" spans="1:8" x14ac:dyDescent="0.25">
      <c r="A16" s="389"/>
      <c r="B16" s="390"/>
      <c r="C16" s="730"/>
      <c r="D16" s="396"/>
      <c r="E16" s="395"/>
      <c r="F16" s="393">
        <f t="shared" si="1"/>
        <v>0</v>
      </c>
      <c r="G16" s="439"/>
      <c r="H16" s="296"/>
    </row>
    <row r="17" spans="1:9" x14ac:dyDescent="0.25">
      <c r="A17" s="389"/>
      <c r="B17" s="397"/>
      <c r="C17" s="730"/>
      <c r="D17" s="394"/>
      <c r="E17" s="395"/>
      <c r="F17" s="393">
        <f t="shared" si="1"/>
        <v>0</v>
      </c>
      <c r="G17" s="439"/>
    </row>
    <row r="18" spans="1:9" x14ac:dyDescent="0.25">
      <c r="A18" s="400"/>
      <c r="B18" s="401" t="s">
        <v>4</v>
      </c>
      <c r="C18" s="733">
        <f>SUM(C2:C17)</f>
        <v>0</v>
      </c>
      <c r="D18" s="733">
        <f>SUM(D3:D17)</f>
        <v>356</v>
      </c>
      <c r="E18" s="733">
        <f>SUM(E2:E17)</f>
        <v>536.79999999999995</v>
      </c>
      <c r="F18" s="403">
        <f>SUM(C18:E18)</f>
        <v>892.8</v>
      </c>
      <c r="G18" s="399"/>
      <c r="I18" s="296"/>
    </row>
    <row r="19" spans="1:9" x14ac:dyDescent="0.25">
      <c r="E19" s="211"/>
      <c r="F19" s="31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1"/>
  <sheetViews>
    <sheetView workbookViewId="0">
      <selection activeCell="I19" sqref="I19"/>
    </sheetView>
  </sheetViews>
  <sheetFormatPr baseColWidth="10" defaultColWidth="8.7265625" defaultRowHeight="12.5" x14ac:dyDescent="0.25"/>
  <cols>
    <col min="1" max="1" width="11.453125" customWidth="1"/>
    <col min="2" max="2" width="31.7265625" customWidth="1"/>
    <col min="3" max="5" width="11.453125" customWidth="1"/>
    <col min="6" max="6" width="15.1796875" customWidth="1"/>
    <col min="7" max="10" width="11.453125" customWidth="1"/>
    <col min="11" max="11" width="5.453125" bestFit="1" customWidth="1"/>
    <col min="12" max="256" width="11.453125" customWidth="1"/>
  </cols>
  <sheetData>
    <row r="1" spans="1:11" x14ac:dyDescent="0.25">
      <c r="A1" s="410" t="s">
        <v>0</v>
      </c>
      <c r="B1" s="410"/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11" x14ac:dyDescent="0.25">
      <c r="A2" s="389">
        <v>44078</v>
      </c>
      <c r="B2" s="408" t="s">
        <v>9</v>
      </c>
      <c r="C2" s="409">
        <v>60</v>
      </c>
      <c r="D2" s="412"/>
      <c r="E2" s="405"/>
      <c r="F2" s="697">
        <f t="shared" ref="F2:F29" si="0">SUM(C2:E2)</f>
        <v>60</v>
      </c>
      <c r="G2" s="559" t="s">
        <v>7</v>
      </c>
    </row>
    <row r="3" spans="1:11" x14ac:dyDescent="0.25">
      <c r="A3" s="389">
        <v>44080</v>
      </c>
      <c r="B3" s="408" t="s">
        <v>127</v>
      </c>
      <c r="C3" s="409">
        <v>297.60000000000002</v>
      </c>
      <c r="D3" s="412"/>
      <c r="E3" s="405"/>
      <c r="F3" s="697">
        <f t="shared" si="0"/>
        <v>297.60000000000002</v>
      </c>
      <c r="G3" s="559" t="s">
        <v>7</v>
      </c>
      <c r="H3" s="296"/>
      <c r="I3" s="727"/>
    </row>
    <row r="4" spans="1:11" x14ac:dyDescent="0.25">
      <c r="A4" s="389">
        <v>44080</v>
      </c>
      <c r="B4" s="408" t="s">
        <v>11</v>
      </c>
      <c r="C4" s="409">
        <v>5</v>
      </c>
      <c r="D4" s="412"/>
      <c r="E4" s="405"/>
      <c r="F4" s="697">
        <f t="shared" si="0"/>
        <v>5</v>
      </c>
      <c r="G4" s="559" t="s">
        <v>7</v>
      </c>
      <c r="H4" s="296"/>
      <c r="I4" s="727"/>
    </row>
    <row r="5" spans="1:11" x14ac:dyDescent="0.25">
      <c r="A5" s="389">
        <v>44081</v>
      </c>
      <c r="B5" s="408" t="s">
        <v>9</v>
      </c>
      <c r="C5" s="409">
        <v>20</v>
      </c>
      <c r="D5" s="412"/>
      <c r="E5" s="405"/>
      <c r="F5" s="697">
        <f t="shared" si="0"/>
        <v>20</v>
      </c>
      <c r="G5" s="559" t="s">
        <v>7</v>
      </c>
      <c r="H5" s="296"/>
      <c r="I5" s="727"/>
    </row>
    <row r="6" spans="1:11" x14ac:dyDescent="0.25">
      <c r="A6" s="389">
        <v>44081</v>
      </c>
      <c r="B6" s="408" t="s">
        <v>11</v>
      </c>
      <c r="C6" s="409">
        <v>56</v>
      </c>
      <c r="D6" s="412"/>
      <c r="E6" s="405"/>
      <c r="F6" s="697">
        <f t="shared" si="0"/>
        <v>56</v>
      </c>
      <c r="G6" s="559" t="s">
        <v>7</v>
      </c>
    </row>
    <row r="7" spans="1:11" x14ac:dyDescent="0.25">
      <c r="A7" s="389">
        <v>44083</v>
      </c>
      <c r="B7" s="408" t="s">
        <v>85</v>
      </c>
      <c r="C7" s="409">
        <v>40</v>
      </c>
      <c r="D7" s="412"/>
      <c r="E7" s="405"/>
      <c r="F7" s="697">
        <f t="shared" si="0"/>
        <v>40</v>
      </c>
      <c r="G7" s="559" t="s">
        <v>7</v>
      </c>
      <c r="J7" s="296"/>
      <c r="K7" s="727"/>
    </row>
    <row r="8" spans="1:11" x14ac:dyDescent="0.25">
      <c r="A8" s="389">
        <v>44051</v>
      </c>
      <c r="B8" s="408" t="s">
        <v>11</v>
      </c>
      <c r="C8" s="409">
        <v>24</v>
      </c>
      <c r="D8" s="412"/>
      <c r="E8" s="405"/>
      <c r="F8" s="697">
        <f t="shared" si="0"/>
        <v>24</v>
      </c>
      <c r="G8" s="559" t="s">
        <v>7</v>
      </c>
      <c r="J8" s="296"/>
      <c r="K8" s="727"/>
    </row>
    <row r="9" spans="1:11" x14ac:dyDescent="0.25">
      <c r="A9" s="389">
        <v>44085</v>
      </c>
      <c r="B9" s="408" t="s">
        <v>128</v>
      </c>
      <c r="C9" s="409">
        <v>80</v>
      </c>
      <c r="D9" s="412"/>
      <c r="E9" s="405"/>
      <c r="F9" s="697">
        <f t="shared" si="0"/>
        <v>80</v>
      </c>
      <c r="G9" s="559" t="s">
        <v>7</v>
      </c>
      <c r="J9" s="296"/>
      <c r="K9" s="727"/>
    </row>
    <row r="10" spans="1:11" x14ac:dyDescent="0.25">
      <c r="A10" s="389">
        <v>44085</v>
      </c>
      <c r="B10" s="408" t="s">
        <v>9</v>
      </c>
      <c r="C10" s="409">
        <v>30</v>
      </c>
      <c r="D10" s="412"/>
      <c r="E10" s="405"/>
      <c r="F10" s="697">
        <f t="shared" si="0"/>
        <v>30</v>
      </c>
      <c r="G10" s="559" t="s">
        <v>7</v>
      </c>
      <c r="J10" s="296"/>
      <c r="K10" s="727"/>
    </row>
    <row r="11" spans="1:11" x14ac:dyDescent="0.25">
      <c r="A11" s="389">
        <v>44087</v>
      </c>
      <c r="B11" s="408" t="s">
        <v>127</v>
      </c>
      <c r="C11" s="409">
        <v>110.9</v>
      </c>
      <c r="D11" s="412"/>
      <c r="E11" s="405"/>
      <c r="F11" s="697">
        <f t="shared" si="0"/>
        <v>110.9</v>
      </c>
      <c r="G11" s="559" t="s">
        <v>7</v>
      </c>
      <c r="J11" s="296"/>
      <c r="K11" s="727"/>
    </row>
    <row r="12" spans="1:11" x14ac:dyDescent="0.25">
      <c r="A12" s="1">
        <v>44088</v>
      </c>
      <c r="B12" s="408" t="s">
        <v>11</v>
      </c>
      <c r="C12" s="409">
        <v>8.18</v>
      </c>
      <c r="D12" s="412"/>
      <c r="E12" s="405"/>
      <c r="F12" s="697">
        <f t="shared" si="0"/>
        <v>8.18</v>
      </c>
      <c r="G12" s="559" t="s">
        <v>7</v>
      </c>
    </row>
    <row r="13" spans="1:11" x14ac:dyDescent="0.25">
      <c r="A13" s="389">
        <v>44090</v>
      </c>
      <c r="B13" s="408" t="s">
        <v>86</v>
      </c>
      <c r="C13" s="409">
        <v>25</v>
      </c>
      <c r="D13" s="412"/>
      <c r="E13" s="405"/>
      <c r="F13" s="697">
        <f t="shared" si="0"/>
        <v>25</v>
      </c>
      <c r="G13" s="559" t="s">
        <v>7</v>
      </c>
    </row>
    <row r="14" spans="1:11" x14ac:dyDescent="0.25">
      <c r="A14" s="389">
        <v>44095</v>
      </c>
      <c r="B14" s="408" t="s">
        <v>113</v>
      </c>
      <c r="C14" s="409">
        <v>30</v>
      </c>
      <c r="D14" s="412"/>
      <c r="E14" s="405"/>
      <c r="F14" s="697">
        <f t="shared" si="0"/>
        <v>30</v>
      </c>
      <c r="G14" s="559" t="s">
        <v>7</v>
      </c>
    </row>
    <row r="15" spans="1:11" x14ac:dyDescent="0.25">
      <c r="A15" s="1">
        <v>44095</v>
      </c>
      <c r="B15" s="308" t="s">
        <v>129</v>
      </c>
      <c r="C15" s="409">
        <v>15</v>
      </c>
      <c r="D15" s="412"/>
      <c r="E15" s="405"/>
      <c r="F15" s="697">
        <f>SUM(C15:E15)</f>
        <v>15</v>
      </c>
      <c r="G15" s="765" t="s">
        <v>7</v>
      </c>
    </row>
    <row r="16" spans="1:11" x14ac:dyDescent="0.25">
      <c r="A16" s="1">
        <v>44102</v>
      </c>
      <c r="B16" s="308" t="s">
        <v>130</v>
      </c>
      <c r="C16" s="409">
        <f>-16</f>
        <v>-16</v>
      </c>
      <c r="D16" s="412"/>
      <c r="E16" s="405"/>
      <c r="F16" s="697">
        <f>-16</f>
        <v>-16</v>
      </c>
      <c r="G16" s="765" t="s">
        <v>7</v>
      </c>
    </row>
    <row r="17" spans="1:9" x14ac:dyDescent="0.25">
      <c r="A17" s="1">
        <v>44095</v>
      </c>
      <c r="B17" s="408" t="s">
        <v>131</v>
      </c>
      <c r="C17" s="409">
        <v>100</v>
      </c>
      <c r="D17" s="412"/>
      <c r="E17" s="405"/>
      <c r="F17" s="697">
        <f t="shared" si="0"/>
        <v>100</v>
      </c>
      <c r="G17" s="559" t="s">
        <v>7</v>
      </c>
    </row>
    <row r="18" spans="1:9" x14ac:dyDescent="0.25">
      <c r="A18" s="1">
        <v>44095</v>
      </c>
      <c r="B18" s="408" t="s">
        <v>131</v>
      </c>
      <c r="C18" s="409">
        <v>50</v>
      </c>
      <c r="D18" s="412"/>
      <c r="E18" s="405"/>
      <c r="F18" s="697">
        <f t="shared" si="0"/>
        <v>50</v>
      </c>
      <c r="G18" s="559" t="s">
        <v>7</v>
      </c>
    </row>
    <row r="19" spans="1:9" x14ac:dyDescent="0.25">
      <c r="A19" s="1">
        <v>44096</v>
      </c>
      <c r="B19" s="408" t="s">
        <v>11</v>
      </c>
      <c r="C19" s="409">
        <v>200</v>
      </c>
      <c r="D19" s="412"/>
      <c r="E19" s="405"/>
      <c r="F19" s="697">
        <f t="shared" si="0"/>
        <v>200</v>
      </c>
      <c r="G19" s="559" t="s">
        <v>7</v>
      </c>
    </row>
    <row r="20" spans="1:9" x14ac:dyDescent="0.25">
      <c r="A20" s="1">
        <v>44098</v>
      </c>
      <c r="B20" s="408" t="s">
        <v>110</v>
      </c>
      <c r="C20" s="409">
        <v>185</v>
      </c>
      <c r="D20" s="412"/>
      <c r="E20" s="405"/>
      <c r="F20" s="697">
        <f t="shared" si="0"/>
        <v>185</v>
      </c>
      <c r="G20" s="559" t="s">
        <v>7</v>
      </c>
    </row>
    <row r="21" spans="1:9" x14ac:dyDescent="0.25">
      <c r="A21" s="460">
        <v>44097</v>
      </c>
      <c r="B21" s="436" t="s">
        <v>132</v>
      </c>
      <c r="C21" s="143"/>
      <c r="D21" s="412">
        <v>100</v>
      </c>
      <c r="E21" s="405"/>
      <c r="F21" s="697">
        <f t="shared" si="0"/>
        <v>100</v>
      </c>
      <c r="G21" s="559" t="s">
        <v>7</v>
      </c>
    </row>
    <row r="22" spans="1:9" x14ac:dyDescent="0.25">
      <c r="A22" s="460">
        <v>44097</v>
      </c>
      <c r="B22" s="436" t="s">
        <v>133</v>
      </c>
      <c r="C22" s="143"/>
      <c r="D22" s="412">
        <v>80</v>
      </c>
      <c r="E22" s="405"/>
      <c r="F22" s="697">
        <f t="shared" si="0"/>
        <v>80</v>
      </c>
      <c r="G22" s="559" t="s">
        <v>7</v>
      </c>
    </row>
    <row r="23" spans="1:9" x14ac:dyDescent="0.25">
      <c r="A23" s="460">
        <v>44097</v>
      </c>
      <c r="B23" s="436" t="s">
        <v>134</v>
      </c>
      <c r="C23" s="143"/>
      <c r="D23" s="412">
        <v>75</v>
      </c>
      <c r="E23" s="405"/>
      <c r="F23" s="697">
        <f t="shared" si="0"/>
        <v>75</v>
      </c>
      <c r="G23" s="559" t="s">
        <v>7</v>
      </c>
      <c r="H23" s="739"/>
    </row>
    <row r="24" spans="1:9" x14ac:dyDescent="0.25">
      <c r="A24" s="1">
        <v>44102</v>
      </c>
      <c r="B24" s="408" t="s">
        <v>127</v>
      </c>
      <c r="C24" s="737">
        <v>145.30000000000001</v>
      </c>
      <c r="D24" s="412"/>
      <c r="E24" s="405"/>
      <c r="F24" s="697">
        <f t="shared" si="0"/>
        <v>145.30000000000001</v>
      </c>
      <c r="G24" s="559" t="s">
        <v>7</v>
      </c>
      <c r="H24" s="739"/>
    </row>
    <row r="25" spans="1:9" x14ac:dyDescent="0.25">
      <c r="A25" s="1">
        <v>44102</v>
      </c>
      <c r="B25" s="436" t="s">
        <v>85</v>
      </c>
      <c r="C25" s="412">
        <v>15</v>
      </c>
      <c r="D25" s="412"/>
      <c r="E25" s="405"/>
      <c r="F25" s="697">
        <f t="shared" si="0"/>
        <v>15</v>
      </c>
      <c r="G25" s="559" t="s">
        <v>7</v>
      </c>
      <c r="H25" s="739"/>
    </row>
    <row r="26" spans="1:9" x14ac:dyDescent="0.25">
      <c r="A26" s="1">
        <v>44102</v>
      </c>
      <c r="B26" s="408" t="s">
        <v>8</v>
      </c>
      <c r="C26" s="741">
        <v>39</v>
      </c>
      <c r="D26" s="412"/>
      <c r="E26" s="405"/>
      <c r="F26" s="697">
        <f t="shared" si="0"/>
        <v>39</v>
      </c>
      <c r="G26" s="559" t="s">
        <v>7</v>
      </c>
    </row>
    <row r="27" spans="1:9" x14ac:dyDescent="0.25">
      <c r="A27" s="460">
        <v>44104</v>
      </c>
      <c r="B27" s="408" t="s">
        <v>13</v>
      </c>
      <c r="C27" s="741">
        <v>160</v>
      </c>
      <c r="D27" s="412"/>
      <c r="E27" s="405"/>
      <c r="F27" s="697">
        <f t="shared" si="0"/>
        <v>160</v>
      </c>
      <c r="G27" s="559" t="s">
        <v>7</v>
      </c>
    </row>
    <row r="28" spans="1:9" x14ac:dyDescent="0.25">
      <c r="A28" s="460">
        <v>44104</v>
      </c>
      <c r="B28" s="308" t="s">
        <v>9</v>
      </c>
      <c r="C28" s="741">
        <v>25</v>
      </c>
      <c r="D28" s="412"/>
      <c r="E28" s="405"/>
      <c r="F28" s="697">
        <f t="shared" si="0"/>
        <v>25</v>
      </c>
      <c r="G28" s="559" t="s">
        <v>7</v>
      </c>
    </row>
    <row r="29" spans="1:9" x14ac:dyDescent="0.25">
      <c r="A29" s="389"/>
      <c r="B29" s="408"/>
      <c r="C29" s="409"/>
      <c r="D29" s="412"/>
      <c r="E29" s="461"/>
      <c r="F29" s="462">
        <f t="shared" si="0"/>
        <v>0</v>
      </c>
      <c r="G29" s="302"/>
    </row>
    <row r="30" spans="1:9" x14ac:dyDescent="0.25">
      <c r="A30" s="400"/>
      <c r="B30" s="401" t="s">
        <v>4</v>
      </c>
      <c r="C30" s="402">
        <f>SUM(C2:C29)</f>
        <v>1704.9799999999998</v>
      </c>
      <c r="D30" s="402">
        <f>SUM(D2:D29)</f>
        <v>255</v>
      </c>
      <c r="E30" s="402">
        <f>SUM(E2:E29)</f>
        <v>0</v>
      </c>
      <c r="F30" s="403">
        <f>SUM(F2:F29)</f>
        <v>1959.9799999999998</v>
      </c>
      <c r="G30" s="399"/>
      <c r="I30" s="296"/>
    </row>
    <row r="31" spans="1:9" x14ac:dyDescent="0.25">
      <c r="D31" s="296">
        <f>C30+D30</f>
        <v>1959.9799999999998</v>
      </c>
      <c r="H31" s="296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O70"/>
  <sheetViews>
    <sheetView showGridLines="0" topLeftCell="A44" zoomScale="84" zoomScaleNormal="84" workbookViewId="0">
      <selection activeCell="A3" sqref="A3:H58"/>
    </sheetView>
  </sheetViews>
  <sheetFormatPr baseColWidth="10" defaultColWidth="11.453125" defaultRowHeight="10.5" x14ac:dyDescent="0.25"/>
  <cols>
    <col min="1" max="1" width="18.1796875" style="3" customWidth="1"/>
    <col min="2" max="2" width="44.453125" style="4" customWidth="1"/>
    <col min="3" max="3" width="3.7265625" style="4" customWidth="1"/>
    <col min="4" max="4" width="11.54296875" style="77" customWidth="1"/>
    <col min="5" max="5" width="13.81640625" style="116" customWidth="1"/>
    <col min="6" max="6" width="0.1796875" style="6" customWidth="1"/>
    <col min="7" max="7" width="13.1796875" style="6" customWidth="1"/>
    <col min="8" max="8" width="12.1796875" style="5" customWidth="1"/>
    <col min="9" max="9" width="0.7265625" style="7" customWidth="1"/>
    <col min="10" max="10" width="11.54296875" style="5" customWidth="1"/>
    <col min="11" max="11" width="13.54296875" style="5" customWidth="1"/>
    <col min="12" max="12" width="14.26953125" style="5" customWidth="1"/>
    <col min="13" max="13" width="12.54296875" style="8" customWidth="1"/>
    <col min="14" max="14" width="11.54296875" style="5" customWidth="1"/>
    <col min="15" max="16" width="11.26953125" style="5" customWidth="1"/>
    <col min="17" max="17" width="10.54296875" style="9" customWidth="1"/>
    <col min="18" max="18" width="15" style="6" customWidth="1"/>
    <col min="19" max="19" width="0.54296875" style="6" customWidth="1"/>
    <col min="20" max="20" width="12.1796875" style="6" customWidth="1"/>
    <col min="21" max="21" width="14.453125" style="5" customWidth="1"/>
    <col min="22" max="22" width="11.81640625" style="5" customWidth="1"/>
    <col min="23" max="23" width="12.81640625" style="5" customWidth="1"/>
    <col min="24" max="24" width="11.54296875" style="5" customWidth="1"/>
    <col min="25" max="26" width="11.26953125" style="5" customWidth="1"/>
    <col min="27" max="27" width="11.81640625" style="5" customWidth="1"/>
    <col min="28" max="28" width="11.453125" style="5"/>
    <col min="29" max="31" width="11.26953125" style="5" customWidth="1"/>
    <col min="32" max="16384" width="11.453125" style="9"/>
  </cols>
  <sheetData>
    <row r="1" spans="1:119" ht="26.25" customHeight="1" x14ac:dyDescent="0.3">
      <c r="A1" s="711" t="s">
        <v>21</v>
      </c>
      <c r="B1" s="360"/>
      <c r="E1" s="117"/>
      <c r="F1" s="9"/>
      <c r="G1" s="9"/>
      <c r="I1" s="9"/>
      <c r="R1" s="9"/>
      <c r="S1" s="9"/>
      <c r="T1" s="9"/>
    </row>
    <row r="2" spans="1:119" ht="12.75" customHeight="1" thickBot="1" x14ac:dyDescent="0.3">
      <c r="A2" s="11"/>
      <c r="E2" s="117"/>
      <c r="F2" s="9"/>
      <c r="G2" s="9"/>
      <c r="I2" s="9"/>
      <c r="R2" s="9"/>
      <c r="S2" s="9"/>
      <c r="T2" s="9"/>
    </row>
    <row r="3" spans="1:119" ht="53" thickBot="1" x14ac:dyDescent="0.3">
      <c r="A3" s="880" t="s">
        <v>135</v>
      </c>
      <c r="B3" s="97" t="s">
        <v>23</v>
      </c>
      <c r="C3" s="97"/>
      <c r="D3" s="907" t="s">
        <v>24</v>
      </c>
      <c r="E3" s="907"/>
      <c r="F3" s="98"/>
      <c r="G3" s="907" t="s">
        <v>25</v>
      </c>
      <c r="H3" s="907"/>
      <c r="I3" s="25"/>
      <c r="J3" s="99" t="s">
        <v>26</v>
      </c>
      <c r="K3" s="99" t="s">
        <v>27</v>
      </c>
      <c r="L3" s="99" t="s">
        <v>28</v>
      </c>
      <c r="M3" s="12" t="s">
        <v>29</v>
      </c>
      <c r="N3" s="100" t="s">
        <v>30</v>
      </c>
      <c r="O3" s="12" t="s">
        <v>31</v>
      </c>
      <c r="P3" s="12" t="s">
        <v>32</v>
      </c>
      <c r="Q3" s="12" t="s">
        <v>33</v>
      </c>
      <c r="R3" s="12" t="s">
        <v>34</v>
      </c>
      <c r="S3" s="101"/>
      <c r="T3" s="99" t="s">
        <v>35</v>
      </c>
      <c r="U3" s="12" t="s">
        <v>36</v>
      </c>
      <c r="V3" s="102" t="s">
        <v>37</v>
      </c>
      <c r="W3" s="103" t="s">
        <v>68</v>
      </c>
      <c r="X3" s="104" t="s">
        <v>39</v>
      </c>
      <c r="Y3" s="12" t="s">
        <v>40</v>
      </c>
      <c r="Z3" s="12" t="s">
        <v>41</v>
      </c>
      <c r="AA3" s="12" t="s">
        <v>69</v>
      </c>
      <c r="AB3" s="99" t="s">
        <v>43</v>
      </c>
      <c r="AC3" s="12" t="s">
        <v>33</v>
      </c>
      <c r="AD3" s="107" t="s">
        <v>136</v>
      </c>
      <c r="AE3" s="12" t="s">
        <v>45</v>
      </c>
    </row>
    <row r="4" spans="1:119" s="13" customFormat="1" ht="11" thickBot="1" x14ac:dyDescent="0.3">
      <c r="A4" s="96"/>
      <c r="B4" s="118" t="s">
        <v>46</v>
      </c>
      <c r="C4" s="105" t="s">
        <v>47</v>
      </c>
      <c r="D4" s="119" t="s">
        <v>48</v>
      </c>
      <c r="E4" s="80" t="s">
        <v>49</v>
      </c>
      <c r="F4" s="76"/>
      <c r="G4" s="96" t="s">
        <v>48</v>
      </c>
      <c r="H4" s="76" t="s">
        <v>49</v>
      </c>
      <c r="I4" s="106"/>
      <c r="J4" s="96" t="s">
        <v>48</v>
      </c>
      <c r="K4" s="96" t="s">
        <v>48</v>
      </c>
      <c r="L4" s="96" t="s">
        <v>48</v>
      </c>
      <c r="M4" s="107" t="s">
        <v>48</v>
      </c>
      <c r="N4" s="96" t="s">
        <v>48</v>
      </c>
      <c r="O4" s="96" t="s">
        <v>48</v>
      </c>
      <c r="P4" s="96" t="s">
        <v>48</v>
      </c>
      <c r="Q4" s="96" t="s">
        <v>48</v>
      </c>
      <c r="R4" s="96" t="s">
        <v>48</v>
      </c>
      <c r="S4" s="108"/>
      <c r="T4" s="96" t="s">
        <v>49</v>
      </c>
      <c r="U4" s="96" t="s">
        <v>49</v>
      </c>
      <c r="V4" s="22" t="s">
        <v>49</v>
      </c>
      <c r="W4" s="22" t="s">
        <v>49</v>
      </c>
      <c r="X4" s="96" t="s">
        <v>49</v>
      </c>
      <c r="Y4" s="96" t="s">
        <v>49</v>
      </c>
      <c r="Z4" s="96" t="s">
        <v>49</v>
      </c>
      <c r="AA4" s="96" t="s">
        <v>49</v>
      </c>
      <c r="AB4" s="97" t="s">
        <v>49</v>
      </c>
      <c r="AC4" s="109" t="s">
        <v>49</v>
      </c>
      <c r="AD4" s="109" t="s">
        <v>49</v>
      </c>
      <c r="AE4" s="110" t="s">
        <v>49</v>
      </c>
    </row>
    <row r="5" spans="1:119" s="13" customFormat="1" x14ac:dyDescent="0.25">
      <c r="A5" s="416" t="s">
        <v>50</v>
      </c>
      <c r="B5" s="111" t="s">
        <v>51</v>
      </c>
      <c r="C5" s="111"/>
      <c r="D5" s="463">
        <f>'08 2018'!D39</f>
        <v>13386.35</v>
      </c>
      <c r="E5" s="120"/>
      <c r="F5" s="121"/>
      <c r="G5" s="734">
        <f>'08 2018'!G39</f>
        <v>176.07000000000005</v>
      </c>
      <c r="H5" s="121"/>
      <c r="I5" s="123"/>
      <c r="J5" s="121"/>
      <c r="K5" s="121"/>
      <c r="L5" s="121"/>
      <c r="M5" s="124"/>
      <c r="N5" s="121"/>
      <c r="O5" s="121"/>
      <c r="P5" s="121"/>
      <c r="Q5" s="125"/>
      <c r="R5" s="459">
        <f>SUM(D5:G5)</f>
        <v>13562.42</v>
      </c>
      <c r="S5" s="123"/>
      <c r="T5" s="121"/>
      <c r="U5" s="121"/>
      <c r="V5" s="121"/>
      <c r="W5" s="121"/>
      <c r="X5" s="121"/>
      <c r="Y5" s="121"/>
      <c r="Z5" s="121"/>
      <c r="AA5" s="121"/>
      <c r="AB5" s="126"/>
      <c r="AC5" s="121"/>
      <c r="AD5" s="121"/>
      <c r="AE5" s="121"/>
      <c r="AF5" s="14"/>
      <c r="AG5" s="14"/>
      <c r="AH5" s="14"/>
      <c r="AI5" s="14"/>
      <c r="AJ5" s="14"/>
      <c r="AK5" s="14"/>
    </row>
    <row r="6" spans="1:119" s="94" customFormat="1" ht="15" customHeight="1" x14ac:dyDescent="0.25">
      <c r="A6" s="209">
        <v>44075</v>
      </c>
      <c r="B6" s="616" t="s">
        <v>137</v>
      </c>
      <c r="C6" s="78" t="s">
        <v>7</v>
      </c>
      <c r="D6" s="114"/>
      <c r="E6" s="127">
        <v>900</v>
      </c>
      <c r="F6" s="114"/>
      <c r="G6" s="268"/>
      <c r="H6" s="114"/>
      <c r="I6" s="128"/>
      <c r="J6" s="114"/>
      <c r="K6" s="114"/>
      <c r="L6" s="114"/>
      <c r="M6" s="129"/>
      <c r="N6" s="114"/>
      <c r="O6" s="130"/>
      <c r="P6" s="114"/>
      <c r="Q6" s="114"/>
      <c r="R6" s="114"/>
      <c r="S6" s="128"/>
      <c r="T6" s="18"/>
      <c r="U6" s="18"/>
      <c r="V6" s="18"/>
      <c r="W6" s="18">
        <v>900</v>
      </c>
      <c r="X6" s="18"/>
      <c r="Y6" s="18"/>
      <c r="Z6" s="18"/>
      <c r="AA6" s="18"/>
      <c r="AB6" s="114"/>
      <c r="AC6" s="18"/>
      <c r="AD6" s="18"/>
      <c r="AE6" s="18"/>
      <c r="AF6" s="131"/>
      <c r="AG6" s="131"/>
      <c r="AH6" s="131"/>
      <c r="AI6" s="131"/>
      <c r="AJ6" s="131"/>
      <c r="AK6" s="131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</row>
    <row r="7" spans="1:119" s="94" customFormat="1" ht="15" customHeight="1" x14ac:dyDescent="0.25">
      <c r="A7" s="209">
        <v>44076</v>
      </c>
      <c r="B7" s="616" t="s">
        <v>138</v>
      </c>
      <c r="C7" s="78" t="s">
        <v>7</v>
      </c>
      <c r="D7" s="114">
        <v>900</v>
      </c>
      <c r="E7" s="127"/>
      <c r="F7" s="114"/>
      <c r="G7" s="268"/>
      <c r="H7" s="114"/>
      <c r="I7" s="128"/>
      <c r="J7" s="114"/>
      <c r="K7" s="114"/>
      <c r="L7" s="114"/>
      <c r="M7" s="129"/>
      <c r="N7" s="114"/>
      <c r="O7" s="130"/>
      <c r="P7" s="114"/>
      <c r="Q7" s="114">
        <v>900</v>
      </c>
      <c r="R7" s="114"/>
      <c r="S7" s="128"/>
      <c r="T7" s="18"/>
      <c r="U7" s="18"/>
      <c r="V7" s="18"/>
      <c r="W7" s="18"/>
      <c r="X7" s="18"/>
      <c r="Y7" s="18"/>
      <c r="Z7" s="18"/>
      <c r="AA7" s="18"/>
      <c r="AB7" s="114"/>
      <c r="AC7" s="18"/>
      <c r="AD7" s="18"/>
      <c r="AE7" s="18"/>
      <c r="AF7" s="131"/>
      <c r="AG7" s="131"/>
      <c r="AH7" s="131"/>
      <c r="AI7" s="131"/>
      <c r="AJ7" s="131"/>
      <c r="AK7" s="131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</row>
    <row r="8" spans="1:119" s="15" customFormat="1" ht="13.5" customHeight="1" x14ac:dyDescent="0.25">
      <c r="A8" s="209">
        <v>44076</v>
      </c>
      <c r="B8" s="696" t="s">
        <v>118</v>
      </c>
      <c r="C8" s="78" t="s">
        <v>7</v>
      </c>
      <c r="D8" s="127"/>
      <c r="E8" s="127">
        <v>41.6</v>
      </c>
      <c r="F8" s="114"/>
      <c r="G8" s="262"/>
      <c r="H8" s="114"/>
      <c r="I8" s="128"/>
      <c r="J8" s="114"/>
      <c r="K8" s="114"/>
      <c r="L8" s="114"/>
      <c r="M8" s="129"/>
      <c r="N8" s="114"/>
      <c r="O8" s="114"/>
      <c r="P8" s="114"/>
      <c r="Q8" s="114"/>
      <c r="R8" s="114"/>
      <c r="S8" s="128"/>
      <c r="T8" s="18"/>
      <c r="U8" s="18"/>
      <c r="V8" s="18"/>
      <c r="W8" s="18"/>
      <c r="X8" s="18"/>
      <c r="Y8" s="18"/>
      <c r="Z8" s="18"/>
      <c r="AA8" s="18"/>
      <c r="AB8" s="114">
        <v>41.6</v>
      </c>
      <c r="AC8" s="18"/>
      <c r="AD8" s="18"/>
      <c r="AE8" s="18"/>
      <c r="AF8" s="135"/>
      <c r="AG8" s="135"/>
      <c r="AH8" s="135"/>
      <c r="AI8" s="135"/>
      <c r="AJ8" s="135"/>
      <c r="AK8" s="135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</row>
    <row r="9" spans="1:119" s="15" customFormat="1" ht="13.5" customHeight="1" x14ac:dyDescent="0.25">
      <c r="A9" s="209">
        <v>44078</v>
      </c>
      <c r="B9" s="686" t="s">
        <v>56</v>
      </c>
      <c r="C9" s="78" t="s">
        <v>7</v>
      </c>
      <c r="D9" s="127"/>
      <c r="E9" s="127">
        <v>29.99</v>
      </c>
      <c r="F9" s="114"/>
      <c r="G9" s="262"/>
      <c r="H9" s="114"/>
      <c r="I9" s="128"/>
      <c r="J9" s="114"/>
      <c r="K9" s="114"/>
      <c r="L9" s="114"/>
      <c r="M9" s="129"/>
      <c r="N9" s="114"/>
      <c r="O9" s="130"/>
      <c r="P9" s="114"/>
      <c r="Q9" s="114"/>
      <c r="R9" s="114"/>
      <c r="S9" s="128"/>
      <c r="T9" s="18"/>
      <c r="U9" s="18"/>
      <c r="V9" s="18"/>
      <c r="W9" s="18"/>
      <c r="X9" s="18"/>
      <c r="Y9" s="18"/>
      <c r="Z9" s="18"/>
      <c r="AA9" s="18">
        <v>29.99</v>
      </c>
      <c r="AB9" s="114"/>
      <c r="AC9" s="18"/>
      <c r="AD9" s="18"/>
      <c r="AE9" s="18"/>
      <c r="AF9" s="135"/>
      <c r="AG9" s="135"/>
      <c r="AH9" s="135"/>
      <c r="AI9" s="135"/>
      <c r="AJ9" s="135"/>
      <c r="AK9" s="135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</row>
    <row r="10" spans="1:119" s="94" customFormat="1" ht="15" customHeight="1" x14ac:dyDescent="0.25">
      <c r="A10" s="209">
        <v>44078</v>
      </c>
      <c r="B10" s="307" t="s">
        <v>139</v>
      </c>
      <c r="C10" s="78" t="s">
        <v>7</v>
      </c>
      <c r="D10" s="114">
        <v>60</v>
      </c>
      <c r="E10" s="127"/>
      <c r="F10" s="114"/>
      <c r="G10" s="268"/>
      <c r="H10" s="114"/>
      <c r="I10" s="128"/>
      <c r="J10" s="114"/>
      <c r="K10" s="114">
        <v>60</v>
      </c>
      <c r="L10" s="114"/>
      <c r="M10" s="129"/>
      <c r="N10" s="114"/>
      <c r="O10" s="130"/>
      <c r="P10" s="114"/>
      <c r="Q10" s="114"/>
      <c r="R10" s="114"/>
      <c r="S10" s="128"/>
      <c r="T10" s="18"/>
      <c r="U10" s="18"/>
      <c r="V10" s="18"/>
      <c r="W10" s="18"/>
      <c r="X10" s="18"/>
      <c r="Y10" s="18"/>
      <c r="Z10" s="18"/>
      <c r="AA10" s="18"/>
      <c r="AB10" s="114"/>
      <c r="AC10" s="18"/>
      <c r="AD10" s="18"/>
      <c r="AE10" s="18"/>
      <c r="AF10" s="131"/>
      <c r="AG10" s="131"/>
      <c r="AH10" s="131"/>
      <c r="AI10" s="131"/>
      <c r="AJ10" s="131"/>
      <c r="AK10" s="131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</row>
    <row r="11" spans="1:119" s="94" customFormat="1" ht="15" customHeight="1" x14ac:dyDescent="0.25">
      <c r="A11" s="1">
        <v>44077</v>
      </c>
      <c r="B11" s="308" t="s">
        <v>6</v>
      </c>
      <c r="C11" s="78" t="s">
        <v>7</v>
      </c>
      <c r="D11" s="114"/>
      <c r="E11" s="127"/>
      <c r="F11" s="114"/>
      <c r="G11" s="268">
        <v>47.5</v>
      </c>
      <c r="H11" s="114"/>
      <c r="I11" s="128"/>
      <c r="J11" s="114"/>
      <c r="K11" s="114"/>
      <c r="L11" s="114"/>
      <c r="M11" s="129">
        <v>47.5</v>
      </c>
      <c r="N11" s="114"/>
      <c r="O11" s="130"/>
      <c r="P11" s="114"/>
      <c r="Q11" s="114"/>
      <c r="R11" s="114"/>
      <c r="S11" s="128"/>
      <c r="T11" s="18"/>
      <c r="U11" s="18"/>
      <c r="V11" s="18"/>
      <c r="W11" s="18"/>
      <c r="X11" s="18"/>
      <c r="Y11" s="18"/>
      <c r="Z11" s="18"/>
      <c r="AA11" s="18"/>
      <c r="AB11" s="114"/>
      <c r="AC11" s="18"/>
      <c r="AD11" s="18"/>
      <c r="AE11" s="18"/>
      <c r="AF11" s="131"/>
      <c r="AG11" s="131"/>
      <c r="AH11" s="131"/>
      <c r="AI11" s="131"/>
      <c r="AJ11" s="131"/>
      <c r="AK11" s="131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</row>
    <row r="12" spans="1:119" s="94" customFormat="1" ht="15" customHeight="1" x14ac:dyDescent="0.25">
      <c r="A12" s="209">
        <v>44080</v>
      </c>
      <c r="B12" s="307" t="s">
        <v>127</v>
      </c>
      <c r="C12" s="78" t="s">
        <v>7</v>
      </c>
      <c r="D12" s="436">
        <v>297.60000000000002</v>
      </c>
      <c r="E12" s="141"/>
      <c r="F12" s="436"/>
      <c r="G12" s="268"/>
      <c r="H12" s="436"/>
      <c r="I12" s="437"/>
      <c r="J12" s="436"/>
      <c r="K12" s="436">
        <v>297.60000000000002</v>
      </c>
      <c r="L12" s="436"/>
      <c r="M12" s="326"/>
      <c r="N12" s="436"/>
      <c r="O12" s="519"/>
      <c r="P12" s="436"/>
      <c r="Q12" s="436"/>
      <c r="R12" s="436"/>
      <c r="S12" s="437"/>
      <c r="T12" s="146"/>
      <c r="U12" s="146"/>
      <c r="V12" s="146"/>
      <c r="W12" s="146"/>
      <c r="X12" s="146"/>
      <c r="Y12" s="146"/>
      <c r="Z12" s="146"/>
      <c r="AA12" s="146"/>
      <c r="AB12" s="436"/>
      <c r="AC12" s="146"/>
      <c r="AD12" s="146"/>
      <c r="AE12" s="146"/>
      <c r="AF12" s="131"/>
      <c r="AG12" s="131"/>
      <c r="AH12" s="131"/>
      <c r="AI12" s="131"/>
      <c r="AJ12" s="131"/>
      <c r="AK12" s="131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</row>
    <row r="13" spans="1:119" s="94" customFormat="1" ht="15" customHeight="1" x14ac:dyDescent="0.25">
      <c r="A13" s="209">
        <v>44080</v>
      </c>
      <c r="B13" s="408" t="s">
        <v>11</v>
      </c>
      <c r="C13" s="78" t="s">
        <v>7</v>
      </c>
      <c r="D13" s="436">
        <v>5</v>
      </c>
      <c r="E13" s="141"/>
      <c r="F13" s="436"/>
      <c r="G13" s="268"/>
      <c r="H13" s="436"/>
      <c r="I13" s="437"/>
      <c r="J13" s="436"/>
      <c r="K13" s="436">
        <v>5</v>
      </c>
      <c r="L13" s="436"/>
      <c r="M13" s="326"/>
      <c r="N13" s="436"/>
      <c r="O13" s="519"/>
      <c r="P13" s="436"/>
      <c r="Q13" s="436"/>
      <c r="R13" s="436"/>
      <c r="S13" s="437"/>
      <c r="T13" s="146"/>
      <c r="U13" s="146"/>
      <c r="V13" s="146"/>
      <c r="W13" s="146"/>
      <c r="X13" s="146"/>
      <c r="Y13" s="146"/>
      <c r="Z13" s="146"/>
      <c r="AA13" s="146"/>
      <c r="AB13" s="436"/>
      <c r="AC13" s="146"/>
      <c r="AD13" s="146"/>
      <c r="AE13" s="146"/>
      <c r="AF13" s="131"/>
      <c r="AG13" s="131"/>
      <c r="AH13" s="131"/>
      <c r="AI13" s="131"/>
      <c r="AJ13" s="131"/>
      <c r="AK13" s="131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</row>
    <row r="14" spans="1:119" s="94" customFormat="1" ht="15" customHeight="1" x14ac:dyDescent="0.25">
      <c r="A14" s="209">
        <v>44081</v>
      </c>
      <c r="B14" s="308" t="s">
        <v>139</v>
      </c>
      <c r="C14" s="78" t="s">
        <v>7</v>
      </c>
      <c r="D14" s="436">
        <v>20</v>
      </c>
      <c r="E14" s="141"/>
      <c r="F14" s="436"/>
      <c r="G14" s="268"/>
      <c r="H14" s="436"/>
      <c r="I14" s="437"/>
      <c r="J14" s="436"/>
      <c r="K14" s="436">
        <v>20</v>
      </c>
      <c r="L14" s="436"/>
      <c r="M14" s="326"/>
      <c r="N14" s="436"/>
      <c r="O14" s="519"/>
      <c r="P14" s="436"/>
      <c r="Q14" s="436"/>
      <c r="R14" s="436"/>
      <c r="S14" s="437"/>
      <c r="T14" s="146"/>
      <c r="U14" s="146"/>
      <c r="V14" s="146"/>
      <c r="W14" s="146"/>
      <c r="X14" s="146"/>
      <c r="Y14" s="146"/>
      <c r="Z14" s="146"/>
      <c r="AA14" s="146"/>
      <c r="AB14" s="436"/>
      <c r="AC14" s="146"/>
      <c r="AD14" s="146"/>
      <c r="AE14" s="146"/>
      <c r="AF14" s="131"/>
      <c r="AG14" s="131"/>
      <c r="AH14" s="131"/>
      <c r="AI14" s="131"/>
      <c r="AJ14" s="131"/>
      <c r="AK14" s="131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</row>
    <row r="15" spans="1:119" s="94" customFormat="1" ht="15" customHeight="1" x14ac:dyDescent="0.25">
      <c r="A15" s="209">
        <v>44081</v>
      </c>
      <c r="B15" s="408" t="s">
        <v>11</v>
      </c>
      <c r="C15" s="78" t="s">
        <v>7</v>
      </c>
      <c r="D15" s="436">
        <v>56</v>
      </c>
      <c r="E15" s="141"/>
      <c r="F15" s="436"/>
      <c r="G15" s="268"/>
      <c r="H15" s="436"/>
      <c r="I15" s="437"/>
      <c r="J15" s="436"/>
      <c r="K15" s="436">
        <v>56</v>
      </c>
      <c r="L15" s="436"/>
      <c r="M15" s="326"/>
      <c r="N15" s="436"/>
      <c r="O15" s="519"/>
      <c r="P15" s="436"/>
      <c r="Q15" s="436"/>
      <c r="R15" s="436"/>
      <c r="S15" s="437"/>
      <c r="T15" s="146"/>
      <c r="U15" s="146"/>
      <c r="V15" s="146"/>
      <c r="W15" s="146"/>
      <c r="X15" s="146"/>
      <c r="Y15" s="146"/>
      <c r="Z15" s="146"/>
      <c r="AA15" s="146"/>
      <c r="AB15" s="436"/>
      <c r="AC15" s="146"/>
      <c r="AD15" s="146"/>
      <c r="AE15" s="146"/>
      <c r="AF15" s="131"/>
      <c r="AG15" s="131"/>
      <c r="AH15" s="131"/>
      <c r="AI15" s="131"/>
      <c r="AJ15" s="131"/>
      <c r="AK15" s="131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</row>
    <row r="16" spans="1:119" s="94" customFormat="1" ht="15" customHeight="1" x14ac:dyDescent="0.25">
      <c r="A16" s="209">
        <v>44083</v>
      </c>
      <c r="B16" s="408" t="s">
        <v>85</v>
      </c>
      <c r="C16" s="78" t="s">
        <v>7</v>
      </c>
      <c r="D16" s="436">
        <v>40</v>
      </c>
      <c r="E16" s="141"/>
      <c r="F16" s="436"/>
      <c r="G16" s="268"/>
      <c r="H16" s="436"/>
      <c r="I16" s="437"/>
      <c r="J16" s="436"/>
      <c r="K16" s="436">
        <v>40</v>
      </c>
      <c r="L16" s="436"/>
      <c r="M16" s="326"/>
      <c r="N16" s="436"/>
      <c r="O16" s="519"/>
      <c r="P16" s="436"/>
      <c r="Q16" s="436"/>
      <c r="R16" s="436"/>
      <c r="S16" s="437"/>
      <c r="T16" s="146"/>
      <c r="U16" s="146"/>
      <c r="V16" s="146"/>
      <c r="W16" s="146"/>
      <c r="X16" s="146"/>
      <c r="Y16" s="146"/>
      <c r="Z16" s="146"/>
      <c r="AA16" s="146"/>
      <c r="AB16" s="436"/>
      <c r="AC16" s="146"/>
      <c r="AD16" s="146"/>
      <c r="AE16" s="146"/>
      <c r="AF16" s="131"/>
      <c r="AG16" s="131"/>
      <c r="AH16" s="131"/>
      <c r="AI16" s="131"/>
      <c r="AJ16" s="131"/>
      <c r="AK16" s="131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</row>
    <row r="17" spans="1:119" s="94" customFormat="1" ht="15" customHeight="1" x14ac:dyDescent="0.25">
      <c r="A17" s="209">
        <v>44051</v>
      </c>
      <c r="B17" s="408" t="s">
        <v>11</v>
      </c>
      <c r="C17" s="78" t="s">
        <v>7</v>
      </c>
      <c r="D17" s="436">
        <v>24</v>
      </c>
      <c r="E17" s="141"/>
      <c r="F17" s="436"/>
      <c r="G17" s="268"/>
      <c r="H17" s="436"/>
      <c r="I17" s="437"/>
      <c r="J17" s="436"/>
      <c r="K17" s="436">
        <v>24</v>
      </c>
      <c r="L17" s="436"/>
      <c r="M17" s="326"/>
      <c r="N17" s="436"/>
      <c r="O17" s="519"/>
      <c r="P17" s="436"/>
      <c r="Q17" s="436"/>
      <c r="R17" s="436"/>
      <c r="S17" s="437"/>
      <c r="T17" s="146"/>
      <c r="U17" s="146"/>
      <c r="V17" s="146"/>
      <c r="W17" s="146"/>
      <c r="X17" s="146"/>
      <c r="Y17" s="146"/>
      <c r="Z17" s="146"/>
      <c r="AA17" s="146"/>
      <c r="AB17" s="436"/>
      <c r="AC17" s="146"/>
      <c r="AD17" s="146"/>
      <c r="AE17" s="146"/>
      <c r="AF17" s="131"/>
      <c r="AG17" s="131"/>
      <c r="AH17" s="131"/>
      <c r="AI17" s="131"/>
      <c r="AJ17" s="131"/>
      <c r="AK17" s="131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</row>
    <row r="18" spans="1:119" s="94" customFormat="1" ht="15" customHeight="1" x14ac:dyDescent="0.25">
      <c r="A18" s="209">
        <v>44085</v>
      </c>
      <c r="B18" s="408" t="s">
        <v>128</v>
      </c>
      <c r="C18" s="78" t="s">
        <v>7</v>
      </c>
      <c r="D18" s="436">
        <v>80</v>
      </c>
      <c r="E18" s="141"/>
      <c r="F18" s="436"/>
      <c r="G18" s="268"/>
      <c r="H18" s="436"/>
      <c r="I18" s="437"/>
      <c r="J18" s="436"/>
      <c r="K18" s="436">
        <v>80</v>
      </c>
      <c r="L18" s="436"/>
      <c r="M18" s="326"/>
      <c r="N18" s="436"/>
      <c r="O18" s="519"/>
      <c r="P18" s="436"/>
      <c r="Q18" s="436"/>
      <c r="R18" s="436"/>
      <c r="S18" s="437"/>
      <c r="T18" s="146"/>
      <c r="U18" s="146"/>
      <c r="V18" s="146"/>
      <c r="W18" s="146"/>
      <c r="X18" s="146"/>
      <c r="Y18" s="146"/>
      <c r="Z18" s="146"/>
      <c r="AA18" s="146"/>
      <c r="AB18" s="436"/>
      <c r="AC18" s="146"/>
      <c r="AD18" s="146"/>
      <c r="AE18" s="146"/>
      <c r="AF18" s="131"/>
      <c r="AG18" s="131"/>
      <c r="AH18" s="131"/>
      <c r="AI18" s="131"/>
      <c r="AJ18" s="131"/>
      <c r="AK18" s="131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</row>
    <row r="19" spans="1:119" s="94" customFormat="1" ht="15" customHeight="1" x14ac:dyDescent="0.25">
      <c r="A19" s="209">
        <v>44085</v>
      </c>
      <c r="B19" s="408" t="s">
        <v>9</v>
      </c>
      <c r="C19" s="78" t="s">
        <v>7</v>
      </c>
      <c r="D19" s="436">
        <v>30</v>
      </c>
      <c r="E19" s="141"/>
      <c r="F19" s="436"/>
      <c r="G19" s="268"/>
      <c r="H19" s="436"/>
      <c r="I19" s="437"/>
      <c r="J19" s="436"/>
      <c r="K19" s="436">
        <v>30</v>
      </c>
      <c r="L19" s="436"/>
      <c r="M19" s="326"/>
      <c r="N19" s="436"/>
      <c r="O19" s="519"/>
      <c r="P19" s="436"/>
      <c r="Q19" s="436"/>
      <c r="R19" s="436"/>
      <c r="S19" s="437"/>
      <c r="T19" s="146"/>
      <c r="U19" s="146"/>
      <c r="V19" s="146"/>
      <c r="W19" s="146"/>
      <c r="X19" s="146"/>
      <c r="Y19" s="146"/>
      <c r="Z19" s="146"/>
      <c r="AA19" s="146"/>
      <c r="AB19" s="436"/>
      <c r="AC19" s="146"/>
      <c r="AD19" s="146"/>
      <c r="AE19" s="146"/>
      <c r="AF19" s="131"/>
      <c r="AG19" s="131"/>
      <c r="AH19" s="131"/>
      <c r="AI19" s="131"/>
      <c r="AJ19" s="131"/>
      <c r="AK19" s="131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</row>
    <row r="20" spans="1:119" s="94" customFormat="1" ht="15" customHeight="1" x14ac:dyDescent="0.25">
      <c r="A20" s="209">
        <v>44084</v>
      </c>
      <c r="B20" s="408" t="s">
        <v>140</v>
      </c>
      <c r="C20" s="78" t="s">
        <v>7</v>
      </c>
      <c r="D20" s="436"/>
      <c r="E20" s="141"/>
      <c r="F20" s="436"/>
      <c r="G20" s="268"/>
      <c r="H20" s="436">
        <v>10</v>
      </c>
      <c r="I20" s="437"/>
      <c r="J20" s="436"/>
      <c r="K20" s="436"/>
      <c r="L20" s="436"/>
      <c r="M20" s="326"/>
      <c r="N20" s="436"/>
      <c r="O20" s="519"/>
      <c r="P20" s="436"/>
      <c r="Q20" s="436"/>
      <c r="R20" s="436"/>
      <c r="S20" s="437"/>
      <c r="T20" s="146"/>
      <c r="U20" s="146"/>
      <c r="V20" s="146"/>
      <c r="W20" s="146"/>
      <c r="X20" s="146"/>
      <c r="Y20" s="146"/>
      <c r="Z20" s="146"/>
      <c r="AA20" s="146"/>
      <c r="AB20" s="436"/>
      <c r="AC20" s="146"/>
      <c r="AD20" s="146"/>
      <c r="AE20" s="146">
        <v>10</v>
      </c>
      <c r="AF20" s="131"/>
      <c r="AG20" s="131"/>
      <c r="AH20" s="131"/>
      <c r="AI20" s="131"/>
      <c r="AJ20" s="131"/>
      <c r="AK20" s="131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</row>
    <row r="21" spans="1:119" s="94" customFormat="1" ht="15" customHeight="1" x14ac:dyDescent="0.25">
      <c r="A21" s="209">
        <v>44084</v>
      </c>
      <c r="B21" s="408" t="s">
        <v>141</v>
      </c>
      <c r="C21" s="78" t="s">
        <v>7</v>
      </c>
      <c r="D21" s="436"/>
      <c r="E21" s="141"/>
      <c r="F21" s="436"/>
      <c r="G21" s="268"/>
      <c r="H21" s="436">
        <v>5</v>
      </c>
      <c r="I21" s="437"/>
      <c r="J21" s="436"/>
      <c r="K21" s="436"/>
      <c r="L21" s="436"/>
      <c r="M21" s="326"/>
      <c r="N21" s="436"/>
      <c r="O21" s="519"/>
      <c r="P21" s="436"/>
      <c r="Q21" s="436"/>
      <c r="R21" s="436"/>
      <c r="S21" s="437"/>
      <c r="T21" s="146"/>
      <c r="U21" s="146"/>
      <c r="V21" s="146"/>
      <c r="W21" s="146"/>
      <c r="X21" s="146"/>
      <c r="Y21" s="146"/>
      <c r="Z21" s="146"/>
      <c r="AA21" s="146"/>
      <c r="AB21" s="436"/>
      <c r="AC21" s="146"/>
      <c r="AD21" s="146">
        <v>5</v>
      </c>
      <c r="AE21" s="146"/>
      <c r="AF21" s="131"/>
      <c r="AG21" s="131"/>
      <c r="AH21" s="131"/>
      <c r="AI21" s="131"/>
      <c r="AJ21" s="131"/>
      <c r="AK21" s="131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</row>
    <row r="22" spans="1:119" s="94" customFormat="1" ht="15" customHeight="1" x14ac:dyDescent="0.25">
      <c r="A22" s="209">
        <v>44084</v>
      </c>
      <c r="B22" s="408" t="s">
        <v>6</v>
      </c>
      <c r="C22" s="78" t="s">
        <v>7</v>
      </c>
      <c r="D22" s="436"/>
      <c r="E22" s="141"/>
      <c r="F22" s="436"/>
      <c r="G22" s="268">
        <v>25</v>
      </c>
      <c r="H22" s="436"/>
      <c r="I22" s="437"/>
      <c r="J22" s="436"/>
      <c r="K22" s="436"/>
      <c r="L22" s="436"/>
      <c r="M22" s="326">
        <v>25</v>
      </c>
      <c r="N22" s="436"/>
      <c r="O22" s="519"/>
      <c r="P22" s="436"/>
      <c r="Q22" s="436"/>
      <c r="R22" s="436"/>
      <c r="S22" s="437"/>
      <c r="T22" s="146"/>
      <c r="U22" s="146"/>
      <c r="V22" s="146"/>
      <c r="W22" s="146"/>
      <c r="X22" s="146"/>
      <c r="Y22" s="146"/>
      <c r="Z22" s="146"/>
      <c r="AA22" s="146"/>
      <c r="AB22" s="436"/>
      <c r="AC22" s="146"/>
      <c r="AD22" s="146"/>
      <c r="AE22" s="146"/>
      <c r="AF22" s="131"/>
      <c r="AG22" s="131"/>
      <c r="AH22" s="131"/>
      <c r="AI22" s="131"/>
      <c r="AJ22" s="131"/>
      <c r="AK22" s="131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</row>
    <row r="23" spans="1:119" s="94" customFormat="1" ht="15" customHeight="1" x14ac:dyDescent="0.25">
      <c r="A23" s="209">
        <v>44088</v>
      </c>
      <c r="B23" s="308" t="s">
        <v>127</v>
      </c>
      <c r="C23" s="78" t="s">
        <v>7</v>
      </c>
      <c r="D23" s="436">
        <v>110.9</v>
      </c>
      <c r="E23" s="141"/>
      <c r="F23" s="436"/>
      <c r="G23" s="268"/>
      <c r="H23" s="436"/>
      <c r="I23" s="437"/>
      <c r="J23" s="436"/>
      <c r="K23" s="436">
        <v>110.9</v>
      </c>
      <c r="L23" s="436"/>
      <c r="M23" s="326"/>
      <c r="N23" s="436"/>
      <c r="O23" s="519"/>
      <c r="P23" s="436"/>
      <c r="Q23" s="436"/>
      <c r="R23" s="436"/>
      <c r="S23" s="437"/>
      <c r="T23" s="146"/>
      <c r="U23" s="146"/>
      <c r="V23" s="146"/>
      <c r="W23" s="146"/>
      <c r="X23" s="146"/>
      <c r="Y23" s="146"/>
      <c r="Z23" s="146"/>
      <c r="AA23" s="146"/>
      <c r="AB23" s="436"/>
      <c r="AC23" s="146"/>
      <c r="AD23" s="146"/>
      <c r="AE23" s="146"/>
      <c r="AF23" s="131"/>
      <c r="AG23" s="131"/>
      <c r="AH23" s="131"/>
      <c r="AI23" s="131"/>
      <c r="AJ23" s="131"/>
      <c r="AK23" s="131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</row>
    <row r="24" spans="1:119" s="94" customFormat="1" ht="15" customHeight="1" x14ac:dyDescent="0.25">
      <c r="A24" s="209">
        <v>44088</v>
      </c>
      <c r="B24" s="408" t="s">
        <v>11</v>
      </c>
      <c r="C24" s="78" t="s">
        <v>7</v>
      </c>
      <c r="D24" s="436">
        <v>8.18</v>
      </c>
      <c r="E24" s="141"/>
      <c r="F24" s="436"/>
      <c r="G24" s="268"/>
      <c r="H24" s="436"/>
      <c r="I24" s="437"/>
      <c r="J24" s="436"/>
      <c r="K24" s="436">
        <v>8.18</v>
      </c>
      <c r="L24" s="436"/>
      <c r="M24" s="326"/>
      <c r="N24" s="436"/>
      <c r="O24" s="519"/>
      <c r="P24" s="436"/>
      <c r="Q24" s="436"/>
      <c r="R24" s="436"/>
      <c r="S24" s="437"/>
      <c r="T24" s="146"/>
      <c r="U24" s="146"/>
      <c r="V24" s="146"/>
      <c r="W24" s="146"/>
      <c r="X24" s="146"/>
      <c r="Y24" s="146"/>
      <c r="Z24" s="146"/>
      <c r="AA24" s="146"/>
      <c r="AB24" s="436"/>
      <c r="AC24" s="146"/>
      <c r="AD24" s="146"/>
      <c r="AE24" s="146"/>
      <c r="AF24" s="131"/>
      <c r="AG24" s="131"/>
      <c r="AH24" s="131"/>
      <c r="AI24" s="131"/>
      <c r="AJ24" s="131"/>
      <c r="AK24" s="131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</row>
    <row r="25" spans="1:119" s="94" customFormat="1" ht="15" customHeight="1" x14ac:dyDescent="0.25">
      <c r="A25" s="209">
        <v>44090</v>
      </c>
      <c r="B25" s="408" t="s">
        <v>86</v>
      </c>
      <c r="C25" s="78" t="s">
        <v>7</v>
      </c>
      <c r="D25" s="436">
        <v>25</v>
      </c>
      <c r="E25" s="141"/>
      <c r="F25" s="436"/>
      <c r="G25" s="268"/>
      <c r="H25" s="436"/>
      <c r="I25" s="437"/>
      <c r="J25" s="436"/>
      <c r="K25" s="436">
        <v>25</v>
      </c>
      <c r="L25" s="436"/>
      <c r="M25" s="326"/>
      <c r="N25" s="436"/>
      <c r="O25" s="519"/>
      <c r="P25" s="436"/>
      <c r="Q25" s="436"/>
      <c r="R25" s="436"/>
      <c r="S25" s="437"/>
      <c r="T25" s="146"/>
      <c r="U25" s="146"/>
      <c r="V25" s="146"/>
      <c r="W25" s="146"/>
      <c r="X25" s="146"/>
      <c r="Y25" s="146"/>
      <c r="Z25" s="146"/>
      <c r="AA25" s="146"/>
      <c r="AB25" s="436"/>
      <c r="AC25" s="146"/>
      <c r="AD25" s="146"/>
      <c r="AE25" s="146"/>
      <c r="AF25" s="131"/>
      <c r="AG25" s="131"/>
      <c r="AH25" s="131"/>
      <c r="AI25" s="131"/>
      <c r="AJ25" s="131"/>
      <c r="AK25" s="131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</row>
    <row r="26" spans="1:119" s="94" customFormat="1" ht="15" customHeight="1" x14ac:dyDescent="0.25">
      <c r="A26" s="209">
        <v>44095</v>
      </c>
      <c r="B26" s="408" t="s">
        <v>113</v>
      </c>
      <c r="C26" s="78" t="s">
        <v>7</v>
      </c>
      <c r="D26" s="436">
        <v>30</v>
      </c>
      <c r="E26" s="141"/>
      <c r="F26" s="436"/>
      <c r="G26" s="268"/>
      <c r="H26" s="436"/>
      <c r="I26" s="437"/>
      <c r="J26" s="436"/>
      <c r="K26" s="436">
        <v>30</v>
      </c>
      <c r="L26" s="436"/>
      <c r="M26" s="326"/>
      <c r="N26" s="436"/>
      <c r="O26" s="519"/>
      <c r="P26" s="436"/>
      <c r="Q26" s="436"/>
      <c r="R26" s="436"/>
      <c r="S26" s="437"/>
      <c r="T26" s="146"/>
      <c r="U26" s="146"/>
      <c r="V26" s="146"/>
      <c r="W26" s="146"/>
      <c r="X26" s="146"/>
      <c r="Y26" s="146"/>
      <c r="Z26" s="146"/>
      <c r="AA26" s="146"/>
      <c r="AB26" s="436"/>
      <c r="AC26" s="146"/>
      <c r="AD26" s="146"/>
      <c r="AE26" s="146"/>
      <c r="AF26" s="131"/>
      <c r="AG26" s="131"/>
      <c r="AH26" s="131"/>
      <c r="AI26" s="131"/>
      <c r="AJ26" s="131"/>
      <c r="AK26" s="131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</row>
    <row r="27" spans="1:119" s="94" customFormat="1" ht="15" customHeight="1" x14ac:dyDescent="0.25">
      <c r="A27" s="209">
        <v>44095</v>
      </c>
      <c r="B27" s="307" t="s">
        <v>9</v>
      </c>
      <c r="C27" s="78" t="s">
        <v>7</v>
      </c>
      <c r="D27" s="436">
        <v>15</v>
      </c>
      <c r="E27" s="141"/>
      <c r="F27" s="436"/>
      <c r="G27" s="268"/>
      <c r="H27" s="436"/>
      <c r="I27" s="437"/>
      <c r="J27" s="436"/>
      <c r="K27" s="436">
        <v>15</v>
      </c>
      <c r="L27" s="436"/>
      <c r="M27" s="326"/>
      <c r="N27" s="436"/>
      <c r="O27" s="519"/>
      <c r="P27" s="436"/>
      <c r="Q27" s="436"/>
      <c r="R27" s="436"/>
      <c r="S27" s="437"/>
      <c r="T27" s="146"/>
      <c r="U27" s="146"/>
      <c r="V27" s="146"/>
      <c r="W27" s="146"/>
      <c r="X27" s="146"/>
      <c r="Y27" s="146"/>
      <c r="Z27" s="146"/>
      <c r="AA27" s="146"/>
      <c r="AB27" s="436"/>
      <c r="AC27" s="146"/>
      <c r="AD27" s="146"/>
      <c r="AE27" s="146"/>
      <c r="AF27" s="131"/>
      <c r="AG27" s="131"/>
      <c r="AH27" s="131"/>
      <c r="AI27" s="131"/>
      <c r="AJ27" s="131"/>
      <c r="AK27" s="131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</row>
    <row r="28" spans="1:119" s="94" customFormat="1" ht="15" customHeight="1" x14ac:dyDescent="0.25">
      <c r="A28" s="209">
        <v>44095</v>
      </c>
      <c r="B28" s="408" t="s">
        <v>131</v>
      </c>
      <c r="C28" s="78" t="s">
        <v>7</v>
      </c>
      <c r="D28" s="436">
        <v>100</v>
      </c>
      <c r="E28" s="141"/>
      <c r="F28" s="436"/>
      <c r="G28" s="268"/>
      <c r="H28" s="436"/>
      <c r="I28" s="437"/>
      <c r="J28" s="436"/>
      <c r="K28" s="436">
        <v>100</v>
      </c>
      <c r="L28" s="436"/>
      <c r="M28" s="326"/>
      <c r="N28" s="436"/>
      <c r="O28" s="519"/>
      <c r="P28" s="436"/>
      <c r="Q28" s="436"/>
      <c r="R28" s="436"/>
      <c r="S28" s="437"/>
      <c r="T28" s="146"/>
      <c r="U28" s="146"/>
      <c r="V28" s="146"/>
      <c r="W28" s="146"/>
      <c r="X28" s="146"/>
      <c r="Y28" s="146"/>
      <c r="Z28" s="146"/>
      <c r="AA28" s="146"/>
      <c r="AB28" s="436"/>
      <c r="AC28" s="146"/>
      <c r="AD28" s="146"/>
      <c r="AE28" s="146"/>
      <c r="AF28" s="131"/>
      <c r="AG28" s="131"/>
      <c r="AH28" s="131"/>
      <c r="AI28" s="131"/>
      <c r="AJ28" s="131"/>
      <c r="AK28" s="131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</row>
    <row r="29" spans="1:119" s="94" customFormat="1" ht="15" customHeight="1" x14ac:dyDescent="0.25">
      <c r="A29" s="209">
        <v>44095</v>
      </c>
      <c r="B29" s="408" t="s">
        <v>131</v>
      </c>
      <c r="C29" s="78" t="s">
        <v>7</v>
      </c>
      <c r="D29" s="436">
        <v>50</v>
      </c>
      <c r="E29" s="141"/>
      <c r="F29" s="436"/>
      <c r="G29" s="268"/>
      <c r="H29" s="436"/>
      <c r="I29" s="437"/>
      <c r="J29" s="436"/>
      <c r="K29" s="436">
        <v>50</v>
      </c>
      <c r="L29" s="436"/>
      <c r="M29" s="326"/>
      <c r="N29" s="436"/>
      <c r="O29" s="519"/>
      <c r="P29" s="436"/>
      <c r="Q29" s="436"/>
      <c r="R29" s="436"/>
      <c r="S29" s="437"/>
      <c r="T29" s="146"/>
      <c r="U29" s="146"/>
      <c r="V29" s="146"/>
      <c r="W29" s="146"/>
      <c r="X29" s="146"/>
      <c r="Y29" s="146"/>
      <c r="Z29" s="146"/>
      <c r="AA29" s="146"/>
      <c r="AB29" s="436"/>
      <c r="AC29" s="146"/>
      <c r="AD29" s="146"/>
      <c r="AE29" s="146"/>
      <c r="AF29" s="131"/>
      <c r="AG29" s="131"/>
      <c r="AH29" s="131"/>
      <c r="AI29" s="131"/>
      <c r="AJ29" s="131"/>
      <c r="AK29" s="131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</row>
    <row r="30" spans="1:119" s="94" customFormat="1" ht="15" customHeight="1" x14ac:dyDescent="0.25">
      <c r="A30" s="209">
        <v>44096</v>
      </c>
      <c r="B30" s="307" t="s">
        <v>142</v>
      </c>
      <c r="C30" s="78" t="s">
        <v>7</v>
      </c>
      <c r="D30" s="436"/>
      <c r="E30" s="141"/>
      <c r="F30" s="436"/>
      <c r="G30" s="268"/>
      <c r="H30" s="436">
        <v>70.11</v>
      </c>
      <c r="I30" s="437"/>
      <c r="J30" s="436"/>
      <c r="K30" s="436"/>
      <c r="L30" s="436"/>
      <c r="M30" s="326"/>
      <c r="N30" s="436"/>
      <c r="O30" s="519"/>
      <c r="P30" s="436"/>
      <c r="Q30" s="436"/>
      <c r="R30" s="436"/>
      <c r="S30" s="437"/>
      <c r="T30" s="146"/>
      <c r="U30" s="146"/>
      <c r="V30" s="146"/>
      <c r="W30" s="146">
        <v>70.11</v>
      </c>
      <c r="X30" s="146"/>
      <c r="Y30" s="146"/>
      <c r="Z30" s="146"/>
      <c r="AA30" s="146"/>
      <c r="AB30" s="436"/>
      <c r="AC30" s="146"/>
      <c r="AD30" s="146"/>
      <c r="AE30" s="146"/>
      <c r="AF30" s="131"/>
      <c r="AG30" s="131"/>
      <c r="AH30" s="131"/>
      <c r="AI30" s="131"/>
      <c r="AJ30" s="131"/>
      <c r="AK30" s="131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</row>
    <row r="31" spans="1:119" s="94" customFormat="1" ht="15" customHeight="1" x14ac:dyDescent="0.25">
      <c r="A31" s="209">
        <v>44096</v>
      </c>
      <c r="B31" s="307" t="s">
        <v>6</v>
      </c>
      <c r="C31" s="78" t="s">
        <v>7</v>
      </c>
      <c r="D31" s="436"/>
      <c r="E31" s="141"/>
      <c r="F31" s="436"/>
      <c r="G31" s="268">
        <v>285.8</v>
      </c>
      <c r="H31" s="436"/>
      <c r="I31" s="437"/>
      <c r="J31" s="436"/>
      <c r="K31" s="436"/>
      <c r="L31" s="436"/>
      <c r="M31" s="326">
        <f>G31</f>
        <v>285.8</v>
      </c>
      <c r="N31" s="436"/>
      <c r="O31" s="519"/>
      <c r="P31" s="436"/>
      <c r="Q31" s="436"/>
      <c r="R31" s="436"/>
      <c r="S31" s="437"/>
      <c r="T31" s="146"/>
      <c r="U31" s="146"/>
      <c r="V31" s="146"/>
      <c r="W31" s="146"/>
      <c r="X31" s="146"/>
      <c r="Y31" s="146"/>
      <c r="Z31" s="146"/>
      <c r="AA31" s="146"/>
      <c r="AB31" s="436"/>
      <c r="AC31" s="146"/>
      <c r="AD31" s="146"/>
      <c r="AE31" s="146"/>
      <c r="AF31" s="131"/>
      <c r="AG31" s="131"/>
      <c r="AH31" s="131"/>
      <c r="AI31" s="131"/>
      <c r="AJ31" s="131"/>
      <c r="AK31" s="131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</row>
    <row r="32" spans="1:119" s="94" customFormat="1" ht="15" customHeight="1" x14ac:dyDescent="0.25">
      <c r="A32" s="209">
        <v>44096</v>
      </c>
      <c r="B32" s="408" t="s">
        <v>11</v>
      </c>
      <c r="C32" s="78" t="s">
        <v>7</v>
      </c>
      <c r="D32" s="436">
        <v>200</v>
      </c>
      <c r="E32" s="141"/>
      <c r="F32" s="436"/>
      <c r="G32" s="268"/>
      <c r="H32" s="436"/>
      <c r="I32" s="437"/>
      <c r="J32" s="436"/>
      <c r="K32" s="436">
        <v>200</v>
      </c>
      <c r="L32" s="436"/>
      <c r="M32" s="326"/>
      <c r="N32" s="436"/>
      <c r="O32" s="519"/>
      <c r="P32" s="436"/>
      <c r="Q32" s="436"/>
      <c r="R32" s="436"/>
      <c r="S32" s="437"/>
      <c r="T32" s="146"/>
      <c r="U32" s="146"/>
      <c r="V32" s="146"/>
      <c r="W32" s="146"/>
      <c r="X32" s="146"/>
      <c r="Y32" s="146"/>
      <c r="Z32" s="146"/>
      <c r="AA32" s="146"/>
      <c r="AB32" s="436"/>
      <c r="AC32" s="146"/>
      <c r="AD32" s="146"/>
      <c r="AE32" s="146"/>
      <c r="AF32" s="131"/>
      <c r="AG32" s="131"/>
      <c r="AH32" s="131"/>
      <c r="AI32" s="131"/>
      <c r="AJ32" s="131"/>
      <c r="AK32" s="131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</row>
    <row r="33" spans="1:119" s="94" customFormat="1" ht="15" customHeight="1" x14ac:dyDescent="0.25">
      <c r="A33" s="209">
        <v>44098</v>
      </c>
      <c r="B33" s="436" t="s">
        <v>110</v>
      </c>
      <c r="C33" s="78" t="s">
        <v>7</v>
      </c>
      <c r="D33" s="436">
        <v>185</v>
      </c>
      <c r="E33" s="141"/>
      <c r="F33" s="436"/>
      <c r="G33" s="268"/>
      <c r="H33" s="436"/>
      <c r="I33" s="437"/>
      <c r="J33" s="436"/>
      <c r="K33" s="436">
        <v>185</v>
      </c>
      <c r="L33" s="436"/>
      <c r="M33" s="326"/>
      <c r="N33" s="436"/>
      <c r="O33" s="519"/>
      <c r="P33" s="436"/>
      <c r="Q33" s="436"/>
      <c r="R33" s="436"/>
      <c r="S33" s="437"/>
      <c r="T33" s="146"/>
      <c r="U33" s="146"/>
      <c r="V33" s="146"/>
      <c r="W33" s="146"/>
      <c r="X33" s="146"/>
      <c r="Y33" s="146"/>
      <c r="Z33" s="146"/>
      <c r="AA33" s="146"/>
      <c r="AB33" s="436"/>
      <c r="AC33" s="146"/>
      <c r="AD33" s="146"/>
      <c r="AE33" s="146"/>
      <c r="AF33" s="131"/>
      <c r="AG33" s="131"/>
      <c r="AH33" s="131"/>
      <c r="AI33" s="131"/>
      <c r="AJ33" s="131"/>
      <c r="AK33" s="131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</row>
    <row r="34" spans="1:119" s="94" customFormat="1" ht="15" customHeight="1" x14ac:dyDescent="0.25">
      <c r="A34" s="209">
        <v>44097</v>
      </c>
      <c r="B34" s="436" t="s">
        <v>132</v>
      </c>
      <c r="C34" s="78" t="s">
        <v>7</v>
      </c>
      <c r="D34" s="436">
        <v>100</v>
      </c>
      <c r="E34" s="141"/>
      <c r="F34" s="436"/>
      <c r="G34" s="268"/>
      <c r="H34" s="436"/>
      <c r="I34" s="437"/>
      <c r="J34" s="436"/>
      <c r="K34" s="436">
        <v>100</v>
      </c>
      <c r="L34" s="436"/>
      <c r="M34" s="326"/>
      <c r="N34" s="436"/>
      <c r="O34" s="519"/>
      <c r="P34" s="436"/>
      <c r="Q34" s="436"/>
      <c r="R34" s="436"/>
      <c r="S34" s="437"/>
      <c r="T34" s="146"/>
      <c r="U34" s="146"/>
      <c r="V34" s="146"/>
      <c r="W34" s="146"/>
      <c r="X34" s="146"/>
      <c r="Y34" s="146"/>
      <c r="Z34" s="146"/>
      <c r="AA34" s="146"/>
      <c r="AB34" s="436"/>
      <c r="AC34" s="146"/>
      <c r="AD34" s="146"/>
      <c r="AE34" s="146"/>
      <c r="AF34" s="131"/>
      <c r="AG34" s="131"/>
      <c r="AH34" s="131"/>
      <c r="AI34" s="131"/>
      <c r="AJ34" s="131"/>
      <c r="AK34" s="131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</row>
    <row r="35" spans="1:119" s="94" customFormat="1" ht="15" customHeight="1" x14ac:dyDescent="0.25">
      <c r="A35" s="209">
        <v>44097</v>
      </c>
      <c r="B35" s="436" t="s">
        <v>133</v>
      </c>
      <c r="C35" s="78" t="s">
        <v>7</v>
      </c>
      <c r="D35" s="436">
        <v>80</v>
      </c>
      <c r="E35" s="141"/>
      <c r="F35" s="436"/>
      <c r="G35" s="268"/>
      <c r="H35" s="436"/>
      <c r="I35" s="437"/>
      <c r="J35" s="436"/>
      <c r="K35" s="436">
        <v>80</v>
      </c>
      <c r="L35" s="436"/>
      <c r="M35" s="326"/>
      <c r="N35" s="436"/>
      <c r="O35" s="519"/>
      <c r="P35" s="436"/>
      <c r="Q35" s="436"/>
      <c r="R35" s="436"/>
      <c r="S35" s="437"/>
      <c r="T35" s="146"/>
      <c r="U35" s="146"/>
      <c r="V35" s="146"/>
      <c r="W35" s="146"/>
      <c r="X35" s="146"/>
      <c r="Y35" s="146"/>
      <c r="Z35" s="146"/>
      <c r="AA35" s="146"/>
      <c r="AB35" s="436"/>
      <c r="AC35" s="146"/>
      <c r="AD35" s="146"/>
      <c r="AE35" s="146"/>
      <c r="AF35" s="131"/>
      <c r="AG35" s="131"/>
      <c r="AH35" s="131"/>
      <c r="AI35" s="131"/>
      <c r="AJ35" s="131"/>
      <c r="AK35" s="131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</row>
    <row r="36" spans="1:119" s="94" customFormat="1" ht="15" customHeight="1" x14ac:dyDescent="0.25">
      <c r="A36" s="209">
        <v>44097</v>
      </c>
      <c r="B36" s="436" t="s">
        <v>134</v>
      </c>
      <c r="C36" s="78" t="s">
        <v>7</v>
      </c>
      <c r="D36" s="436">
        <v>75</v>
      </c>
      <c r="E36" s="141"/>
      <c r="F36" s="436"/>
      <c r="G36" s="268"/>
      <c r="H36" s="436"/>
      <c r="I36" s="437"/>
      <c r="J36" s="436"/>
      <c r="K36" s="436">
        <v>75</v>
      </c>
      <c r="L36" s="436"/>
      <c r="M36" s="326"/>
      <c r="N36" s="436"/>
      <c r="O36" s="519"/>
      <c r="P36" s="436"/>
      <c r="Q36" s="436"/>
      <c r="R36" s="436"/>
      <c r="S36" s="437"/>
      <c r="T36" s="146"/>
      <c r="U36" s="146"/>
      <c r="V36" s="146"/>
      <c r="W36" s="146"/>
      <c r="X36" s="146"/>
      <c r="Y36" s="146"/>
      <c r="Z36" s="146"/>
      <c r="AA36" s="146"/>
      <c r="AB36" s="436"/>
      <c r="AC36" s="146"/>
      <c r="AD36" s="146"/>
      <c r="AE36" s="146"/>
      <c r="AF36" s="131"/>
      <c r="AG36" s="131"/>
      <c r="AH36" s="131"/>
      <c r="AI36" s="131"/>
      <c r="AJ36" s="131"/>
      <c r="AK36" s="131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</row>
    <row r="37" spans="1:119" s="94" customFormat="1" ht="15" customHeight="1" x14ac:dyDescent="0.25">
      <c r="A37" s="209">
        <v>44099</v>
      </c>
      <c r="B37" s="728" t="s">
        <v>62</v>
      </c>
      <c r="C37" s="78" t="s">
        <v>7</v>
      </c>
      <c r="D37" s="436"/>
      <c r="E37" s="141">
        <v>172.8</v>
      </c>
      <c r="F37" s="436"/>
      <c r="G37" s="268"/>
      <c r="H37" s="436"/>
      <c r="I37" s="437"/>
      <c r="J37" s="436"/>
      <c r="K37" s="436"/>
      <c r="L37" s="436"/>
      <c r="M37" s="326"/>
      <c r="N37" s="436"/>
      <c r="O37" s="519"/>
      <c r="P37" s="436"/>
      <c r="Q37" s="436"/>
      <c r="R37" s="436"/>
      <c r="S37" s="437"/>
      <c r="T37" s="146"/>
      <c r="U37" s="146"/>
      <c r="V37" s="146"/>
      <c r="W37" s="146"/>
      <c r="X37" s="146"/>
      <c r="Y37" s="146"/>
      <c r="Z37" s="146"/>
      <c r="AA37" s="146">
        <v>172.8</v>
      </c>
      <c r="AB37" s="436"/>
      <c r="AC37" s="146"/>
      <c r="AD37" s="146"/>
      <c r="AE37" s="146"/>
      <c r="AF37" s="131"/>
      <c r="AG37" s="131"/>
      <c r="AH37" s="131"/>
      <c r="AI37" s="131"/>
      <c r="AJ37" s="131"/>
      <c r="AK37" s="131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</row>
    <row r="38" spans="1:119" s="94" customFormat="1" ht="15" customHeight="1" x14ac:dyDescent="0.25">
      <c r="A38" s="209">
        <v>44099</v>
      </c>
      <c r="B38" s="307" t="s">
        <v>6</v>
      </c>
      <c r="C38" s="78" t="s">
        <v>7</v>
      </c>
      <c r="D38" s="394">
        <v>157.5</v>
      </c>
      <c r="E38" s="141"/>
      <c r="F38" s="436"/>
      <c r="G38" s="268"/>
      <c r="H38" s="436"/>
      <c r="I38" s="437"/>
      <c r="J38" s="436"/>
      <c r="K38" s="436"/>
      <c r="L38" s="436"/>
      <c r="M38" s="394">
        <v>157.5</v>
      </c>
      <c r="N38" s="436"/>
      <c r="O38" s="519"/>
      <c r="P38" s="436"/>
      <c r="Q38" s="436"/>
      <c r="R38" s="436"/>
      <c r="S38" s="437"/>
      <c r="T38" s="146"/>
      <c r="U38" s="146"/>
      <c r="V38" s="146"/>
      <c r="W38" s="146"/>
      <c r="X38" s="146"/>
      <c r="Y38" s="146"/>
      <c r="Z38" s="146"/>
      <c r="AA38" s="146"/>
      <c r="AB38" s="436"/>
      <c r="AC38" s="146"/>
      <c r="AD38" s="146"/>
      <c r="AE38" s="146"/>
      <c r="AF38" s="131"/>
      <c r="AG38" s="131"/>
      <c r="AH38" s="131"/>
      <c r="AI38" s="131"/>
      <c r="AJ38" s="131"/>
      <c r="AK38" s="131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</row>
    <row r="39" spans="1:119" s="94" customFormat="1" ht="15" customHeight="1" x14ac:dyDescent="0.25">
      <c r="A39" s="209">
        <v>44099</v>
      </c>
      <c r="B39" s="307" t="s">
        <v>6</v>
      </c>
      <c r="C39" s="78" t="s">
        <v>7</v>
      </c>
      <c r="D39" s="394">
        <v>198.5</v>
      </c>
      <c r="E39" s="141"/>
      <c r="F39" s="436"/>
      <c r="G39" s="268"/>
      <c r="H39" s="436"/>
      <c r="I39" s="437"/>
      <c r="J39" s="436"/>
      <c r="K39" s="436"/>
      <c r="L39" s="436"/>
      <c r="M39" s="394">
        <v>198.5</v>
      </c>
      <c r="N39" s="436"/>
      <c r="O39" s="519"/>
      <c r="P39" s="436"/>
      <c r="Q39" s="436"/>
      <c r="R39" s="436"/>
      <c r="S39" s="437"/>
      <c r="T39" s="146"/>
      <c r="U39" s="146"/>
      <c r="V39" s="146"/>
      <c r="W39" s="146"/>
      <c r="X39" s="146"/>
      <c r="Y39" s="146"/>
      <c r="Z39" s="146"/>
      <c r="AA39" s="146"/>
      <c r="AB39" s="436"/>
      <c r="AC39" s="146"/>
      <c r="AD39" s="146"/>
      <c r="AE39" s="146"/>
      <c r="AF39" s="131"/>
      <c r="AG39" s="131"/>
      <c r="AH39" s="131"/>
      <c r="AI39" s="131"/>
      <c r="AJ39" s="131"/>
      <c r="AK39" s="131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</row>
    <row r="40" spans="1:119" s="94" customFormat="1" ht="15" customHeight="1" x14ac:dyDescent="0.25">
      <c r="A40" s="209">
        <v>44102</v>
      </c>
      <c r="B40" s="726" t="s">
        <v>143</v>
      </c>
      <c r="C40" s="78" t="s">
        <v>7</v>
      </c>
      <c r="D40" s="738">
        <v>300</v>
      </c>
      <c r="E40" s="141"/>
      <c r="F40" s="436"/>
      <c r="G40" s="268"/>
      <c r="H40" s="436">
        <v>300</v>
      </c>
      <c r="I40" s="437"/>
      <c r="J40" s="436"/>
      <c r="K40" s="436"/>
      <c r="L40" s="436"/>
      <c r="M40" s="436"/>
      <c r="N40" s="436"/>
      <c r="O40" s="519"/>
      <c r="P40" s="436"/>
      <c r="Q40" s="436"/>
      <c r="R40" s="436"/>
      <c r="S40" s="437"/>
      <c r="T40" s="146"/>
      <c r="U40" s="146"/>
      <c r="V40" s="146"/>
      <c r="W40" s="146"/>
      <c r="X40" s="146"/>
      <c r="Y40" s="146"/>
      <c r="Z40" s="146"/>
      <c r="AA40" s="146"/>
      <c r="AB40" s="436"/>
      <c r="AC40" s="146"/>
      <c r="AD40" s="146"/>
      <c r="AE40" s="146"/>
      <c r="AF40" s="131"/>
      <c r="AG40" s="131"/>
      <c r="AH40" s="131"/>
      <c r="AI40" s="131"/>
      <c r="AJ40" s="131"/>
      <c r="AK40" s="131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</row>
    <row r="41" spans="1:119" s="94" customFormat="1" ht="15" customHeight="1" x14ac:dyDescent="0.25">
      <c r="A41" s="209">
        <v>44100</v>
      </c>
      <c r="B41" s="307" t="s">
        <v>6</v>
      </c>
      <c r="C41" s="78" t="s">
        <v>7</v>
      </c>
      <c r="D41" s="740"/>
      <c r="E41" s="141"/>
      <c r="F41" s="436"/>
      <c r="G41" s="268">
        <v>178.5</v>
      </c>
      <c r="H41" s="436"/>
      <c r="I41" s="437"/>
      <c r="J41" s="436"/>
      <c r="K41" s="436"/>
      <c r="L41" s="436"/>
      <c r="M41" s="436">
        <v>178.5</v>
      </c>
      <c r="N41" s="436"/>
      <c r="O41" s="519"/>
      <c r="P41" s="436"/>
      <c r="Q41" s="436"/>
      <c r="R41" s="436"/>
      <c r="S41" s="437"/>
      <c r="T41" s="146"/>
      <c r="U41" s="146"/>
      <c r="V41" s="146"/>
      <c r="W41" s="146"/>
      <c r="X41" s="146"/>
      <c r="Y41" s="146"/>
      <c r="Z41" s="146"/>
      <c r="AA41" s="146"/>
      <c r="AB41" s="436"/>
      <c r="AC41" s="146"/>
      <c r="AD41" s="146"/>
      <c r="AE41" s="146"/>
      <c r="AF41" s="131"/>
      <c r="AG41" s="131"/>
      <c r="AH41" s="131"/>
      <c r="AI41" s="131"/>
      <c r="AJ41" s="131"/>
      <c r="AK41" s="131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</row>
    <row r="42" spans="1:119" s="94" customFormat="1" ht="15" customHeight="1" x14ac:dyDescent="0.25">
      <c r="A42" s="209">
        <v>44102</v>
      </c>
      <c r="B42" s="307" t="s">
        <v>127</v>
      </c>
      <c r="C42" s="78" t="s">
        <v>7</v>
      </c>
      <c r="D42" s="262">
        <v>145.30000000000001</v>
      </c>
      <c r="E42" s="141"/>
      <c r="F42" s="436"/>
      <c r="G42" s="268"/>
      <c r="H42" s="436"/>
      <c r="I42" s="437"/>
      <c r="J42" s="436"/>
      <c r="K42" s="436">
        <v>145.30000000000001</v>
      </c>
      <c r="L42" s="436"/>
      <c r="M42" s="436"/>
      <c r="N42" s="436"/>
      <c r="O42" s="519"/>
      <c r="P42" s="436"/>
      <c r="Q42" s="436"/>
      <c r="R42" s="436"/>
      <c r="S42" s="437"/>
      <c r="T42" s="146"/>
      <c r="U42" s="146"/>
      <c r="V42" s="146"/>
      <c r="W42" s="146"/>
      <c r="X42" s="146"/>
      <c r="Y42" s="146"/>
      <c r="Z42" s="146"/>
      <c r="AA42" s="146"/>
      <c r="AB42" s="436"/>
      <c r="AC42" s="146"/>
      <c r="AD42" s="146"/>
      <c r="AE42" s="146"/>
      <c r="AF42" s="131"/>
      <c r="AG42" s="131"/>
      <c r="AH42" s="131"/>
      <c r="AI42" s="131"/>
      <c r="AJ42" s="131"/>
      <c r="AK42" s="131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</row>
    <row r="43" spans="1:119" s="94" customFormat="1" ht="15" customHeight="1" x14ac:dyDescent="0.25">
      <c r="A43" s="209">
        <v>44102</v>
      </c>
      <c r="B43" s="307" t="s">
        <v>85</v>
      </c>
      <c r="C43" s="78" t="s">
        <v>7</v>
      </c>
      <c r="D43" s="262">
        <v>15</v>
      </c>
      <c r="E43" s="141"/>
      <c r="F43" s="436"/>
      <c r="G43" s="268"/>
      <c r="H43" s="436"/>
      <c r="I43" s="437"/>
      <c r="J43" s="436"/>
      <c r="K43" s="436">
        <v>15</v>
      </c>
      <c r="L43" s="436"/>
      <c r="M43" s="436"/>
      <c r="N43" s="436"/>
      <c r="O43" s="519"/>
      <c r="P43" s="436"/>
      <c r="Q43" s="436"/>
      <c r="R43" s="436"/>
      <c r="S43" s="437"/>
      <c r="T43" s="146"/>
      <c r="U43" s="146"/>
      <c r="V43" s="146"/>
      <c r="W43" s="146"/>
      <c r="X43" s="146"/>
      <c r="Y43" s="146"/>
      <c r="Z43" s="146"/>
      <c r="AA43" s="146"/>
      <c r="AB43" s="436"/>
      <c r="AC43" s="146"/>
      <c r="AD43" s="146"/>
      <c r="AE43" s="146"/>
      <c r="AF43" s="131"/>
      <c r="AG43" s="131"/>
      <c r="AH43" s="131"/>
      <c r="AI43" s="131"/>
      <c r="AJ43" s="131"/>
      <c r="AK43" s="131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</row>
    <row r="44" spans="1:119" s="94" customFormat="1" ht="15" customHeight="1" x14ac:dyDescent="0.25">
      <c r="A44" s="209">
        <v>44102</v>
      </c>
      <c r="B44" s="307" t="s">
        <v>143</v>
      </c>
      <c r="C44" s="78" t="s">
        <v>7</v>
      </c>
      <c r="D44" s="262">
        <v>200</v>
      </c>
      <c r="E44" s="141"/>
      <c r="F44" s="436"/>
      <c r="G44" s="268"/>
      <c r="H44" s="436">
        <v>200</v>
      </c>
      <c r="I44" s="437"/>
      <c r="J44" s="436"/>
      <c r="K44" s="436"/>
      <c r="L44" s="436"/>
      <c r="M44" s="436"/>
      <c r="N44" s="436"/>
      <c r="O44" s="519"/>
      <c r="P44" s="436"/>
      <c r="Q44" s="436"/>
      <c r="R44" s="436"/>
      <c r="S44" s="437"/>
      <c r="T44" s="146"/>
      <c r="U44" s="146"/>
      <c r="V44" s="146"/>
      <c r="W44" s="146"/>
      <c r="X44" s="146"/>
      <c r="Y44" s="146"/>
      <c r="Z44" s="146"/>
      <c r="AA44" s="146"/>
      <c r="AB44" s="436"/>
      <c r="AC44" s="146"/>
      <c r="AD44" s="146"/>
      <c r="AE44" s="146"/>
      <c r="AF44" s="131"/>
      <c r="AG44" s="131"/>
      <c r="AH44" s="131"/>
      <c r="AI44" s="131"/>
      <c r="AJ44" s="131"/>
      <c r="AK44" s="131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</row>
    <row r="45" spans="1:119" s="94" customFormat="1" ht="15" customHeight="1" x14ac:dyDescent="0.25">
      <c r="A45" s="209">
        <v>44102</v>
      </c>
      <c r="B45" s="726" t="s">
        <v>144</v>
      </c>
      <c r="C45" s="78" t="s">
        <v>7</v>
      </c>
      <c r="D45" s="262"/>
      <c r="E45" s="141">
        <v>16</v>
      </c>
      <c r="F45" s="436"/>
      <c r="G45" s="268"/>
      <c r="H45" s="436"/>
      <c r="I45" s="437"/>
      <c r="J45" s="436"/>
      <c r="K45" s="436">
        <f>-16</f>
        <v>-16</v>
      </c>
      <c r="L45" s="436"/>
      <c r="M45" s="436"/>
      <c r="N45" s="436"/>
      <c r="O45" s="519"/>
      <c r="P45" s="436"/>
      <c r="Q45" s="436"/>
      <c r="R45" s="436"/>
      <c r="S45" s="437"/>
      <c r="T45" s="146"/>
      <c r="U45" s="146"/>
      <c r="V45" s="146"/>
      <c r="W45" s="146"/>
      <c r="X45" s="146"/>
      <c r="Y45" s="146"/>
      <c r="Z45" s="146"/>
      <c r="AA45" s="146">
        <v>60</v>
      </c>
      <c r="AB45" s="436"/>
      <c r="AC45" s="146"/>
      <c r="AD45" s="146"/>
      <c r="AE45" s="146"/>
      <c r="AF45" s="131"/>
      <c r="AG45" s="131"/>
      <c r="AH45" s="131"/>
      <c r="AI45" s="131"/>
      <c r="AJ45" s="131"/>
      <c r="AK45" s="131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</row>
    <row r="46" spans="1:119" s="94" customFormat="1" ht="15" customHeight="1" x14ac:dyDescent="0.25">
      <c r="A46" s="209">
        <v>44102</v>
      </c>
      <c r="B46" s="408" t="s">
        <v>8</v>
      </c>
      <c r="C46" s="78" t="s">
        <v>7</v>
      </c>
      <c r="D46" s="262">
        <v>39</v>
      </c>
      <c r="E46" s="141"/>
      <c r="F46" s="436"/>
      <c r="G46" s="268"/>
      <c r="H46" s="436"/>
      <c r="I46" s="437"/>
      <c r="J46" s="436"/>
      <c r="K46" s="436">
        <v>39</v>
      </c>
      <c r="L46" s="436"/>
      <c r="M46" s="436"/>
      <c r="N46" s="436"/>
      <c r="O46" s="519"/>
      <c r="P46" s="436"/>
      <c r="Q46" s="436"/>
      <c r="R46" s="436"/>
      <c r="S46" s="437"/>
      <c r="T46" s="146"/>
      <c r="U46" s="146"/>
      <c r="V46" s="146"/>
      <c r="W46" s="146"/>
      <c r="X46" s="146"/>
      <c r="Y46" s="146"/>
      <c r="Z46" s="146"/>
      <c r="AA46" s="146"/>
      <c r="AB46" s="436"/>
      <c r="AC46" s="146"/>
      <c r="AD46" s="146"/>
      <c r="AE46" s="146"/>
      <c r="AF46" s="131"/>
      <c r="AG46" s="131"/>
      <c r="AH46" s="131"/>
      <c r="AI46" s="131"/>
      <c r="AJ46" s="131"/>
      <c r="AK46" s="131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</row>
    <row r="47" spans="1:119" s="94" customFormat="1" ht="15" customHeight="1" x14ac:dyDescent="0.25">
      <c r="A47" s="209">
        <v>44103</v>
      </c>
      <c r="B47" s="408" t="s">
        <v>63</v>
      </c>
      <c r="C47" s="78" t="s">
        <v>7</v>
      </c>
      <c r="D47" s="262"/>
      <c r="E47" s="141">
        <v>60</v>
      </c>
      <c r="F47" s="436"/>
      <c r="G47" s="268"/>
      <c r="H47" s="436"/>
      <c r="I47" s="437"/>
      <c r="J47" s="436"/>
      <c r="K47" s="436"/>
      <c r="L47" s="436"/>
      <c r="M47" s="436"/>
      <c r="N47" s="436"/>
      <c r="O47" s="519"/>
      <c r="P47" s="436"/>
      <c r="Q47" s="436"/>
      <c r="R47" s="436"/>
      <c r="S47" s="437"/>
      <c r="T47" s="146"/>
      <c r="U47" s="146"/>
      <c r="V47" s="146"/>
      <c r="W47" s="146"/>
      <c r="X47" s="146"/>
      <c r="Y47" s="146"/>
      <c r="Z47" s="146"/>
      <c r="AA47" s="146"/>
      <c r="AB47" s="436"/>
      <c r="AC47" s="146"/>
      <c r="AD47" s="146"/>
      <c r="AE47" s="146"/>
      <c r="AF47" s="131"/>
      <c r="AG47" s="131"/>
      <c r="AH47" s="131"/>
      <c r="AI47" s="131"/>
      <c r="AJ47" s="131"/>
      <c r="AK47" s="131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</row>
    <row r="48" spans="1:119" s="94" customFormat="1" ht="15" customHeight="1" x14ac:dyDescent="0.25">
      <c r="A48" s="209">
        <v>44104</v>
      </c>
      <c r="B48" s="742" t="s">
        <v>13</v>
      </c>
      <c r="C48" s="78" t="s">
        <v>7</v>
      </c>
      <c r="D48" s="262">
        <v>160</v>
      </c>
      <c r="E48" s="141"/>
      <c r="F48" s="436"/>
      <c r="G48" s="268"/>
      <c r="H48" s="436"/>
      <c r="I48" s="437"/>
      <c r="J48" s="436"/>
      <c r="K48" s="436">
        <v>160</v>
      </c>
      <c r="L48" s="436"/>
      <c r="M48" s="436"/>
      <c r="N48" s="436"/>
      <c r="O48" s="519"/>
      <c r="P48" s="436"/>
      <c r="Q48" s="436"/>
      <c r="R48" s="436"/>
      <c r="S48" s="437"/>
      <c r="T48" s="146"/>
      <c r="U48" s="146"/>
      <c r="V48" s="146"/>
      <c r="W48" s="146"/>
      <c r="X48" s="146"/>
      <c r="Y48" s="146"/>
      <c r="Z48" s="146"/>
      <c r="AA48" s="146"/>
      <c r="AB48" s="436"/>
      <c r="AC48" s="146"/>
      <c r="AD48" s="146"/>
      <c r="AE48" s="146"/>
      <c r="AF48" s="131"/>
      <c r="AG48" s="131"/>
      <c r="AH48" s="131"/>
      <c r="AI48" s="131"/>
      <c r="AJ48" s="131"/>
      <c r="AK48" s="131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</row>
    <row r="49" spans="1:119" s="94" customFormat="1" ht="15" customHeight="1" x14ac:dyDescent="0.25">
      <c r="A49" s="209">
        <v>44104</v>
      </c>
      <c r="B49" s="307" t="s">
        <v>139</v>
      </c>
      <c r="C49" s="78" t="s">
        <v>7</v>
      </c>
      <c r="D49" s="262">
        <v>25</v>
      </c>
      <c r="E49" s="141"/>
      <c r="F49" s="436"/>
      <c r="G49" s="268"/>
      <c r="H49" s="436"/>
      <c r="I49" s="437"/>
      <c r="J49" s="436"/>
      <c r="K49" s="436">
        <v>25</v>
      </c>
      <c r="L49" s="436"/>
      <c r="M49" s="436"/>
      <c r="N49" s="436"/>
      <c r="O49" s="519"/>
      <c r="P49" s="436"/>
      <c r="Q49" s="436"/>
      <c r="R49" s="436"/>
      <c r="S49" s="437"/>
      <c r="T49" s="146"/>
      <c r="U49" s="146"/>
      <c r="V49" s="146"/>
      <c r="W49" s="146"/>
      <c r="X49" s="146"/>
      <c r="Y49" s="146"/>
      <c r="Z49" s="146"/>
      <c r="AA49" s="146"/>
      <c r="AB49" s="436"/>
      <c r="AC49" s="146"/>
      <c r="AD49" s="146"/>
      <c r="AE49" s="146"/>
      <c r="AF49" s="131"/>
      <c r="AG49" s="131"/>
      <c r="AH49" s="131"/>
      <c r="AI49" s="131"/>
      <c r="AJ49" s="131"/>
      <c r="AK49" s="131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</row>
    <row r="50" spans="1:119" s="94" customFormat="1" ht="13.5" customHeight="1" x14ac:dyDescent="0.25">
      <c r="A50" s="209"/>
      <c r="B50" s="685"/>
      <c r="C50" s="78"/>
      <c r="D50" s="141"/>
      <c r="E50" s="141"/>
      <c r="F50" s="436"/>
      <c r="G50" s="712"/>
      <c r="H50" s="436"/>
      <c r="I50" s="437"/>
      <c r="J50" s="436"/>
      <c r="K50" s="436"/>
      <c r="L50" s="436"/>
      <c r="M50" s="326"/>
      <c r="N50" s="436"/>
      <c r="O50" s="436"/>
      <c r="P50" s="436"/>
      <c r="Q50" s="436"/>
      <c r="R50" s="436"/>
      <c r="S50" s="437"/>
      <c r="T50" s="146"/>
      <c r="U50" s="146"/>
      <c r="V50" s="146"/>
      <c r="W50" s="146"/>
      <c r="X50" s="146"/>
      <c r="Y50" s="146"/>
      <c r="Z50" s="146"/>
      <c r="AA50" s="146"/>
      <c r="AB50" s="436"/>
      <c r="AC50" s="146"/>
      <c r="AD50" s="146"/>
      <c r="AE50" s="146"/>
      <c r="AF50" s="131"/>
      <c r="AG50" s="131"/>
      <c r="AH50" s="131"/>
      <c r="AI50" s="131"/>
      <c r="AJ50" s="131"/>
      <c r="AK50" s="131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</row>
    <row r="51" spans="1:119" s="94" customFormat="1" ht="16.5" customHeight="1" x14ac:dyDescent="0.25">
      <c r="A51" s="19" t="s">
        <v>65</v>
      </c>
      <c r="B51" s="430"/>
      <c r="C51" s="431"/>
      <c r="D51" s="432">
        <f>SUM(D6:D50)</f>
        <v>3731.9800000000005</v>
      </c>
      <c r="E51" s="432">
        <f>SUM(E6:E50)</f>
        <v>1220.3900000000001</v>
      </c>
      <c r="F51" s="433"/>
      <c r="G51" s="433">
        <f>SUM(G6:G50)</f>
        <v>536.79999999999995</v>
      </c>
      <c r="H51" s="433">
        <f>SUM(H6:H50)</f>
        <v>585.11</v>
      </c>
      <c r="I51" s="434"/>
      <c r="J51" s="433">
        <f t="shared" ref="J51:R51" si="0">SUM(J6:J50)</f>
        <v>0</v>
      </c>
      <c r="K51" s="433">
        <f t="shared" si="0"/>
        <v>1959.9799999999998</v>
      </c>
      <c r="L51" s="433">
        <f t="shared" si="0"/>
        <v>0</v>
      </c>
      <c r="M51" s="433">
        <f t="shared" si="0"/>
        <v>892.8</v>
      </c>
      <c r="N51" s="433">
        <f t="shared" si="0"/>
        <v>0</v>
      </c>
      <c r="O51" s="433">
        <f t="shared" si="0"/>
        <v>0</v>
      </c>
      <c r="P51" s="433">
        <f t="shared" si="0"/>
        <v>0</v>
      </c>
      <c r="Q51" s="433">
        <f t="shared" si="0"/>
        <v>900</v>
      </c>
      <c r="R51" s="433">
        <f t="shared" si="0"/>
        <v>0</v>
      </c>
      <c r="S51" s="434"/>
      <c r="T51" s="434">
        <f t="shared" ref="T51:AE51" si="1">SUM(T6:T50)</f>
        <v>0</v>
      </c>
      <c r="U51" s="434">
        <f t="shared" si="1"/>
        <v>0</v>
      </c>
      <c r="V51" s="434">
        <f t="shared" si="1"/>
        <v>0</v>
      </c>
      <c r="W51" s="434">
        <f t="shared" si="1"/>
        <v>970.11</v>
      </c>
      <c r="X51" s="434">
        <f t="shared" si="1"/>
        <v>0</v>
      </c>
      <c r="Y51" s="434">
        <f t="shared" si="1"/>
        <v>0</v>
      </c>
      <c r="Z51" s="434">
        <f t="shared" si="1"/>
        <v>0</v>
      </c>
      <c r="AA51" s="434">
        <f t="shared" si="1"/>
        <v>262.79000000000002</v>
      </c>
      <c r="AB51" s="434">
        <f t="shared" si="1"/>
        <v>41.6</v>
      </c>
      <c r="AC51" s="434">
        <f t="shared" si="1"/>
        <v>0</v>
      </c>
      <c r="AD51" s="434">
        <f t="shared" si="1"/>
        <v>5</v>
      </c>
      <c r="AE51" s="434">
        <f t="shared" si="1"/>
        <v>10</v>
      </c>
      <c r="AF51" s="131"/>
      <c r="AG51" s="131"/>
      <c r="AH51" s="131"/>
      <c r="AI51" s="131"/>
      <c r="AJ51" s="131"/>
      <c r="AK51" s="131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</row>
    <row r="52" spans="1:119" s="151" customFormat="1" ht="16.5" customHeight="1" thickBot="1" x14ac:dyDescent="0.3">
      <c r="A52" s="81"/>
      <c r="B52" s="82"/>
      <c r="C52" s="82"/>
      <c r="D52" s="150"/>
      <c r="E52" s="150"/>
      <c r="F52" s="83"/>
      <c r="G52" s="83"/>
      <c r="H52" s="83"/>
      <c r="I52" s="84"/>
      <c r="J52" s="83"/>
      <c r="K52" s="83"/>
      <c r="L52" s="83"/>
      <c r="M52" s="85"/>
      <c r="N52" s="83"/>
      <c r="O52" s="83"/>
      <c r="P52" s="83"/>
      <c r="Q52" s="86"/>
      <c r="R52" s="83"/>
      <c r="S52" s="84"/>
      <c r="T52" s="87"/>
      <c r="U52" s="87"/>
      <c r="V52" s="87"/>
      <c r="W52" s="87"/>
      <c r="X52" s="88"/>
      <c r="Y52" s="87"/>
      <c r="Z52" s="87"/>
      <c r="AA52" s="87"/>
      <c r="AB52" s="83"/>
      <c r="AC52" s="84"/>
      <c r="AD52" s="84"/>
      <c r="AE52" s="84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</row>
    <row r="53" spans="1:119" ht="53" thickBot="1" x14ac:dyDescent="0.3">
      <c r="A53" s="22" t="s">
        <v>66</v>
      </c>
      <c r="B53" s="23" t="s">
        <v>23</v>
      </c>
      <c r="C53" s="23"/>
      <c r="D53" s="906" t="s">
        <v>24</v>
      </c>
      <c r="E53" s="906"/>
      <c r="F53" s="24"/>
      <c r="G53" s="906" t="s">
        <v>25</v>
      </c>
      <c r="H53" s="906"/>
      <c r="I53" s="25"/>
      <c r="J53" s="26" t="s">
        <v>26</v>
      </c>
      <c r="K53" s="26" t="s">
        <v>27</v>
      </c>
      <c r="L53" s="26" t="s">
        <v>28</v>
      </c>
      <c r="M53" s="27" t="s">
        <v>29</v>
      </c>
      <c r="N53" s="28" t="s">
        <v>30</v>
      </c>
      <c r="O53" s="27" t="s">
        <v>31</v>
      </c>
      <c r="P53" s="27" t="s">
        <v>67</v>
      </c>
      <c r="Q53" s="27" t="s">
        <v>33</v>
      </c>
      <c r="R53" s="27" t="s">
        <v>34</v>
      </c>
      <c r="S53" s="29"/>
      <c r="T53" s="26" t="s">
        <v>35</v>
      </c>
      <c r="U53" s="27" t="s">
        <v>36</v>
      </c>
      <c r="V53" s="30" t="s">
        <v>37</v>
      </c>
      <c r="W53" s="31" t="s">
        <v>68</v>
      </c>
      <c r="X53" s="32" t="s">
        <v>39</v>
      </c>
      <c r="Y53" s="27" t="s">
        <v>40</v>
      </c>
      <c r="Z53" s="27" t="s">
        <v>41</v>
      </c>
      <c r="AA53" s="27" t="s">
        <v>69</v>
      </c>
      <c r="AB53" s="26" t="s">
        <v>43</v>
      </c>
      <c r="AC53" s="27" t="s">
        <v>33</v>
      </c>
      <c r="AD53" s="107" t="s">
        <v>44</v>
      </c>
      <c r="AE53" s="12" t="s">
        <v>45</v>
      </c>
    </row>
    <row r="54" spans="1:119" ht="11" thickBot="1" x14ac:dyDescent="0.3">
      <c r="A54" s="35"/>
      <c r="B54" s="35"/>
      <c r="C54" s="35"/>
      <c r="D54" s="153" t="s">
        <v>48</v>
      </c>
      <c r="E54" s="154" t="s">
        <v>49</v>
      </c>
      <c r="F54" s="36"/>
      <c r="G54" s="35" t="s">
        <v>48</v>
      </c>
      <c r="H54" s="36" t="s">
        <v>49</v>
      </c>
      <c r="I54" s="36"/>
      <c r="J54" s="35" t="s">
        <v>48</v>
      </c>
      <c r="K54" s="35" t="s">
        <v>48</v>
      </c>
      <c r="L54" s="35" t="s">
        <v>48</v>
      </c>
      <c r="M54" s="37" t="s">
        <v>48</v>
      </c>
      <c r="N54" s="38" t="s">
        <v>48</v>
      </c>
      <c r="O54" s="39" t="s">
        <v>48</v>
      </c>
      <c r="P54" s="40"/>
      <c r="Q54" s="41"/>
      <c r="R54" s="42" t="s">
        <v>48</v>
      </c>
      <c r="S54" s="43"/>
      <c r="T54" s="35" t="s">
        <v>49</v>
      </c>
      <c r="U54" s="35" t="s">
        <v>49</v>
      </c>
      <c r="V54" s="38" t="s">
        <v>49</v>
      </c>
      <c r="W54" s="38" t="s">
        <v>49</v>
      </c>
      <c r="X54" s="35" t="s">
        <v>49</v>
      </c>
      <c r="Y54" s="35" t="s">
        <v>49</v>
      </c>
      <c r="Z54" s="35" t="s">
        <v>49</v>
      </c>
      <c r="AA54" s="35" t="s">
        <v>49</v>
      </c>
      <c r="AB54" s="39" t="s">
        <v>49</v>
      </c>
      <c r="AC54" s="35" t="s">
        <v>49</v>
      </c>
      <c r="AD54" s="35" t="s">
        <v>49</v>
      </c>
      <c r="AE54" s="155" t="s">
        <v>49</v>
      </c>
    </row>
    <row r="55" spans="1:119" s="518" customFormat="1" ht="11" thickBot="1" x14ac:dyDescent="0.3">
      <c r="A55" s="496"/>
      <c r="B55" s="497"/>
      <c r="C55" s="497"/>
      <c r="D55" s="498">
        <f>SUM(D5:D50)</f>
        <v>17118.329999999998</v>
      </c>
      <c r="E55" s="498">
        <f>SUM(E5:E50)</f>
        <v>1220.3900000000001</v>
      </c>
      <c r="F55" s="499">
        <f>SUM(F5:F52)</f>
        <v>0</v>
      </c>
      <c r="G55" s="499">
        <f>SUM(G5:G50)</f>
        <v>712.87000000000012</v>
      </c>
      <c r="H55" s="499">
        <f>SUM(H5:H50)</f>
        <v>585.11</v>
      </c>
      <c r="I55" s="499">
        <f>SUM(I5:I52)</f>
        <v>0</v>
      </c>
      <c r="J55" s="499">
        <f t="shared" ref="J55:R55" si="2">SUM(J5:J50)</f>
        <v>0</v>
      </c>
      <c r="K55" s="499">
        <f t="shared" si="2"/>
        <v>1959.9799999999998</v>
      </c>
      <c r="L55" s="499">
        <f t="shared" si="2"/>
        <v>0</v>
      </c>
      <c r="M55" s="499">
        <f t="shared" si="2"/>
        <v>892.8</v>
      </c>
      <c r="N55" s="499">
        <f t="shared" si="2"/>
        <v>0</v>
      </c>
      <c r="O55" s="499">
        <f t="shared" si="2"/>
        <v>0</v>
      </c>
      <c r="P55" s="499">
        <f t="shared" si="2"/>
        <v>0</v>
      </c>
      <c r="Q55" s="499">
        <f t="shared" si="2"/>
        <v>900</v>
      </c>
      <c r="R55" s="499">
        <f t="shared" si="2"/>
        <v>13562.42</v>
      </c>
      <c r="S55" s="499">
        <f>SUM(S5:S52)</f>
        <v>0</v>
      </c>
      <c r="T55" s="499">
        <f t="shared" ref="T55:AE55" si="3">SUM(T5:T50)</f>
        <v>0</v>
      </c>
      <c r="U55" s="499">
        <f t="shared" si="3"/>
        <v>0</v>
      </c>
      <c r="V55" s="499">
        <f t="shared" si="3"/>
        <v>0</v>
      </c>
      <c r="W55" s="499">
        <f t="shared" si="3"/>
        <v>970.11</v>
      </c>
      <c r="X55" s="499">
        <f t="shared" si="3"/>
        <v>0</v>
      </c>
      <c r="Y55" s="499">
        <f t="shared" si="3"/>
        <v>0</v>
      </c>
      <c r="Z55" s="499">
        <f t="shared" si="3"/>
        <v>0</v>
      </c>
      <c r="AA55" s="499">
        <f t="shared" si="3"/>
        <v>262.79000000000002</v>
      </c>
      <c r="AB55" s="499">
        <f t="shared" si="3"/>
        <v>41.6</v>
      </c>
      <c r="AC55" s="499">
        <f t="shared" si="3"/>
        <v>0</v>
      </c>
      <c r="AD55" s="499">
        <f t="shared" si="3"/>
        <v>5</v>
      </c>
      <c r="AE55" s="499">
        <f t="shared" si="3"/>
        <v>10</v>
      </c>
    </row>
    <row r="56" spans="1:119" s="13" customFormat="1" ht="11" thickBot="1" x14ac:dyDescent="0.3">
      <c r="A56" s="500"/>
      <c r="B56" s="664" t="s">
        <v>70</v>
      </c>
      <c r="C56" s="714"/>
      <c r="D56" s="715">
        <f>SUM(D55-E55)</f>
        <v>15897.939999999999</v>
      </c>
      <c r="E56" s="716"/>
      <c r="F56" s="717"/>
      <c r="G56" s="718">
        <f>SUM(G55-H55)</f>
        <v>127.7600000000001</v>
      </c>
      <c r="H56" s="719"/>
      <c r="I56" s="506"/>
      <c r="J56" s="507"/>
      <c r="K56" s="507"/>
      <c r="L56" s="507" t="s">
        <v>46</v>
      </c>
      <c r="M56" s="508"/>
      <c r="N56" s="507"/>
      <c r="O56" s="507" t="s">
        <v>46</v>
      </c>
      <c r="P56" s="507"/>
      <c r="Q56" s="509"/>
      <c r="R56" s="509" t="s">
        <v>46</v>
      </c>
      <c r="S56" s="510"/>
      <c r="T56" s="511"/>
      <c r="U56" s="507"/>
      <c r="V56" s="512" t="s">
        <v>46</v>
      </c>
      <c r="W56" s="512" t="s">
        <v>46</v>
      </c>
      <c r="X56" s="512" t="s">
        <v>46</v>
      </c>
      <c r="Y56" s="176"/>
      <c r="Z56" s="507" t="s">
        <v>46</v>
      </c>
      <c r="AA56" s="507" t="s">
        <v>46</v>
      </c>
      <c r="AB56" s="513"/>
      <c r="AC56" s="507" t="s">
        <v>46</v>
      </c>
      <c r="AD56" s="507" t="s">
        <v>46</v>
      </c>
      <c r="AE56" s="507" t="s">
        <v>46</v>
      </c>
    </row>
    <row r="57" spans="1:119" ht="20.25" customHeight="1" thickBot="1" x14ac:dyDescent="0.3">
      <c r="A57" s="4"/>
      <c r="D57" s="117"/>
      <c r="H57" s="9"/>
      <c r="J57" s="9"/>
      <c r="K57" s="9"/>
      <c r="L57" s="720" t="s">
        <v>71</v>
      </c>
      <c r="M57" s="720">
        <f>SUM(J55:R55)</f>
        <v>17315.2</v>
      </c>
      <c r="O57" s="9"/>
      <c r="P57" s="9"/>
      <c r="R57" s="62"/>
      <c r="U57" s="721" t="s">
        <v>72</v>
      </c>
      <c r="V57" s="722" t="s">
        <v>46</v>
      </c>
      <c r="W57" s="723">
        <f>SUM(T55:AE55)</f>
        <v>1289.5</v>
      </c>
      <c r="X57" s="724"/>
      <c r="Y57" s="9"/>
      <c r="Z57" s="9"/>
      <c r="AA57" s="9"/>
      <c r="AB57" s="9"/>
      <c r="AC57" s="9"/>
      <c r="AD57" s="9"/>
      <c r="AE57" s="9"/>
    </row>
    <row r="58" spans="1:119" ht="11" thickBot="1" x14ac:dyDescent="0.3">
      <c r="A58" s="4"/>
      <c r="B58" s="66" t="s">
        <v>73</v>
      </c>
      <c r="C58" s="66"/>
      <c r="D58" s="158" t="s">
        <v>46</v>
      </c>
      <c r="E58" s="68">
        <f>SUM(D55-E55+G55-H55)</f>
        <v>16025.699999999997</v>
      </c>
      <c r="F58" s="69"/>
      <c r="G58" s="70"/>
      <c r="H58" s="9"/>
      <c r="J58" s="71" t="s">
        <v>46</v>
      </c>
      <c r="K58" s="9"/>
      <c r="L58" s="9"/>
      <c r="M58" s="72"/>
      <c r="N58" s="9"/>
      <c r="O58" s="13"/>
      <c r="P58" s="13"/>
      <c r="R58" s="69">
        <f>M57-W57</f>
        <v>16025.7</v>
      </c>
      <c r="T58" s="900">
        <f>SUM(M57-W57)</f>
        <v>16025.7</v>
      </c>
      <c r="U58" s="900"/>
      <c r="V58" s="901" t="s">
        <v>74</v>
      </c>
      <c r="W58" s="901"/>
      <c r="X58" s="901"/>
      <c r="Y58" s="9"/>
      <c r="Z58" s="9"/>
      <c r="AA58" s="9"/>
      <c r="AB58" s="9"/>
      <c r="AC58" s="9"/>
      <c r="AD58" s="9"/>
      <c r="AE58" s="9"/>
    </row>
    <row r="59" spans="1:119" ht="14.25" customHeight="1" x14ac:dyDescent="0.25">
      <c r="A59" s="4"/>
      <c r="B59" s="73"/>
      <c r="C59" s="73"/>
      <c r="D59" s="80"/>
      <c r="E59" s="74"/>
      <c r="F59" s="69"/>
      <c r="G59" s="70"/>
      <c r="H59" s="9"/>
      <c r="J59" s="71"/>
      <c r="K59" s="9"/>
      <c r="L59" s="9"/>
      <c r="M59" s="72"/>
      <c r="N59" s="9"/>
      <c r="O59" s="13"/>
      <c r="P59" s="13"/>
      <c r="R59" s="69"/>
      <c r="T59" s="75"/>
      <c r="U59" s="76"/>
      <c r="V59" s="76"/>
      <c r="W59" s="76"/>
      <c r="X59" s="76"/>
      <c r="Y59" s="9"/>
      <c r="Z59" s="9"/>
      <c r="AA59" s="9"/>
      <c r="AB59" s="9"/>
      <c r="AC59" s="9"/>
      <c r="AD59" s="9"/>
      <c r="AE59" s="9"/>
    </row>
    <row r="60" spans="1:119" ht="12.5" x14ac:dyDescent="0.25">
      <c r="E60" s="517" t="s">
        <v>75</v>
      </c>
      <c r="F60" s="521"/>
      <c r="G60" s="547">
        <v>86.98</v>
      </c>
      <c r="H60" s="316">
        <f>13386.35-900+900-41.6-29.99+60+297.6+5+20+56+40+24+80+30+110.9+8.18+25+30+15+100+50+200+185+100+80+75-172.8+157.5+198.5+300+145.3+15+200-16+39-60+160+25</f>
        <v>15897.94</v>
      </c>
      <c r="I60" s="306"/>
      <c r="J60" s="303" t="s">
        <v>76</v>
      </c>
      <c r="K60" s="238"/>
    </row>
    <row r="61" spans="1:119" ht="12.5" x14ac:dyDescent="0.25">
      <c r="E61" s="517" t="s">
        <v>77</v>
      </c>
      <c r="F61" s="521"/>
      <c r="G61" s="548">
        <v>29.91</v>
      </c>
      <c r="H61" s="316">
        <f>D56</f>
        <v>15897.939999999999</v>
      </c>
      <c r="I61" s="306"/>
      <c r="J61" s="303" t="s">
        <v>78</v>
      </c>
    </row>
    <row r="62" spans="1:119" ht="12.5" x14ac:dyDescent="0.25">
      <c r="C62" s="117"/>
      <c r="D62" s="736"/>
      <c r="E62" s="517" t="s">
        <v>145</v>
      </c>
      <c r="F62" s="521"/>
      <c r="G62" s="549">
        <f>584.68-500-25.5+47.5-10-5+25-70.11+285.8-300+178.5-200</f>
        <v>10.869999999999948</v>
      </c>
      <c r="H62" s="317">
        <f>H60-H61</f>
        <v>0</v>
      </c>
      <c r="I62" s="306"/>
      <c r="J62" s="304" t="s">
        <v>81</v>
      </c>
    </row>
    <row r="63" spans="1:119" ht="12.5" x14ac:dyDescent="0.25">
      <c r="E63" s="517" t="s">
        <v>81</v>
      </c>
      <c r="F63" s="521"/>
      <c r="G63" s="550">
        <f>G60+G61+G62-G56</f>
        <v>-1.5631940186722204E-13</v>
      </c>
      <c r="H63" s="318">
        <f>H60-H61</f>
        <v>0</v>
      </c>
      <c r="I63" s="384"/>
      <c r="J63" s="551"/>
      <c r="L63" s="237"/>
    </row>
    <row r="64" spans="1:119" x14ac:dyDescent="0.25">
      <c r="E64" s="116">
        <f>SUM(G60:G62)</f>
        <v>127.75999999999995</v>
      </c>
      <c r="G64" s="6">
        <f>SUM(G60:G62)</f>
        <v>127.75999999999995</v>
      </c>
    </row>
    <row r="65" spans="7:13" x14ac:dyDescent="0.25">
      <c r="G65" s="6">
        <f>SUM(G60:G62)</f>
        <v>127.75999999999995</v>
      </c>
    </row>
    <row r="66" spans="7:13" x14ac:dyDescent="0.25">
      <c r="M66" s="112"/>
    </row>
    <row r="70" spans="7:13" x14ac:dyDescent="0.25">
      <c r="G70" s="6">
        <v>954</v>
      </c>
    </row>
  </sheetData>
  <sheetProtection selectLockedCells="1" selectUnlockedCells="1"/>
  <mergeCells count="6">
    <mergeCell ref="V58:X58"/>
    <mergeCell ref="D3:E3"/>
    <mergeCell ref="G3:H3"/>
    <mergeCell ref="D53:E53"/>
    <mergeCell ref="G53:H53"/>
    <mergeCell ref="T58:U58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>
    <oddHeader>&amp;CINTERGROUPE PARIS-BANLIEUE - IGPB
Trésorerie 2017&amp;R&amp;D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8"/>
  <sheetViews>
    <sheetView workbookViewId="0">
      <selection activeCell="B1" sqref="B1"/>
    </sheetView>
  </sheetViews>
  <sheetFormatPr baseColWidth="10" defaultColWidth="8.7265625" defaultRowHeight="12.5" x14ac:dyDescent="0.25"/>
  <cols>
    <col min="1" max="1" width="11.453125" customWidth="1"/>
    <col min="2" max="2" width="17.81640625" bestFit="1" customWidth="1"/>
    <col min="3" max="3" width="7.81640625" bestFit="1" customWidth="1"/>
    <col min="4" max="5" width="6.81640625" bestFit="1" customWidth="1"/>
    <col min="6" max="6" width="7.54296875" bestFit="1" customWidth="1"/>
    <col min="7" max="7" width="11.1796875" bestFit="1" customWidth="1"/>
    <col min="8" max="256" width="11.453125" customWidth="1"/>
  </cols>
  <sheetData>
    <row r="1" spans="1:8" ht="13" x14ac:dyDescent="0.3">
      <c r="A1" s="410" t="s">
        <v>0</v>
      </c>
      <c r="B1" s="713" t="s">
        <v>100</v>
      </c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8" x14ac:dyDescent="0.25">
      <c r="A2" s="389">
        <v>44074</v>
      </c>
      <c r="B2" s="390" t="s">
        <v>146</v>
      </c>
      <c r="C2" s="391">
        <v>221.5</v>
      </c>
      <c r="D2" s="392"/>
      <c r="E2" s="393"/>
      <c r="F2" s="393">
        <f>SUM(C2:E2)</f>
        <v>221.5</v>
      </c>
      <c r="G2" s="710" t="s">
        <v>102</v>
      </c>
      <c r="H2" s="296"/>
    </row>
    <row r="3" spans="1:8" x14ac:dyDescent="0.25">
      <c r="A3" s="389"/>
      <c r="B3" s="390" t="s">
        <v>101</v>
      </c>
      <c r="C3" s="391"/>
      <c r="D3" s="394"/>
      <c r="E3" s="394"/>
      <c r="F3" s="393">
        <f t="shared" ref="F3:F16" si="0">SUM(C3:E3)</f>
        <v>0</v>
      </c>
      <c r="G3" s="710"/>
    </row>
    <row r="4" spans="1:8" x14ac:dyDescent="0.25">
      <c r="A4" s="389"/>
      <c r="B4" s="390" t="s">
        <v>101</v>
      </c>
      <c r="C4" s="391"/>
      <c r="D4" s="394"/>
      <c r="E4" s="394"/>
      <c r="F4" s="393">
        <f t="shared" si="0"/>
        <v>0</v>
      </c>
      <c r="G4" s="710"/>
    </row>
    <row r="5" spans="1:8" x14ac:dyDescent="0.25">
      <c r="A5" s="389"/>
      <c r="B5" s="390" t="s">
        <v>101</v>
      </c>
      <c r="C5" s="391"/>
      <c r="D5" s="394"/>
      <c r="E5" s="394"/>
      <c r="F5" s="393">
        <f t="shared" si="0"/>
        <v>0</v>
      </c>
      <c r="G5" s="710"/>
    </row>
    <row r="6" spans="1:8" x14ac:dyDescent="0.25">
      <c r="A6" s="389"/>
      <c r="B6" s="390" t="s">
        <v>101</v>
      </c>
      <c r="C6" s="391"/>
      <c r="D6" s="394"/>
      <c r="E6" s="394"/>
      <c r="F6" s="393">
        <f t="shared" si="0"/>
        <v>0</v>
      </c>
      <c r="G6" s="710"/>
      <c r="H6" s="296"/>
    </row>
    <row r="7" spans="1:8" x14ac:dyDescent="0.25">
      <c r="A7" s="389"/>
      <c r="B7" s="390" t="s">
        <v>101</v>
      </c>
      <c r="C7" s="391"/>
      <c r="D7" s="394"/>
      <c r="E7" s="394"/>
      <c r="F7" s="393">
        <f t="shared" si="0"/>
        <v>0</v>
      </c>
      <c r="G7" s="710"/>
      <c r="H7" s="296"/>
    </row>
    <row r="8" spans="1:8" x14ac:dyDescent="0.25">
      <c r="A8" s="389"/>
      <c r="B8" s="390" t="s">
        <v>101</v>
      </c>
      <c r="C8" s="391"/>
      <c r="D8" s="396"/>
      <c r="E8" s="394"/>
      <c r="F8" s="393">
        <f t="shared" si="0"/>
        <v>0</v>
      </c>
      <c r="G8" s="710"/>
      <c r="H8" s="296"/>
    </row>
    <row r="9" spans="1:8" x14ac:dyDescent="0.25">
      <c r="A9" s="389"/>
      <c r="B9" s="390" t="s">
        <v>101</v>
      </c>
      <c r="C9" s="391"/>
      <c r="D9" s="396"/>
      <c r="E9" s="394"/>
      <c r="F9" s="393">
        <f t="shared" si="0"/>
        <v>0</v>
      </c>
      <c r="G9" s="303"/>
    </row>
    <row r="10" spans="1:8" x14ac:dyDescent="0.25">
      <c r="A10" s="389"/>
      <c r="B10" s="390" t="s">
        <v>101</v>
      </c>
      <c r="C10" s="391"/>
      <c r="D10" s="396"/>
      <c r="E10" s="394"/>
      <c r="F10" s="393">
        <f t="shared" si="0"/>
        <v>0</v>
      </c>
      <c r="G10" s="303"/>
    </row>
    <row r="11" spans="1:8" x14ac:dyDescent="0.25">
      <c r="A11" s="389"/>
      <c r="B11" s="390" t="s">
        <v>101</v>
      </c>
      <c r="C11" s="391"/>
      <c r="D11" s="396"/>
      <c r="E11" s="394"/>
      <c r="F11" s="393">
        <f t="shared" si="0"/>
        <v>0</v>
      </c>
      <c r="G11" s="303"/>
    </row>
    <row r="12" spans="1:8" x14ac:dyDescent="0.25">
      <c r="A12" s="389"/>
      <c r="B12" s="390" t="s">
        <v>101</v>
      </c>
      <c r="C12" s="391"/>
      <c r="D12" s="396"/>
      <c r="E12" s="394"/>
      <c r="F12" s="393">
        <f t="shared" si="0"/>
        <v>0</v>
      </c>
      <c r="G12" s="303"/>
    </row>
    <row r="13" spans="1:8" x14ac:dyDescent="0.25">
      <c r="A13" s="389"/>
      <c r="B13" s="390"/>
      <c r="C13" s="391"/>
      <c r="D13" s="396"/>
      <c r="E13" s="394"/>
      <c r="F13" s="393">
        <f t="shared" si="0"/>
        <v>0</v>
      </c>
      <c r="G13" s="303"/>
    </row>
    <row r="14" spans="1:8" x14ac:dyDescent="0.25">
      <c r="A14" s="389"/>
      <c r="B14" s="390"/>
      <c r="C14" s="391"/>
      <c r="D14" s="396"/>
      <c r="E14" s="394"/>
      <c r="F14" s="393">
        <f t="shared" si="0"/>
        <v>0</v>
      </c>
      <c r="G14" s="303"/>
    </row>
    <row r="15" spans="1:8" x14ac:dyDescent="0.25">
      <c r="A15" s="389"/>
      <c r="B15" s="390"/>
      <c r="C15" s="391"/>
      <c r="D15" s="396"/>
      <c r="E15" s="395"/>
      <c r="F15" s="393">
        <f t="shared" si="0"/>
        <v>0</v>
      </c>
      <c r="G15" s="303"/>
      <c r="H15" s="296"/>
    </row>
    <row r="16" spans="1:8" x14ac:dyDescent="0.25">
      <c r="A16" s="389"/>
      <c r="B16" s="397"/>
      <c r="C16" s="391"/>
      <c r="D16" s="394"/>
      <c r="E16" s="395"/>
      <c r="F16" s="393">
        <f t="shared" si="0"/>
        <v>0</v>
      </c>
      <c r="G16" s="303"/>
    </row>
    <row r="17" spans="1:9" x14ac:dyDescent="0.25">
      <c r="A17" s="400"/>
      <c r="B17" s="401" t="s">
        <v>4</v>
      </c>
      <c r="C17" s="402">
        <f>SUM(C2:C16)</f>
        <v>221.5</v>
      </c>
      <c r="D17" s="402">
        <f>SUM(D3:D16)</f>
        <v>0</v>
      </c>
      <c r="E17" s="402">
        <f>SUM(E2:E16)</f>
        <v>0</v>
      </c>
      <c r="F17" s="403">
        <f>SUM(C17:E17)</f>
        <v>221.5</v>
      </c>
      <c r="G17" s="399"/>
      <c r="I17" s="296"/>
    </row>
    <row r="18" spans="1:9" x14ac:dyDescent="0.25">
      <c r="E18" s="211"/>
      <c r="F18" s="31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4"/>
  <sheetViews>
    <sheetView workbookViewId="0">
      <selection activeCell="A4" sqref="A4:IV4"/>
    </sheetView>
  </sheetViews>
  <sheetFormatPr baseColWidth="10" defaultColWidth="8.7265625" defaultRowHeight="12.5" x14ac:dyDescent="0.25"/>
  <cols>
    <col min="1" max="1" width="11.453125" customWidth="1"/>
    <col min="2" max="2" width="31.7265625" customWidth="1"/>
    <col min="3" max="3" width="15.54296875" bestFit="1" customWidth="1"/>
    <col min="4" max="5" width="11.453125" customWidth="1"/>
    <col min="6" max="6" width="15.1796875" customWidth="1"/>
    <col min="7" max="256" width="11.453125" customWidth="1"/>
  </cols>
  <sheetData>
    <row r="1" spans="1:8" x14ac:dyDescent="0.25">
      <c r="A1" s="410" t="s">
        <v>0</v>
      </c>
      <c r="B1" s="410"/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8" x14ac:dyDescent="0.25">
      <c r="A2" s="389">
        <v>44045</v>
      </c>
      <c r="B2" s="408" t="s">
        <v>127</v>
      </c>
      <c r="C2" s="409">
        <v>206.4</v>
      </c>
      <c r="D2" s="412"/>
      <c r="E2" s="405"/>
      <c r="F2" s="393">
        <f>SUM(C2:E2)</f>
        <v>206.4</v>
      </c>
      <c r="G2" s="558" t="s">
        <v>7</v>
      </c>
    </row>
    <row r="3" spans="1:8" x14ac:dyDescent="0.25">
      <c r="A3" s="389">
        <v>44046</v>
      </c>
      <c r="B3" s="408" t="s">
        <v>86</v>
      </c>
      <c r="C3" s="409">
        <v>30</v>
      </c>
      <c r="D3" s="412"/>
      <c r="E3" s="405"/>
      <c r="F3" s="393">
        <f t="shared" ref="F3:F23" si="0">SUM(C3:E3)</f>
        <v>30</v>
      </c>
      <c r="G3" s="558" t="s">
        <v>7</v>
      </c>
    </row>
    <row r="4" spans="1:8" x14ac:dyDescent="0.25">
      <c r="A4" s="389">
        <v>44046</v>
      </c>
      <c r="B4" s="408" t="s">
        <v>11</v>
      </c>
      <c r="C4" s="409">
        <v>20</v>
      </c>
      <c r="D4" s="412"/>
      <c r="E4" s="405"/>
      <c r="F4" s="697">
        <f t="shared" si="0"/>
        <v>20</v>
      </c>
      <c r="G4" s="559" t="s">
        <v>7</v>
      </c>
    </row>
    <row r="5" spans="1:8" x14ac:dyDescent="0.25">
      <c r="A5" s="389">
        <v>44046</v>
      </c>
      <c r="B5" s="408" t="s">
        <v>139</v>
      </c>
      <c r="C5" s="409">
        <v>150</v>
      </c>
      <c r="D5" s="412"/>
      <c r="E5" s="405"/>
      <c r="F5" s="393">
        <f t="shared" si="0"/>
        <v>150</v>
      </c>
      <c r="G5" s="558" t="s">
        <v>7</v>
      </c>
    </row>
    <row r="6" spans="1:8" x14ac:dyDescent="0.25">
      <c r="A6" s="389">
        <v>44046</v>
      </c>
      <c r="B6" s="408" t="s">
        <v>139</v>
      </c>
      <c r="C6" s="409">
        <v>150</v>
      </c>
      <c r="D6" s="409"/>
      <c r="E6" s="405"/>
      <c r="F6" s="393">
        <f t="shared" si="0"/>
        <v>150</v>
      </c>
      <c r="G6" s="558" t="s">
        <v>7</v>
      </c>
    </row>
    <row r="7" spans="1:8" x14ac:dyDescent="0.25">
      <c r="A7" s="389">
        <v>44047</v>
      </c>
      <c r="B7" s="408" t="s">
        <v>109</v>
      </c>
      <c r="C7" s="409">
        <v>97</v>
      </c>
      <c r="D7" s="412"/>
      <c r="E7" s="405"/>
      <c r="F7" s="393">
        <f t="shared" si="0"/>
        <v>97</v>
      </c>
      <c r="G7" s="558" t="s">
        <v>7</v>
      </c>
    </row>
    <row r="8" spans="1:8" x14ac:dyDescent="0.25">
      <c r="A8" s="389">
        <v>44049</v>
      </c>
      <c r="B8" s="408" t="s">
        <v>139</v>
      </c>
      <c r="C8" s="409">
        <v>20</v>
      </c>
      <c r="D8" s="412"/>
      <c r="E8" s="405"/>
      <c r="F8" s="393">
        <f t="shared" si="0"/>
        <v>20</v>
      </c>
      <c r="G8" s="558" t="s">
        <v>7</v>
      </c>
    </row>
    <row r="9" spans="1:8" x14ac:dyDescent="0.25">
      <c r="A9" s="389">
        <v>44049</v>
      </c>
      <c r="B9" s="408" t="s">
        <v>108</v>
      </c>
      <c r="C9" s="409">
        <v>100</v>
      </c>
      <c r="D9" s="412"/>
      <c r="E9" s="405"/>
      <c r="F9" s="697">
        <f t="shared" si="0"/>
        <v>100</v>
      </c>
      <c r="G9" s="558" t="s">
        <v>7</v>
      </c>
    </row>
    <row r="10" spans="1:8" x14ac:dyDescent="0.25">
      <c r="A10" s="389">
        <v>44053</v>
      </c>
      <c r="B10" s="408" t="s">
        <v>127</v>
      </c>
      <c r="C10" s="409">
        <v>118.25</v>
      </c>
      <c r="D10" s="412"/>
      <c r="E10" s="405"/>
      <c r="F10" s="393">
        <f t="shared" si="0"/>
        <v>118.25</v>
      </c>
      <c r="G10" s="558" t="s">
        <v>7</v>
      </c>
    </row>
    <row r="11" spans="1:8" x14ac:dyDescent="0.25">
      <c r="A11" s="389">
        <v>44056</v>
      </c>
      <c r="B11" s="408" t="s">
        <v>11</v>
      </c>
      <c r="C11" s="409">
        <v>20</v>
      </c>
      <c r="D11" s="412"/>
      <c r="E11" s="405"/>
      <c r="F11" s="393">
        <f t="shared" si="0"/>
        <v>20</v>
      </c>
      <c r="G11" s="558" t="s">
        <v>7</v>
      </c>
    </row>
    <row r="12" spans="1:8" x14ac:dyDescent="0.25">
      <c r="A12" s="389">
        <v>44057</v>
      </c>
      <c r="B12" s="408" t="s">
        <v>139</v>
      </c>
      <c r="C12" s="409">
        <v>8.18</v>
      </c>
      <c r="D12" s="412"/>
      <c r="E12" s="405"/>
      <c r="F12" s="393">
        <f t="shared" si="0"/>
        <v>8.18</v>
      </c>
      <c r="G12" s="558" t="s">
        <v>7</v>
      </c>
    </row>
    <row r="13" spans="1:8" x14ac:dyDescent="0.25">
      <c r="A13" s="389">
        <v>44062</v>
      </c>
      <c r="B13" s="408" t="s">
        <v>110</v>
      </c>
      <c r="C13" s="409">
        <v>76.069999999999993</v>
      </c>
      <c r="D13" s="412"/>
      <c r="E13" s="405"/>
      <c r="F13" s="697">
        <f t="shared" si="0"/>
        <v>76.069999999999993</v>
      </c>
      <c r="G13" s="559" t="s">
        <v>7</v>
      </c>
      <c r="H13" s="296"/>
    </row>
    <row r="14" spans="1:8" x14ac:dyDescent="0.25">
      <c r="A14" s="389">
        <v>44067</v>
      </c>
      <c r="B14" s="408" t="s">
        <v>86</v>
      </c>
      <c r="C14" s="409">
        <v>31</v>
      </c>
      <c r="D14" s="412"/>
      <c r="E14" s="405"/>
      <c r="F14" s="697">
        <f t="shared" si="0"/>
        <v>31</v>
      </c>
      <c r="G14" s="559" t="s">
        <v>7</v>
      </c>
      <c r="H14" s="296"/>
    </row>
    <row r="15" spans="1:8" x14ac:dyDescent="0.25">
      <c r="A15" s="389">
        <v>44067</v>
      </c>
      <c r="B15" s="408" t="s">
        <v>139</v>
      </c>
      <c r="C15" s="409">
        <v>10</v>
      </c>
      <c r="D15" s="412"/>
      <c r="E15" s="405"/>
      <c r="F15" s="697">
        <f t="shared" si="0"/>
        <v>10</v>
      </c>
      <c r="G15" s="559" t="s">
        <v>7</v>
      </c>
      <c r="H15" s="296"/>
    </row>
    <row r="16" spans="1:8" x14ac:dyDescent="0.25">
      <c r="A16" s="389">
        <v>44067</v>
      </c>
      <c r="B16" s="408" t="s">
        <v>113</v>
      </c>
      <c r="C16" s="409">
        <v>30</v>
      </c>
      <c r="D16" s="412"/>
      <c r="E16" s="405"/>
      <c r="F16" s="697">
        <f t="shared" si="0"/>
        <v>30</v>
      </c>
      <c r="G16" s="559" t="s">
        <v>7</v>
      </c>
      <c r="H16" s="296"/>
    </row>
    <row r="17" spans="1:8" x14ac:dyDescent="0.25">
      <c r="A17" s="389">
        <v>44069</v>
      </c>
      <c r="B17" s="408" t="s">
        <v>127</v>
      </c>
      <c r="C17" s="409">
        <v>221.45</v>
      </c>
      <c r="D17" s="412"/>
      <c r="E17" s="405"/>
      <c r="F17" s="697">
        <f t="shared" si="0"/>
        <v>221.45</v>
      </c>
      <c r="G17" s="559" t="s">
        <v>7</v>
      </c>
      <c r="H17" s="296"/>
    </row>
    <row r="18" spans="1:8" x14ac:dyDescent="0.25">
      <c r="A18" s="389">
        <v>44069</v>
      </c>
      <c r="B18" s="408" t="s">
        <v>11</v>
      </c>
      <c r="C18" s="412"/>
      <c r="D18" s="412">
        <v>20</v>
      </c>
      <c r="E18" s="405"/>
      <c r="F18" s="697">
        <f t="shared" si="0"/>
        <v>20</v>
      </c>
      <c r="G18" s="559" t="s">
        <v>7</v>
      </c>
      <c r="H18" s="296"/>
    </row>
    <row r="19" spans="1:8" x14ac:dyDescent="0.25">
      <c r="A19" s="389">
        <v>44070</v>
      </c>
      <c r="B19" s="408" t="s">
        <v>147</v>
      </c>
      <c r="C19" s="409">
        <v>25</v>
      </c>
      <c r="D19" s="412"/>
      <c r="E19" s="405"/>
      <c r="F19" s="697">
        <f t="shared" si="0"/>
        <v>25</v>
      </c>
      <c r="G19" s="559" t="s">
        <v>7</v>
      </c>
      <c r="H19" s="296"/>
    </row>
    <row r="20" spans="1:8" x14ac:dyDescent="0.25">
      <c r="A20" s="389">
        <v>44070</v>
      </c>
      <c r="B20" s="408" t="s">
        <v>11</v>
      </c>
      <c r="C20" s="409">
        <v>10</v>
      </c>
      <c r="D20" s="412"/>
      <c r="E20" s="405"/>
      <c r="F20" s="697">
        <f t="shared" si="0"/>
        <v>10</v>
      </c>
      <c r="G20" s="559" t="s">
        <v>7</v>
      </c>
      <c r="H20" s="296"/>
    </row>
    <row r="21" spans="1:8" x14ac:dyDescent="0.25">
      <c r="A21" s="389">
        <v>44071</v>
      </c>
      <c r="B21" s="408" t="s">
        <v>139</v>
      </c>
      <c r="C21" s="409">
        <v>100</v>
      </c>
      <c r="D21" s="412"/>
      <c r="E21" s="405"/>
      <c r="F21" s="697">
        <f t="shared" si="0"/>
        <v>100</v>
      </c>
      <c r="G21" s="559" t="s">
        <v>7</v>
      </c>
      <c r="H21" s="296"/>
    </row>
    <row r="22" spans="1:8" x14ac:dyDescent="0.25">
      <c r="A22" s="389">
        <v>44074</v>
      </c>
      <c r="B22" s="408" t="s">
        <v>139</v>
      </c>
      <c r="C22" s="409">
        <v>20</v>
      </c>
      <c r="D22" s="412"/>
      <c r="E22" s="405"/>
      <c r="F22" s="697">
        <f t="shared" si="0"/>
        <v>20</v>
      </c>
      <c r="G22" s="559" t="s">
        <v>7</v>
      </c>
      <c r="H22" s="296"/>
    </row>
    <row r="23" spans="1:8" x14ac:dyDescent="0.25">
      <c r="A23" s="389"/>
      <c r="B23" s="685"/>
      <c r="C23" s="693"/>
      <c r="D23" s="693"/>
      <c r="E23" s="461"/>
      <c r="F23" s="697">
        <f t="shared" si="0"/>
        <v>0</v>
      </c>
      <c r="G23" s="302"/>
    </row>
    <row r="24" spans="1:8" x14ac:dyDescent="0.25">
      <c r="A24" s="400"/>
      <c r="B24" s="401" t="s">
        <v>4</v>
      </c>
      <c r="C24" s="402">
        <f>SUM(C2:C23)</f>
        <v>1443.35</v>
      </c>
      <c r="D24" s="402">
        <f>SUM(D2:D23)</f>
        <v>20</v>
      </c>
      <c r="E24" s="402">
        <f>SUM(E2:E23)</f>
        <v>0</v>
      </c>
      <c r="F24" s="403">
        <f>SUM(F2:F23)</f>
        <v>1463.35</v>
      </c>
      <c r="G24" s="399"/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O49"/>
  <sheetViews>
    <sheetView showGridLines="0" topLeftCell="A23" zoomScale="84" zoomScaleNormal="84" workbookViewId="0">
      <selection activeCell="A3" sqref="A3:H41"/>
    </sheetView>
  </sheetViews>
  <sheetFormatPr baseColWidth="10" defaultColWidth="11.453125" defaultRowHeight="10.5" x14ac:dyDescent="0.25"/>
  <cols>
    <col min="1" max="1" width="12.1796875" style="3" customWidth="1"/>
    <col min="2" max="2" width="40.26953125" style="4" customWidth="1"/>
    <col min="3" max="3" width="3.7265625" style="4" customWidth="1"/>
    <col min="4" max="4" width="11.54296875" style="77" customWidth="1"/>
    <col min="5" max="5" width="13.81640625" style="116" customWidth="1"/>
    <col min="6" max="6" width="0.1796875" style="6" customWidth="1"/>
    <col min="7" max="7" width="13.1796875" style="6" customWidth="1"/>
    <col min="8" max="8" width="12.1796875" style="5" customWidth="1"/>
    <col min="9" max="9" width="0.7265625" style="7" customWidth="1"/>
    <col min="10" max="10" width="11.54296875" style="5" customWidth="1"/>
    <col min="11" max="11" width="13.54296875" style="5" customWidth="1"/>
    <col min="12" max="12" width="14.26953125" style="5" customWidth="1"/>
    <col min="13" max="13" width="12.54296875" style="8" customWidth="1"/>
    <col min="14" max="14" width="11.54296875" style="5" customWidth="1"/>
    <col min="15" max="16" width="11.26953125" style="5" customWidth="1"/>
    <col min="17" max="17" width="11.54296875" style="9" customWidth="1"/>
    <col min="18" max="18" width="10.54296875" style="6" customWidth="1"/>
    <col min="19" max="19" width="0.54296875" style="6" customWidth="1"/>
    <col min="20" max="20" width="12.1796875" style="6" customWidth="1"/>
    <col min="21" max="21" width="14.453125" style="5" customWidth="1"/>
    <col min="22" max="22" width="11.81640625" style="5" customWidth="1"/>
    <col min="23" max="23" width="12.81640625" style="5" customWidth="1"/>
    <col min="24" max="24" width="11.54296875" style="5" customWidth="1"/>
    <col min="25" max="26" width="11.26953125" style="5" customWidth="1"/>
    <col min="27" max="27" width="13.453125" style="5" customWidth="1"/>
    <col min="28" max="28" width="11.453125" style="5"/>
    <col min="29" max="31" width="11.26953125" style="5" customWidth="1"/>
    <col min="32" max="16384" width="11.453125" style="9"/>
  </cols>
  <sheetData>
    <row r="1" spans="1:119" ht="26.25" customHeight="1" x14ac:dyDescent="0.25">
      <c r="A1" s="458" t="s">
        <v>21</v>
      </c>
      <c r="B1" s="360"/>
      <c r="E1" s="117"/>
      <c r="F1" s="9"/>
      <c r="G1" s="9"/>
      <c r="I1" s="9"/>
      <c r="R1" s="9"/>
      <c r="S1" s="9"/>
      <c r="T1" s="9"/>
    </row>
    <row r="2" spans="1:119" ht="12.75" customHeight="1" thickBot="1" x14ac:dyDescent="0.3">
      <c r="A2" s="11"/>
      <c r="E2" s="117"/>
      <c r="F2" s="9"/>
      <c r="G2" s="9"/>
      <c r="I2" s="9"/>
      <c r="R2" s="9"/>
      <c r="S2" s="9"/>
      <c r="T2" s="9"/>
    </row>
    <row r="3" spans="1:119" ht="42.5" thickBot="1" x14ac:dyDescent="0.3">
      <c r="A3" s="880" t="s">
        <v>148</v>
      </c>
      <c r="B3" s="97" t="s">
        <v>23</v>
      </c>
      <c r="C3" s="97"/>
      <c r="D3" s="907" t="s">
        <v>24</v>
      </c>
      <c r="E3" s="907"/>
      <c r="F3" s="98"/>
      <c r="G3" s="907" t="s">
        <v>25</v>
      </c>
      <c r="H3" s="907"/>
      <c r="I3" s="25"/>
      <c r="J3" s="99" t="s">
        <v>26</v>
      </c>
      <c r="K3" s="99" t="s">
        <v>27</v>
      </c>
      <c r="L3" s="99" t="s">
        <v>28</v>
      </c>
      <c r="M3" s="12" t="s">
        <v>29</v>
      </c>
      <c r="N3" s="100" t="s">
        <v>30</v>
      </c>
      <c r="O3" s="12" t="s">
        <v>31</v>
      </c>
      <c r="P3" s="12" t="s">
        <v>32</v>
      </c>
      <c r="Q3" s="12" t="s">
        <v>33</v>
      </c>
      <c r="R3" s="12" t="s">
        <v>34</v>
      </c>
      <c r="S3" s="101"/>
      <c r="T3" s="99" t="s">
        <v>35</v>
      </c>
      <c r="U3" s="12" t="s">
        <v>36</v>
      </c>
      <c r="V3" s="102" t="s">
        <v>37</v>
      </c>
      <c r="W3" s="103" t="s">
        <v>68</v>
      </c>
      <c r="X3" s="104" t="s">
        <v>39</v>
      </c>
      <c r="Y3" s="12" t="s">
        <v>40</v>
      </c>
      <c r="Z3" s="12" t="s">
        <v>41</v>
      </c>
      <c r="AA3" s="12" t="s">
        <v>69</v>
      </c>
      <c r="AB3" s="99" t="s">
        <v>43</v>
      </c>
      <c r="AC3" s="12" t="s">
        <v>33</v>
      </c>
      <c r="AD3" s="107" t="s">
        <v>44</v>
      </c>
      <c r="AE3" s="12" t="s">
        <v>45</v>
      </c>
    </row>
    <row r="4" spans="1:119" s="13" customFormat="1" ht="11" thickBot="1" x14ac:dyDescent="0.3">
      <c r="A4" s="96"/>
      <c r="B4" s="118" t="s">
        <v>46</v>
      </c>
      <c r="C4" s="105" t="s">
        <v>47</v>
      </c>
      <c r="D4" s="119" t="s">
        <v>48</v>
      </c>
      <c r="E4" s="80" t="s">
        <v>49</v>
      </c>
      <c r="F4" s="76"/>
      <c r="G4" s="96" t="s">
        <v>48</v>
      </c>
      <c r="H4" s="76" t="s">
        <v>49</v>
      </c>
      <c r="I4" s="106"/>
      <c r="J4" s="96" t="s">
        <v>48</v>
      </c>
      <c r="K4" s="96" t="s">
        <v>48</v>
      </c>
      <c r="L4" s="96" t="s">
        <v>48</v>
      </c>
      <c r="M4" s="107" t="s">
        <v>48</v>
      </c>
      <c r="N4" s="96" t="s">
        <v>48</v>
      </c>
      <c r="O4" s="96" t="s">
        <v>48</v>
      </c>
      <c r="P4" s="96" t="s">
        <v>48</v>
      </c>
      <c r="Q4" s="96" t="s">
        <v>48</v>
      </c>
      <c r="R4" s="96" t="s">
        <v>48</v>
      </c>
      <c r="S4" s="108"/>
      <c r="T4" s="96" t="s">
        <v>49</v>
      </c>
      <c r="U4" s="96" t="s">
        <v>49</v>
      </c>
      <c r="V4" s="22" t="s">
        <v>49</v>
      </c>
      <c r="W4" s="22" t="s">
        <v>49</v>
      </c>
      <c r="X4" s="96" t="s">
        <v>49</v>
      </c>
      <c r="Y4" s="96" t="s">
        <v>49</v>
      </c>
      <c r="Z4" s="96" t="s">
        <v>49</v>
      </c>
      <c r="AA4" s="96" t="s">
        <v>49</v>
      </c>
      <c r="AB4" s="97" t="s">
        <v>49</v>
      </c>
      <c r="AC4" s="109" t="s">
        <v>49</v>
      </c>
      <c r="AD4" s="109" t="s">
        <v>49</v>
      </c>
      <c r="AE4" s="110" t="s">
        <v>49</v>
      </c>
    </row>
    <row r="5" spans="1:119" s="13" customFormat="1" ht="15" customHeight="1" x14ac:dyDescent="0.25">
      <c r="A5" s="416" t="s">
        <v>50</v>
      </c>
      <c r="B5" s="111" t="s">
        <v>51</v>
      </c>
      <c r="C5" s="111"/>
      <c r="D5" s="463">
        <f>'07 2018'!D43</f>
        <v>12081.49</v>
      </c>
      <c r="E5" s="120"/>
      <c r="F5" s="121"/>
      <c r="G5" s="415">
        <f>'07 2018'!G43</f>
        <v>176.07000000000005</v>
      </c>
      <c r="H5" s="121"/>
      <c r="I5" s="123"/>
      <c r="J5" s="121"/>
      <c r="K5" s="121"/>
      <c r="L5" s="121"/>
      <c r="M5" s="124"/>
      <c r="N5" s="121"/>
      <c r="O5" s="121"/>
      <c r="P5" s="121"/>
      <c r="Q5" s="125"/>
      <c r="R5" s="459">
        <f>SUM(D5:G5)</f>
        <v>12257.56</v>
      </c>
      <c r="S5" s="123"/>
      <c r="T5" s="121"/>
      <c r="U5" s="121"/>
      <c r="V5" s="121"/>
      <c r="W5" s="121"/>
      <c r="X5" s="121"/>
      <c r="Y5" s="121"/>
      <c r="Z5" s="121"/>
      <c r="AA5" s="121"/>
      <c r="AB5" s="126"/>
      <c r="AC5" s="121"/>
      <c r="AD5" s="121"/>
      <c r="AE5" s="121"/>
      <c r="AF5" s="14"/>
      <c r="AG5" s="14"/>
      <c r="AH5" s="14"/>
      <c r="AI5" s="14"/>
      <c r="AJ5" s="14"/>
      <c r="AK5" s="14"/>
    </row>
    <row r="6" spans="1:119" s="94" customFormat="1" ht="15" customHeight="1" x14ac:dyDescent="0.25">
      <c r="A6" s="209">
        <v>44045</v>
      </c>
      <c r="B6" s="408" t="s">
        <v>127</v>
      </c>
      <c r="C6" s="78" t="s">
        <v>7</v>
      </c>
      <c r="D6" s="436">
        <v>206.4</v>
      </c>
      <c r="E6" s="141"/>
      <c r="F6" s="436"/>
      <c r="H6" s="436"/>
      <c r="I6" s="437"/>
      <c r="J6" s="436"/>
      <c r="K6" s="436">
        <v>206.4</v>
      </c>
      <c r="L6" s="436"/>
      <c r="M6" s="326"/>
      <c r="N6" s="436"/>
      <c r="O6" s="519"/>
      <c r="P6" s="436"/>
      <c r="Q6" s="436"/>
      <c r="R6" s="436"/>
      <c r="S6" s="437"/>
      <c r="T6" s="146"/>
      <c r="U6" s="146"/>
      <c r="V6" s="146"/>
      <c r="W6" s="146"/>
      <c r="X6" s="146"/>
      <c r="Y6" s="146"/>
      <c r="Z6" s="146"/>
      <c r="AA6" s="146"/>
      <c r="AB6" s="436"/>
      <c r="AC6" s="146"/>
      <c r="AD6" s="146"/>
      <c r="AE6" s="146"/>
      <c r="AF6" s="131"/>
      <c r="AG6" s="131"/>
      <c r="AH6" s="131"/>
      <c r="AI6" s="131"/>
      <c r="AJ6" s="131"/>
      <c r="AK6" s="131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</row>
    <row r="7" spans="1:119" s="94" customFormat="1" ht="13.5" customHeight="1" x14ac:dyDescent="0.25">
      <c r="A7" s="209">
        <v>44046</v>
      </c>
      <c r="B7" s="408" t="s">
        <v>86</v>
      </c>
      <c r="C7" s="78" t="s">
        <v>7</v>
      </c>
      <c r="D7" s="141">
        <v>30</v>
      </c>
      <c r="E7" s="141"/>
      <c r="F7" s="436"/>
      <c r="G7" s="436"/>
      <c r="H7" s="436"/>
      <c r="I7" s="437"/>
      <c r="J7" s="436"/>
      <c r="K7" s="436">
        <v>30</v>
      </c>
      <c r="L7" s="436"/>
      <c r="M7" s="326"/>
      <c r="N7" s="436"/>
      <c r="O7" s="436"/>
      <c r="P7" s="436"/>
      <c r="Q7" s="436"/>
      <c r="R7" s="436"/>
      <c r="S7" s="437"/>
      <c r="T7" s="146"/>
      <c r="U7" s="146"/>
      <c r="V7" s="146"/>
      <c r="W7" s="146"/>
      <c r="X7" s="146"/>
      <c r="Y7" s="146"/>
      <c r="Z7" s="146"/>
      <c r="AA7" s="146"/>
      <c r="AB7" s="436"/>
      <c r="AC7" s="146"/>
      <c r="AD7" s="146"/>
      <c r="AE7" s="146"/>
      <c r="AF7" s="131"/>
      <c r="AG7" s="131"/>
      <c r="AH7" s="131"/>
      <c r="AI7" s="131"/>
      <c r="AJ7" s="131"/>
      <c r="AK7" s="131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</row>
    <row r="8" spans="1:119" s="94" customFormat="1" ht="13.5" customHeight="1" x14ac:dyDescent="0.25">
      <c r="A8" s="209">
        <v>44046</v>
      </c>
      <c r="B8" s="686" t="s">
        <v>11</v>
      </c>
      <c r="C8" s="78" t="s">
        <v>7</v>
      </c>
      <c r="D8" s="141">
        <v>20</v>
      </c>
      <c r="E8" s="141"/>
      <c r="F8" s="436"/>
      <c r="G8" s="436"/>
      <c r="H8" s="436"/>
      <c r="I8" s="437"/>
      <c r="J8" s="436"/>
      <c r="K8" s="141">
        <v>20</v>
      </c>
      <c r="L8" s="436"/>
      <c r="M8" s="326"/>
      <c r="N8" s="436"/>
      <c r="O8" s="519"/>
      <c r="P8" s="436"/>
      <c r="Q8" s="436"/>
      <c r="R8" s="436"/>
      <c r="S8" s="437"/>
      <c r="T8" s="146"/>
      <c r="U8" s="146"/>
      <c r="V8" s="146"/>
      <c r="W8" s="146"/>
      <c r="X8" s="146"/>
      <c r="Y8" s="146"/>
      <c r="Z8" s="146"/>
      <c r="AA8" s="146"/>
      <c r="AB8" s="436"/>
      <c r="AC8" s="146"/>
      <c r="AD8" s="146"/>
      <c r="AE8" s="146"/>
      <c r="AF8" s="131"/>
      <c r="AG8" s="131"/>
      <c r="AH8" s="131"/>
      <c r="AI8" s="131"/>
      <c r="AJ8" s="131"/>
      <c r="AK8" s="131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</row>
    <row r="9" spans="1:119" s="94" customFormat="1" ht="13.5" customHeight="1" x14ac:dyDescent="0.25">
      <c r="A9" s="209">
        <v>44046</v>
      </c>
      <c r="B9" s="408" t="s">
        <v>139</v>
      </c>
      <c r="C9" s="78" t="s">
        <v>7</v>
      </c>
      <c r="D9" s="141">
        <v>150</v>
      </c>
      <c r="E9" s="141"/>
      <c r="F9" s="436"/>
      <c r="G9" s="436"/>
      <c r="H9" s="436"/>
      <c r="I9" s="437"/>
      <c r="J9" s="436"/>
      <c r="K9" s="436">
        <v>150</v>
      </c>
      <c r="L9" s="436"/>
      <c r="M9" s="326"/>
      <c r="N9" s="436"/>
      <c r="O9" s="519"/>
      <c r="P9" s="436"/>
      <c r="Q9" s="436"/>
      <c r="R9" s="436"/>
      <c r="S9" s="437"/>
      <c r="T9" s="146"/>
      <c r="U9" s="146"/>
      <c r="V9" s="146"/>
      <c r="W9" s="146"/>
      <c r="X9" s="146"/>
      <c r="Y9" s="146"/>
      <c r="Z9" s="146"/>
      <c r="AA9" s="146"/>
      <c r="AB9" s="436"/>
      <c r="AC9" s="146"/>
      <c r="AD9" s="146"/>
      <c r="AE9" s="146"/>
      <c r="AF9" s="131"/>
      <c r="AG9" s="131"/>
      <c r="AH9" s="131"/>
      <c r="AI9" s="131"/>
      <c r="AJ9" s="131"/>
      <c r="AK9" s="131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</row>
    <row r="10" spans="1:119" s="94" customFormat="1" ht="13.5" customHeight="1" x14ac:dyDescent="0.25">
      <c r="A10" s="209">
        <v>44046</v>
      </c>
      <c r="B10" s="408" t="s">
        <v>139</v>
      </c>
      <c r="C10" s="78" t="s">
        <v>7</v>
      </c>
      <c r="D10" s="141">
        <v>150</v>
      </c>
      <c r="E10" s="141"/>
      <c r="F10" s="436"/>
      <c r="G10" s="436"/>
      <c r="H10" s="436"/>
      <c r="I10" s="437"/>
      <c r="J10" s="436"/>
      <c r="K10" s="436">
        <v>150</v>
      </c>
      <c r="L10" s="436"/>
      <c r="M10" s="326"/>
      <c r="N10" s="436"/>
      <c r="O10" s="519"/>
      <c r="P10" s="436"/>
      <c r="Q10" s="436"/>
      <c r="R10" s="436"/>
      <c r="S10" s="437"/>
      <c r="T10" s="146"/>
      <c r="U10" s="146"/>
      <c r="V10" s="146"/>
      <c r="W10" s="146"/>
      <c r="X10" s="146"/>
      <c r="Y10" s="146"/>
      <c r="Z10" s="146"/>
      <c r="AA10" s="146"/>
      <c r="AB10" s="436"/>
      <c r="AC10" s="146"/>
      <c r="AD10" s="146"/>
      <c r="AE10" s="146"/>
      <c r="AF10" s="131"/>
      <c r="AG10" s="131"/>
      <c r="AH10" s="131"/>
      <c r="AI10" s="131"/>
      <c r="AJ10" s="131"/>
      <c r="AK10" s="131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</row>
    <row r="11" spans="1:119" s="94" customFormat="1" ht="13.5" customHeight="1" x14ac:dyDescent="0.25">
      <c r="A11" s="209">
        <v>44047</v>
      </c>
      <c r="B11" s="696" t="s">
        <v>118</v>
      </c>
      <c r="C11" s="78" t="s">
        <v>7</v>
      </c>
      <c r="D11" s="141"/>
      <c r="E11" s="141">
        <v>41.6</v>
      </c>
      <c r="F11" s="436"/>
      <c r="G11" s="436"/>
      <c r="H11" s="436"/>
      <c r="I11" s="437"/>
      <c r="J11" s="436"/>
      <c r="K11" s="436"/>
      <c r="L11" s="436"/>
      <c r="M11" s="326"/>
      <c r="N11" s="436"/>
      <c r="O11" s="519"/>
      <c r="P11" s="436"/>
      <c r="Q11" s="436"/>
      <c r="R11" s="436"/>
      <c r="S11" s="437"/>
      <c r="T11" s="146"/>
      <c r="U11" s="146"/>
      <c r="V11" s="146"/>
      <c r="W11" s="146"/>
      <c r="X11" s="146"/>
      <c r="Y11" s="146"/>
      <c r="Z11" s="146"/>
      <c r="AA11" s="146"/>
      <c r="AB11" s="436">
        <v>41.6</v>
      </c>
      <c r="AC11" s="146"/>
      <c r="AD11" s="146"/>
      <c r="AE11" s="146"/>
      <c r="AF11" s="131"/>
      <c r="AG11" s="131"/>
      <c r="AH11" s="131"/>
      <c r="AI11" s="131"/>
      <c r="AJ11" s="131"/>
      <c r="AK11" s="131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</row>
    <row r="12" spans="1:119" s="94" customFormat="1" ht="13.5" customHeight="1" x14ac:dyDescent="0.25">
      <c r="A12" s="209">
        <v>44047</v>
      </c>
      <c r="B12" s="686" t="s">
        <v>149</v>
      </c>
      <c r="C12" s="78" t="s">
        <v>7</v>
      </c>
      <c r="D12" s="141">
        <v>97</v>
      </c>
      <c r="E12" s="141"/>
      <c r="F12" s="436"/>
      <c r="G12" s="436"/>
      <c r="H12" s="436"/>
      <c r="I12" s="437"/>
      <c r="J12" s="436"/>
      <c r="K12" s="436">
        <v>97</v>
      </c>
      <c r="L12" s="436"/>
      <c r="M12" s="326"/>
      <c r="N12" s="436"/>
      <c r="O12" s="519"/>
      <c r="P12" s="436"/>
      <c r="Q12" s="436"/>
      <c r="R12" s="436"/>
      <c r="S12" s="437"/>
      <c r="T12" s="146"/>
      <c r="U12" s="146"/>
      <c r="V12" s="146"/>
      <c r="W12" s="146"/>
      <c r="X12" s="146"/>
      <c r="Y12" s="146"/>
      <c r="Z12" s="146"/>
      <c r="AA12" s="146"/>
      <c r="AB12" s="436"/>
      <c r="AC12" s="146"/>
      <c r="AD12" s="146"/>
      <c r="AE12" s="146"/>
      <c r="AF12" s="131"/>
      <c r="AG12" s="131"/>
      <c r="AH12" s="131"/>
      <c r="AI12" s="131"/>
      <c r="AJ12" s="131"/>
      <c r="AK12" s="131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</row>
    <row r="13" spans="1:119" s="94" customFormat="1" ht="13.5" customHeight="1" x14ac:dyDescent="0.25">
      <c r="A13" s="209">
        <v>44049</v>
      </c>
      <c r="B13" s="686" t="s">
        <v>56</v>
      </c>
      <c r="C13" s="78" t="s">
        <v>7</v>
      </c>
      <c r="D13" s="141"/>
      <c r="E13" s="141">
        <v>29.99</v>
      </c>
      <c r="F13" s="436"/>
      <c r="G13" s="436"/>
      <c r="H13" s="436"/>
      <c r="I13" s="437"/>
      <c r="J13" s="436"/>
      <c r="K13" s="436"/>
      <c r="L13" s="436"/>
      <c r="M13" s="326"/>
      <c r="N13" s="436"/>
      <c r="O13" s="519"/>
      <c r="P13" s="436"/>
      <c r="Q13" s="436"/>
      <c r="R13" s="436"/>
      <c r="S13" s="437"/>
      <c r="T13" s="146"/>
      <c r="U13" s="146"/>
      <c r="V13" s="146"/>
      <c r="W13" s="146"/>
      <c r="X13" s="146"/>
      <c r="Y13" s="146"/>
      <c r="Z13" s="146"/>
      <c r="AA13" s="146">
        <v>29.99</v>
      </c>
      <c r="AB13" s="436"/>
      <c r="AC13" s="146"/>
      <c r="AD13" s="146"/>
      <c r="AE13" s="146"/>
      <c r="AF13" s="131"/>
      <c r="AG13" s="131"/>
      <c r="AH13" s="131"/>
      <c r="AI13" s="131"/>
      <c r="AJ13" s="131"/>
      <c r="AK13" s="131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</row>
    <row r="14" spans="1:119" s="94" customFormat="1" ht="13.5" customHeight="1" x14ac:dyDescent="0.25">
      <c r="A14" s="209">
        <v>44049</v>
      </c>
      <c r="B14" s="408" t="s">
        <v>139</v>
      </c>
      <c r="C14" s="78" t="s">
        <v>7</v>
      </c>
      <c r="D14" s="141">
        <v>20</v>
      </c>
      <c r="E14" s="141"/>
      <c r="F14" s="436"/>
      <c r="G14" s="436"/>
      <c r="H14" s="436"/>
      <c r="I14" s="437"/>
      <c r="J14" s="436"/>
      <c r="K14" s="436">
        <v>20</v>
      </c>
      <c r="L14" s="436"/>
      <c r="M14" s="326"/>
      <c r="N14" s="436"/>
      <c r="O14" s="519"/>
      <c r="P14" s="436"/>
      <c r="Q14" s="436"/>
      <c r="R14" s="436"/>
      <c r="S14" s="437"/>
      <c r="T14" s="146"/>
      <c r="U14" s="146"/>
      <c r="V14" s="146"/>
      <c r="W14" s="146"/>
      <c r="X14" s="146"/>
      <c r="Y14" s="146"/>
      <c r="Z14" s="146"/>
      <c r="AA14" s="146"/>
      <c r="AB14" s="436"/>
      <c r="AC14" s="146"/>
      <c r="AD14" s="146"/>
      <c r="AE14" s="146"/>
      <c r="AF14" s="131"/>
      <c r="AG14" s="131"/>
      <c r="AH14" s="131"/>
      <c r="AI14" s="131"/>
      <c r="AJ14" s="131"/>
      <c r="AK14" s="131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</row>
    <row r="15" spans="1:119" s="94" customFormat="1" ht="13.5" customHeight="1" x14ac:dyDescent="0.25">
      <c r="A15" s="209">
        <v>44049</v>
      </c>
      <c r="B15" s="696" t="s">
        <v>108</v>
      </c>
      <c r="C15" s="78" t="s">
        <v>7</v>
      </c>
      <c r="D15" s="141">
        <v>100</v>
      </c>
      <c r="E15" s="141"/>
      <c r="F15" s="436"/>
      <c r="G15" s="436"/>
      <c r="H15" s="436"/>
      <c r="I15" s="437"/>
      <c r="J15" s="436"/>
      <c r="K15" s="436">
        <v>100</v>
      </c>
      <c r="L15" s="436"/>
      <c r="M15" s="326"/>
      <c r="N15" s="436"/>
      <c r="O15" s="519"/>
      <c r="P15" s="436"/>
      <c r="Q15" s="436"/>
      <c r="R15" s="436"/>
      <c r="S15" s="437"/>
      <c r="T15" s="146"/>
      <c r="U15" s="146"/>
      <c r="V15" s="146"/>
      <c r="W15" s="146"/>
      <c r="X15" s="146"/>
      <c r="Y15" s="146"/>
      <c r="Z15" s="146"/>
      <c r="AA15" s="146"/>
      <c r="AB15" s="436"/>
      <c r="AC15" s="146"/>
      <c r="AD15" s="146"/>
      <c r="AE15" s="146"/>
      <c r="AF15" s="131"/>
      <c r="AG15" s="131"/>
      <c r="AH15" s="131"/>
      <c r="AI15" s="131"/>
      <c r="AJ15" s="131"/>
      <c r="AK15" s="131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</row>
    <row r="16" spans="1:119" s="94" customFormat="1" ht="13.5" customHeight="1" x14ac:dyDescent="0.25">
      <c r="A16" s="209">
        <v>44053</v>
      </c>
      <c r="B16" s="696" t="s">
        <v>127</v>
      </c>
      <c r="C16" s="78" t="s">
        <v>7</v>
      </c>
      <c r="D16" s="141">
        <v>118.25</v>
      </c>
      <c r="E16" s="141"/>
      <c r="F16" s="436"/>
      <c r="G16" s="436"/>
      <c r="H16" s="436"/>
      <c r="I16" s="437"/>
      <c r="J16" s="436"/>
      <c r="K16" s="436">
        <v>118.25</v>
      </c>
      <c r="L16" s="436"/>
      <c r="M16" s="326"/>
      <c r="N16" s="436"/>
      <c r="O16" s="519"/>
      <c r="P16" s="436"/>
      <c r="Q16" s="436"/>
      <c r="R16" s="436"/>
      <c r="S16" s="437"/>
      <c r="T16" s="146"/>
      <c r="U16" s="146"/>
      <c r="V16" s="146"/>
      <c r="W16" s="146"/>
      <c r="X16" s="146"/>
      <c r="Y16" s="146"/>
      <c r="Z16" s="146"/>
      <c r="AA16" s="146"/>
      <c r="AB16" s="436"/>
      <c r="AC16" s="146"/>
      <c r="AD16" s="146"/>
      <c r="AE16" s="146"/>
      <c r="AF16" s="131"/>
      <c r="AG16" s="131"/>
      <c r="AH16" s="131"/>
      <c r="AI16" s="131"/>
      <c r="AJ16" s="131"/>
      <c r="AK16" s="131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</row>
    <row r="17" spans="1:119" s="94" customFormat="1" ht="13.5" customHeight="1" x14ac:dyDescent="0.25">
      <c r="A17" s="209">
        <v>44056</v>
      </c>
      <c r="B17" s="408" t="s">
        <v>11</v>
      </c>
      <c r="C17" s="78" t="s">
        <v>7</v>
      </c>
      <c r="D17" s="141">
        <v>20</v>
      </c>
      <c r="E17" s="141"/>
      <c r="F17" s="436"/>
      <c r="G17" s="436"/>
      <c r="H17" s="436"/>
      <c r="I17" s="437"/>
      <c r="J17" s="436"/>
      <c r="K17" s="436">
        <v>20</v>
      </c>
      <c r="L17" s="436"/>
      <c r="M17" s="326"/>
      <c r="N17" s="436"/>
      <c r="O17" s="519"/>
      <c r="P17" s="436"/>
      <c r="Q17" s="436"/>
      <c r="R17" s="436"/>
      <c r="S17" s="437"/>
      <c r="T17" s="146"/>
      <c r="U17" s="146"/>
      <c r="V17" s="146"/>
      <c r="W17" s="146"/>
      <c r="X17" s="146"/>
      <c r="Y17" s="146"/>
      <c r="Z17" s="146"/>
      <c r="AA17" s="146"/>
      <c r="AB17" s="436"/>
      <c r="AC17" s="146"/>
      <c r="AD17" s="146"/>
      <c r="AE17" s="146"/>
      <c r="AF17" s="131"/>
      <c r="AG17" s="131"/>
      <c r="AH17" s="131"/>
      <c r="AI17" s="131"/>
      <c r="AJ17" s="131"/>
      <c r="AK17" s="131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</row>
    <row r="18" spans="1:119" s="94" customFormat="1" ht="13.5" customHeight="1" x14ac:dyDescent="0.25">
      <c r="A18" s="209">
        <v>44057</v>
      </c>
      <c r="B18" s="408" t="s">
        <v>139</v>
      </c>
      <c r="C18" s="78" t="s">
        <v>7</v>
      </c>
      <c r="D18" s="141">
        <v>8.18</v>
      </c>
      <c r="E18" s="141"/>
      <c r="F18" s="436"/>
      <c r="G18" s="436"/>
      <c r="H18" s="436"/>
      <c r="I18" s="437"/>
      <c r="J18" s="436"/>
      <c r="K18" s="436">
        <v>8.18</v>
      </c>
      <c r="L18" s="436"/>
      <c r="M18" s="326"/>
      <c r="N18" s="436"/>
      <c r="O18" s="519"/>
      <c r="P18" s="436"/>
      <c r="Q18" s="436"/>
      <c r="R18" s="436"/>
      <c r="S18" s="437"/>
      <c r="T18" s="146"/>
      <c r="U18" s="146"/>
      <c r="V18" s="146"/>
      <c r="W18" s="146"/>
      <c r="X18" s="146"/>
      <c r="Y18" s="146"/>
      <c r="Z18" s="146"/>
      <c r="AA18" s="146"/>
      <c r="AB18" s="436"/>
      <c r="AC18" s="146"/>
      <c r="AD18" s="146"/>
      <c r="AE18" s="146"/>
      <c r="AF18" s="131"/>
      <c r="AG18" s="131"/>
      <c r="AH18" s="131"/>
      <c r="AI18" s="131"/>
      <c r="AJ18" s="131"/>
      <c r="AK18" s="131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</row>
    <row r="19" spans="1:119" s="94" customFormat="1" ht="13.5" customHeight="1" x14ac:dyDescent="0.25">
      <c r="A19" s="1">
        <v>44062</v>
      </c>
      <c r="B19" s="408" t="s">
        <v>110</v>
      </c>
      <c r="C19" s="78" t="s">
        <v>7</v>
      </c>
      <c r="D19" s="141">
        <v>76.069999999999993</v>
      </c>
      <c r="E19" s="141"/>
      <c r="F19" s="436"/>
      <c r="G19" s="436"/>
      <c r="H19" s="436"/>
      <c r="I19" s="437"/>
      <c r="J19" s="436"/>
      <c r="K19" s="436">
        <v>76.069999999999993</v>
      </c>
      <c r="L19" s="436"/>
      <c r="M19" s="326"/>
      <c r="N19" s="436"/>
      <c r="O19" s="519"/>
      <c r="P19" s="436"/>
      <c r="Q19" s="436"/>
      <c r="R19" s="436"/>
      <c r="S19" s="437"/>
      <c r="T19" s="146"/>
      <c r="U19" s="146"/>
      <c r="V19" s="146"/>
      <c r="W19" s="146"/>
      <c r="X19" s="146"/>
      <c r="Y19" s="146"/>
      <c r="Z19" s="146"/>
      <c r="AA19" s="146"/>
      <c r="AB19" s="436"/>
      <c r="AC19" s="146"/>
      <c r="AD19" s="146"/>
      <c r="AE19" s="146"/>
      <c r="AF19" s="131"/>
      <c r="AG19" s="131"/>
      <c r="AH19" s="131"/>
      <c r="AI19" s="131"/>
      <c r="AJ19" s="131"/>
      <c r="AK19" s="131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</row>
    <row r="20" spans="1:119" s="94" customFormat="1" ht="13.5" customHeight="1" x14ac:dyDescent="0.25">
      <c r="A20" s="1">
        <v>44064</v>
      </c>
      <c r="B20" s="706" t="s">
        <v>150</v>
      </c>
      <c r="C20" s="78" t="s">
        <v>7</v>
      </c>
      <c r="D20" s="141"/>
      <c r="E20" s="141">
        <v>75.599999999999994</v>
      </c>
      <c r="F20" s="436"/>
      <c r="G20" s="436"/>
      <c r="H20" s="436"/>
      <c r="I20" s="437"/>
      <c r="J20" s="436"/>
      <c r="K20" s="436"/>
      <c r="L20" s="436"/>
      <c r="M20" s="326"/>
      <c r="N20" s="436"/>
      <c r="O20" s="519"/>
      <c r="P20" s="436"/>
      <c r="Q20" s="436"/>
      <c r="R20" s="436"/>
      <c r="S20" s="437"/>
      <c r="T20" s="146">
        <v>75.599999999999994</v>
      </c>
      <c r="U20" s="146"/>
      <c r="V20" s="146"/>
      <c r="W20" s="146"/>
      <c r="X20" s="146"/>
      <c r="Y20" s="146"/>
      <c r="Z20" s="146"/>
      <c r="AA20" s="146"/>
      <c r="AB20" s="436"/>
      <c r="AC20" s="146"/>
      <c r="AD20" s="146"/>
      <c r="AE20" s="146"/>
      <c r="AF20" s="131"/>
      <c r="AG20" s="131"/>
      <c r="AH20" s="131"/>
      <c r="AI20" s="131"/>
      <c r="AJ20" s="131"/>
      <c r="AK20" s="131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</row>
    <row r="21" spans="1:119" s="94" customFormat="1" ht="13.5" customHeight="1" x14ac:dyDescent="0.25">
      <c r="A21" s="1">
        <v>44067</v>
      </c>
      <c r="B21" s="706" t="s">
        <v>86</v>
      </c>
      <c r="C21" s="78" t="s">
        <v>7</v>
      </c>
      <c r="D21" s="141">
        <v>31</v>
      </c>
      <c r="E21" s="141"/>
      <c r="F21" s="436"/>
      <c r="G21" s="436"/>
      <c r="H21" s="436"/>
      <c r="I21" s="437"/>
      <c r="J21" s="436"/>
      <c r="K21" s="436">
        <v>31</v>
      </c>
      <c r="L21" s="436"/>
      <c r="M21" s="326"/>
      <c r="N21" s="436"/>
      <c r="O21" s="519"/>
      <c r="P21" s="436"/>
      <c r="Q21" s="436"/>
      <c r="R21" s="436"/>
      <c r="S21" s="437"/>
      <c r="T21" s="146"/>
      <c r="U21" s="146"/>
      <c r="V21" s="146"/>
      <c r="W21" s="146"/>
      <c r="X21" s="146"/>
      <c r="Y21" s="146"/>
      <c r="Z21" s="146"/>
      <c r="AA21" s="146"/>
      <c r="AB21" s="436"/>
      <c r="AC21" s="146"/>
      <c r="AD21" s="146"/>
      <c r="AE21" s="146"/>
      <c r="AF21" s="131"/>
      <c r="AG21" s="131"/>
      <c r="AH21" s="131"/>
      <c r="AI21" s="131"/>
      <c r="AJ21" s="131"/>
      <c r="AK21" s="131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</row>
    <row r="22" spans="1:119" s="94" customFormat="1" ht="13.5" customHeight="1" x14ac:dyDescent="0.25">
      <c r="A22" s="1">
        <v>44067</v>
      </c>
      <c r="B22" s="408" t="s">
        <v>139</v>
      </c>
      <c r="C22" s="78" t="s">
        <v>7</v>
      </c>
      <c r="D22" s="141">
        <v>10</v>
      </c>
      <c r="E22" s="141"/>
      <c r="F22" s="436"/>
      <c r="G22" s="436"/>
      <c r="H22" s="436"/>
      <c r="I22" s="437"/>
      <c r="J22" s="436"/>
      <c r="K22" s="436">
        <v>10</v>
      </c>
      <c r="L22" s="436"/>
      <c r="M22" s="326"/>
      <c r="N22" s="436"/>
      <c r="O22" s="519"/>
      <c r="P22" s="436"/>
      <c r="Q22" s="436"/>
      <c r="R22" s="436"/>
      <c r="S22" s="437"/>
      <c r="T22" s="146"/>
      <c r="U22" s="146"/>
      <c r="V22" s="146"/>
      <c r="W22" s="146"/>
      <c r="X22" s="146"/>
      <c r="Y22" s="146"/>
      <c r="Z22" s="146"/>
      <c r="AA22" s="146"/>
      <c r="AB22" s="436"/>
      <c r="AC22" s="146"/>
      <c r="AD22" s="146"/>
      <c r="AE22" s="146"/>
      <c r="AF22" s="131"/>
      <c r="AG22" s="131"/>
      <c r="AH22" s="131"/>
      <c r="AI22" s="131"/>
      <c r="AJ22" s="131"/>
      <c r="AK22" s="131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</row>
    <row r="23" spans="1:119" s="94" customFormat="1" ht="13.5" customHeight="1" x14ac:dyDescent="0.25">
      <c r="A23" s="1">
        <v>44067</v>
      </c>
      <c r="B23" s="706" t="s">
        <v>113</v>
      </c>
      <c r="C23" s="78" t="s">
        <v>7</v>
      </c>
      <c r="D23" s="141">
        <v>30</v>
      </c>
      <c r="E23" s="141"/>
      <c r="F23" s="436"/>
      <c r="G23" s="436"/>
      <c r="H23" s="436"/>
      <c r="I23" s="437"/>
      <c r="J23" s="436"/>
      <c r="K23" s="436">
        <v>30</v>
      </c>
      <c r="L23" s="436"/>
      <c r="M23" s="326"/>
      <c r="N23" s="436"/>
      <c r="O23" s="519"/>
      <c r="P23" s="436"/>
      <c r="Q23" s="436"/>
      <c r="R23" s="436"/>
      <c r="S23" s="437"/>
      <c r="T23" s="146"/>
      <c r="U23" s="146"/>
      <c r="V23" s="146"/>
      <c r="W23" s="146"/>
      <c r="X23" s="146"/>
      <c r="Y23" s="146"/>
      <c r="Z23" s="146"/>
      <c r="AA23" s="146"/>
      <c r="AB23" s="436"/>
      <c r="AC23" s="146"/>
      <c r="AD23" s="146"/>
      <c r="AE23" s="146"/>
      <c r="AF23" s="131"/>
      <c r="AG23" s="131"/>
      <c r="AH23" s="131"/>
      <c r="AI23" s="131"/>
      <c r="AJ23" s="131"/>
      <c r="AK23" s="131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</row>
    <row r="24" spans="1:119" s="94" customFormat="1" ht="13.5" customHeight="1" x14ac:dyDescent="0.25">
      <c r="A24" s="1">
        <v>44069</v>
      </c>
      <c r="B24" s="696" t="s">
        <v>127</v>
      </c>
      <c r="C24" s="78" t="s">
        <v>7</v>
      </c>
      <c r="D24" s="141">
        <v>221.45</v>
      </c>
      <c r="E24" s="141"/>
      <c r="F24" s="436"/>
      <c r="G24" s="436"/>
      <c r="H24" s="436"/>
      <c r="I24" s="437"/>
      <c r="J24" s="436"/>
      <c r="K24" s="436">
        <v>221.45</v>
      </c>
      <c r="L24" s="436"/>
      <c r="M24" s="326"/>
      <c r="N24" s="436"/>
      <c r="O24" s="519"/>
      <c r="P24" s="436"/>
      <c r="Q24" s="436"/>
      <c r="R24" s="436"/>
      <c r="S24" s="437"/>
      <c r="T24" s="146"/>
      <c r="U24" s="146"/>
      <c r="V24" s="146"/>
      <c r="W24" s="146"/>
      <c r="X24" s="146"/>
      <c r="Y24" s="146"/>
      <c r="Z24" s="146"/>
      <c r="AA24" s="146"/>
      <c r="AB24" s="436"/>
      <c r="AC24" s="146"/>
      <c r="AD24" s="146"/>
      <c r="AE24" s="146"/>
      <c r="AF24" s="131"/>
      <c r="AG24" s="131"/>
      <c r="AH24" s="131"/>
      <c r="AI24" s="131"/>
      <c r="AJ24" s="131"/>
      <c r="AK24" s="131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</row>
    <row r="25" spans="1:119" s="94" customFormat="1" ht="13.5" customHeight="1" x14ac:dyDescent="0.25">
      <c r="A25" s="1">
        <v>44070</v>
      </c>
      <c r="B25" s="706" t="s">
        <v>62</v>
      </c>
      <c r="C25" s="78" t="s">
        <v>7</v>
      </c>
      <c r="D25" s="141"/>
      <c r="E25" s="141">
        <v>172.8</v>
      </c>
      <c r="F25" s="436"/>
      <c r="G25" s="436"/>
      <c r="H25" s="436"/>
      <c r="I25" s="437"/>
      <c r="J25" s="436"/>
      <c r="K25" s="436"/>
      <c r="L25" s="436"/>
      <c r="M25" s="326"/>
      <c r="N25" s="436"/>
      <c r="O25" s="519"/>
      <c r="P25" s="436"/>
      <c r="Q25" s="436"/>
      <c r="R25" s="436"/>
      <c r="S25" s="437"/>
      <c r="T25" s="146"/>
      <c r="U25" s="146"/>
      <c r="V25" s="146"/>
      <c r="W25" s="146"/>
      <c r="X25" s="146"/>
      <c r="Y25" s="146"/>
      <c r="Z25" s="146"/>
      <c r="AA25" s="146">
        <v>172.8</v>
      </c>
      <c r="AB25" s="436"/>
      <c r="AC25" s="146"/>
      <c r="AD25" s="146"/>
      <c r="AE25" s="146"/>
      <c r="AF25" s="131"/>
      <c r="AG25" s="131"/>
      <c r="AH25" s="131"/>
      <c r="AI25" s="131"/>
      <c r="AJ25" s="131"/>
      <c r="AK25" s="131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</row>
    <row r="26" spans="1:119" s="94" customFormat="1" ht="13.5" customHeight="1" x14ac:dyDescent="0.25">
      <c r="A26" s="1">
        <v>44069</v>
      </c>
      <c r="B26" s="408" t="s">
        <v>11</v>
      </c>
      <c r="C26" s="78" t="s">
        <v>7</v>
      </c>
      <c r="D26" s="141">
        <v>20</v>
      </c>
      <c r="E26" s="141"/>
      <c r="F26" s="436"/>
      <c r="G26" s="436"/>
      <c r="H26" s="436"/>
      <c r="I26" s="437"/>
      <c r="J26" s="436"/>
      <c r="K26" s="436">
        <v>20</v>
      </c>
      <c r="L26" s="436"/>
      <c r="M26" s="326"/>
      <c r="N26" s="436"/>
      <c r="O26" s="519"/>
      <c r="P26" s="436"/>
      <c r="Q26" s="436"/>
      <c r="R26" s="436"/>
      <c r="S26" s="437"/>
      <c r="T26" s="146"/>
      <c r="U26" s="146"/>
      <c r="V26" s="146"/>
      <c r="W26" s="146"/>
      <c r="X26" s="146"/>
      <c r="Y26" s="146"/>
      <c r="Z26" s="146"/>
      <c r="AA26" s="146"/>
      <c r="AB26" s="436"/>
      <c r="AC26" s="146"/>
      <c r="AD26" s="146"/>
      <c r="AE26" s="146"/>
      <c r="AF26" s="131"/>
      <c r="AG26" s="131"/>
      <c r="AH26" s="131"/>
      <c r="AI26" s="131"/>
      <c r="AJ26" s="131"/>
      <c r="AK26" s="131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</row>
    <row r="27" spans="1:119" s="94" customFormat="1" ht="13.5" customHeight="1" x14ac:dyDescent="0.25">
      <c r="A27" s="1">
        <v>44070</v>
      </c>
      <c r="B27" s="408" t="s">
        <v>147</v>
      </c>
      <c r="C27" s="78" t="s">
        <v>7</v>
      </c>
      <c r="D27" s="141">
        <v>25</v>
      </c>
      <c r="E27" s="141"/>
      <c r="F27" s="436"/>
      <c r="G27" s="436"/>
      <c r="H27" s="436"/>
      <c r="I27" s="437"/>
      <c r="J27" s="436"/>
      <c r="K27" s="436">
        <v>25</v>
      </c>
      <c r="L27" s="436"/>
      <c r="M27" s="326"/>
      <c r="N27" s="436"/>
      <c r="O27" s="519"/>
      <c r="P27" s="436"/>
      <c r="Q27" s="436"/>
      <c r="R27" s="436"/>
      <c r="S27" s="437"/>
      <c r="T27" s="146"/>
      <c r="U27" s="146"/>
      <c r="V27" s="146"/>
      <c r="W27" s="146"/>
      <c r="X27" s="146"/>
      <c r="Y27" s="146"/>
      <c r="Z27" s="146"/>
      <c r="AA27" s="146"/>
      <c r="AB27" s="436"/>
      <c r="AC27" s="146"/>
      <c r="AD27" s="146"/>
      <c r="AE27" s="146"/>
      <c r="AF27" s="131"/>
      <c r="AG27" s="131"/>
      <c r="AH27" s="131"/>
      <c r="AI27" s="131"/>
      <c r="AJ27" s="131"/>
      <c r="AK27" s="131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</row>
    <row r="28" spans="1:119" s="94" customFormat="1" ht="13.5" customHeight="1" x14ac:dyDescent="0.25">
      <c r="A28" s="1">
        <v>44070</v>
      </c>
      <c r="B28" s="408" t="s">
        <v>11</v>
      </c>
      <c r="C28" s="78" t="s">
        <v>7</v>
      </c>
      <c r="D28" s="141">
        <v>10</v>
      </c>
      <c r="E28" s="141"/>
      <c r="F28" s="436"/>
      <c r="G28" s="436"/>
      <c r="H28" s="436"/>
      <c r="I28" s="437"/>
      <c r="J28" s="436"/>
      <c r="K28" s="436">
        <v>10</v>
      </c>
      <c r="L28" s="436"/>
      <c r="M28" s="326"/>
      <c r="N28" s="436"/>
      <c r="O28" s="519"/>
      <c r="P28" s="436"/>
      <c r="Q28" s="436"/>
      <c r="R28" s="436"/>
      <c r="S28" s="437"/>
      <c r="T28" s="146"/>
      <c r="U28" s="146"/>
      <c r="V28" s="146"/>
      <c r="W28" s="146"/>
      <c r="X28" s="146"/>
      <c r="Y28" s="146"/>
      <c r="Z28" s="146"/>
      <c r="AA28" s="146"/>
      <c r="AB28" s="436"/>
      <c r="AC28" s="146"/>
      <c r="AD28" s="146"/>
      <c r="AE28" s="146"/>
      <c r="AF28" s="131"/>
      <c r="AG28" s="131"/>
      <c r="AH28" s="131"/>
      <c r="AI28" s="131"/>
      <c r="AJ28" s="131"/>
      <c r="AK28" s="131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</row>
    <row r="29" spans="1:119" s="94" customFormat="1" ht="13.5" customHeight="1" x14ac:dyDescent="0.25">
      <c r="A29" s="1">
        <v>44071</v>
      </c>
      <c r="B29" s="408" t="s">
        <v>139</v>
      </c>
      <c r="C29" s="78" t="s">
        <v>7</v>
      </c>
      <c r="D29" s="141">
        <v>100</v>
      </c>
      <c r="E29" s="141"/>
      <c r="F29" s="436"/>
      <c r="G29" s="436"/>
      <c r="H29" s="436"/>
      <c r="I29" s="437"/>
      <c r="J29" s="436"/>
      <c r="K29" s="436">
        <v>100</v>
      </c>
      <c r="L29" s="436"/>
      <c r="M29" s="326"/>
      <c r="N29" s="436"/>
      <c r="O29" s="519"/>
      <c r="P29" s="436"/>
      <c r="Q29" s="436"/>
      <c r="R29" s="436"/>
      <c r="S29" s="437"/>
      <c r="T29" s="146"/>
      <c r="U29" s="146"/>
      <c r="V29" s="146"/>
      <c r="W29" s="146"/>
      <c r="X29" s="146"/>
      <c r="Y29" s="146"/>
      <c r="Z29" s="146"/>
      <c r="AA29" s="146"/>
      <c r="AB29" s="436"/>
      <c r="AC29" s="146"/>
      <c r="AD29" s="146"/>
      <c r="AE29" s="146"/>
      <c r="AF29" s="131"/>
      <c r="AG29" s="131"/>
      <c r="AH29" s="131"/>
      <c r="AI29" s="131"/>
      <c r="AJ29" s="131"/>
      <c r="AK29" s="131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</row>
    <row r="30" spans="1:119" s="94" customFormat="1" ht="13.5" customHeight="1" x14ac:dyDescent="0.25">
      <c r="A30" s="1">
        <v>44071</v>
      </c>
      <c r="B30" s="408" t="s">
        <v>63</v>
      </c>
      <c r="C30" s="78" t="s">
        <v>7</v>
      </c>
      <c r="D30" s="141"/>
      <c r="E30" s="141">
        <v>60</v>
      </c>
      <c r="F30" s="436"/>
      <c r="G30" s="436"/>
      <c r="H30" s="436"/>
      <c r="I30" s="437"/>
      <c r="J30" s="436"/>
      <c r="K30" s="436"/>
      <c r="L30" s="436"/>
      <c r="M30" s="326"/>
      <c r="N30" s="436"/>
      <c r="O30" s="519"/>
      <c r="P30" s="436"/>
      <c r="Q30" s="436"/>
      <c r="R30" s="436"/>
      <c r="S30" s="437"/>
      <c r="T30" s="146"/>
      <c r="U30" s="146"/>
      <c r="V30" s="146"/>
      <c r="W30" s="146"/>
      <c r="X30" s="146"/>
      <c r="Y30" s="146"/>
      <c r="Z30" s="146"/>
      <c r="AA30" s="146">
        <v>60</v>
      </c>
      <c r="AB30" s="436"/>
      <c r="AC30" s="146"/>
      <c r="AD30" s="146"/>
      <c r="AE30" s="146"/>
      <c r="AF30" s="131"/>
      <c r="AG30" s="131"/>
      <c r="AH30" s="131"/>
      <c r="AI30" s="131"/>
      <c r="AJ30" s="131"/>
      <c r="AK30" s="131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</row>
    <row r="31" spans="1:119" s="94" customFormat="1" ht="13.5" customHeight="1" x14ac:dyDescent="0.25">
      <c r="A31" s="1">
        <v>44074</v>
      </c>
      <c r="B31" s="408" t="s">
        <v>139</v>
      </c>
      <c r="C31" s="78" t="s">
        <v>7</v>
      </c>
      <c r="D31" s="141">
        <v>20</v>
      </c>
      <c r="E31" s="141"/>
      <c r="F31" s="436"/>
      <c r="G31" s="436"/>
      <c r="H31" s="436"/>
      <c r="I31" s="437"/>
      <c r="J31" s="436"/>
      <c r="K31" s="436">
        <v>20</v>
      </c>
      <c r="L31" s="436"/>
      <c r="M31" s="326"/>
      <c r="N31" s="436"/>
      <c r="O31" s="519"/>
      <c r="P31" s="436"/>
      <c r="Q31" s="436"/>
      <c r="R31" s="436"/>
      <c r="S31" s="437"/>
      <c r="T31" s="146"/>
      <c r="U31" s="146"/>
      <c r="V31" s="146"/>
      <c r="W31" s="146"/>
      <c r="X31" s="146"/>
      <c r="Y31" s="146"/>
      <c r="Z31" s="146"/>
      <c r="AA31" s="146"/>
      <c r="AB31" s="436"/>
      <c r="AC31" s="146"/>
      <c r="AD31" s="146"/>
      <c r="AE31" s="146"/>
      <c r="AF31" s="131"/>
      <c r="AG31" s="131"/>
      <c r="AH31" s="131"/>
      <c r="AI31" s="131"/>
      <c r="AJ31" s="131"/>
      <c r="AK31" s="131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</row>
    <row r="32" spans="1:119" s="94" customFormat="1" ht="13.5" customHeight="1" x14ac:dyDescent="0.25">
      <c r="A32" s="1">
        <v>44074</v>
      </c>
      <c r="B32" s="408" t="s">
        <v>151</v>
      </c>
      <c r="C32" s="78" t="s">
        <v>7</v>
      </c>
      <c r="D32" s="141">
        <v>221.5</v>
      </c>
      <c r="E32" s="141"/>
      <c r="F32" s="436"/>
      <c r="G32" s="436"/>
      <c r="H32" s="436"/>
      <c r="I32" s="437"/>
      <c r="J32" s="436"/>
      <c r="K32" s="436"/>
      <c r="L32" s="436"/>
      <c r="M32" s="326">
        <v>221.5</v>
      </c>
      <c r="N32" s="436"/>
      <c r="O32" s="519"/>
      <c r="P32" s="436"/>
      <c r="Q32" s="436"/>
      <c r="R32" s="436"/>
      <c r="S32" s="437"/>
      <c r="T32" s="146"/>
      <c r="U32" s="146"/>
      <c r="V32" s="146"/>
      <c r="W32" s="146"/>
      <c r="X32" s="146"/>
      <c r="Y32" s="146"/>
      <c r="Z32" s="146"/>
      <c r="AA32" s="146"/>
      <c r="AB32" s="436"/>
      <c r="AC32" s="146"/>
      <c r="AD32" s="146"/>
      <c r="AE32" s="146"/>
      <c r="AF32" s="131"/>
      <c r="AG32" s="131"/>
      <c r="AH32" s="131"/>
      <c r="AI32" s="131"/>
      <c r="AJ32" s="131"/>
      <c r="AK32" s="131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</row>
    <row r="33" spans="1:119" s="94" customFormat="1" ht="15" customHeight="1" x14ac:dyDescent="0.25">
      <c r="A33" s="209"/>
      <c r="B33" s="685"/>
      <c r="C33" s="78"/>
      <c r="D33" s="436"/>
      <c r="E33" s="141"/>
      <c r="F33" s="436"/>
      <c r="H33" s="436"/>
      <c r="I33" s="437"/>
      <c r="J33" s="436"/>
      <c r="K33" s="436"/>
      <c r="L33" s="436"/>
      <c r="M33" s="326"/>
      <c r="N33" s="436"/>
      <c r="O33" s="519"/>
      <c r="P33" s="436"/>
      <c r="Q33" s="436"/>
      <c r="R33" s="436"/>
      <c r="S33" s="437"/>
      <c r="T33" s="146"/>
      <c r="U33" s="146"/>
      <c r="V33" s="146"/>
      <c r="W33" s="146"/>
      <c r="X33" s="146"/>
      <c r="Y33" s="146"/>
      <c r="Z33" s="146"/>
      <c r="AA33" s="146"/>
      <c r="AB33" s="436"/>
      <c r="AC33" s="146"/>
      <c r="AD33" s="146"/>
      <c r="AE33" s="146"/>
      <c r="AF33" s="131"/>
      <c r="AG33" s="131"/>
      <c r="AH33" s="131"/>
      <c r="AI33" s="131"/>
      <c r="AJ33" s="131"/>
      <c r="AK33" s="131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</row>
    <row r="34" spans="1:119" s="94" customFormat="1" ht="10.5" customHeight="1" x14ac:dyDescent="0.25">
      <c r="A34" s="19" t="s">
        <v>65</v>
      </c>
      <c r="B34" s="430"/>
      <c r="C34" s="431"/>
      <c r="D34" s="432">
        <f>SUM(D6:D33)</f>
        <v>1684.85</v>
      </c>
      <c r="E34" s="432">
        <f>SUM(E6:E33)</f>
        <v>379.99</v>
      </c>
      <c r="F34" s="433"/>
      <c r="G34" s="433">
        <f>SUM(G6:G33)</f>
        <v>0</v>
      </c>
      <c r="H34" s="433">
        <f>SUM(H6:H33)</f>
        <v>0</v>
      </c>
      <c r="I34" s="659"/>
      <c r="J34" s="433">
        <f t="shared" ref="J34:R34" si="0">SUM(J6:J33)</f>
        <v>0</v>
      </c>
      <c r="K34" s="433">
        <f t="shared" si="0"/>
        <v>1463.35</v>
      </c>
      <c r="L34" s="433">
        <f t="shared" si="0"/>
        <v>0</v>
      </c>
      <c r="M34" s="433">
        <f t="shared" si="0"/>
        <v>221.5</v>
      </c>
      <c r="N34" s="433">
        <f t="shared" si="0"/>
        <v>0</v>
      </c>
      <c r="O34" s="433">
        <f t="shared" si="0"/>
        <v>0</v>
      </c>
      <c r="P34" s="433">
        <f t="shared" si="0"/>
        <v>0</v>
      </c>
      <c r="Q34" s="433">
        <f t="shared" si="0"/>
        <v>0</v>
      </c>
      <c r="R34" s="433">
        <f t="shared" si="0"/>
        <v>0</v>
      </c>
      <c r="S34" s="434"/>
      <c r="T34" s="434">
        <f t="shared" ref="T34:AE34" si="1">SUM(T6:T33)</f>
        <v>75.599999999999994</v>
      </c>
      <c r="U34" s="434">
        <f t="shared" si="1"/>
        <v>0</v>
      </c>
      <c r="V34" s="434">
        <f t="shared" si="1"/>
        <v>0</v>
      </c>
      <c r="W34" s="434">
        <f t="shared" si="1"/>
        <v>0</v>
      </c>
      <c r="X34" s="434">
        <f t="shared" si="1"/>
        <v>0</v>
      </c>
      <c r="Y34" s="434">
        <f t="shared" si="1"/>
        <v>0</v>
      </c>
      <c r="Z34" s="434">
        <f t="shared" si="1"/>
        <v>0</v>
      </c>
      <c r="AA34" s="434">
        <f t="shared" si="1"/>
        <v>262.79000000000002</v>
      </c>
      <c r="AB34" s="434">
        <f t="shared" si="1"/>
        <v>41.6</v>
      </c>
      <c r="AC34" s="434">
        <f t="shared" si="1"/>
        <v>0</v>
      </c>
      <c r="AD34" s="434">
        <f t="shared" si="1"/>
        <v>0</v>
      </c>
      <c r="AE34" s="434">
        <f t="shared" si="1"/>
        <v>0</v>
      </c>
      <c r="AF34" s="131"/>
      <c r="AG34" s="131"/>
      <c r="AH34" s="131"/>
      <c r="AI34" s="131"/>
      <c r="AJ34" s="131"/>
      <c r="AK34" s="131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</row>
    <row r="35" spans="1:119" s="151" customFormat="1" ht="6.65" customHeight="1" thickBot="1" x14ac:dyDescent="0.3">
      <c r="A35" s="81"/>
      <c r="B35" s="82"/>
      <c r="C35" s="82"/>
      <c r="D35" s="150"/>
      <c r="E35" s="150"/>
      <c r="F35" s="83"/>
      <c r="G35" s="83"/>
      <c r="H35" s="83"/>
      <c r="I35" s="660"/>
      <c r="J35" s="83"/>
      <c r="K35" s="83"/>
      <c r="L35" s="83"/>
      <c r="M35" s="85"/>
      <c r="N35" s="83"/>
      <c r="O35" s="83"/>
      <c r="P35" s="83"/>
      <c r="Q35" s="86"/>
      <c r="R35" s="83"/>
      <c r="S35" s="84"/>
      <c r="T35" s="87"/>
      <c r="U35" s="87"/>
      <c r="V35" s="87"/>
      <c r="W35" s="87"/>
      <c r="X35" s="88"/>
      <c r="Y35" s="87"/>
      <c r="Z35" s="87"/>
      <c r="AA35" s="87"/>
      <c r="AB35" s="83"/>
      <c r="AC35" s="84"/>
      <c r="AD35" s="84"/>
      <c r="AE35" s="84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</row>
    <row r="36" spans="1:119" ht="42.5" thickBot="1" x14ac:dyDescent="0.3">
      <c r="A36" s="22" t="s">
        <v>66</v>
      </c>
      <c r="B36" s="23" t="s">
        <v>23</v>
      </c>
      <c r="C36" s="23"/>
      <c r="D36" s="906" t="s">
        <v>24</v>
      </c>
      <c r="E36" s="906"/>
      <c r="F36" s="24"/>
      <c r="G36" s="906" t="s">
        <v>25</v>
      </c>
      <c r="H36" s="906"/>
      <c r="I36" s="698"/>
      <c r="J36" s="26" t="s">
        <v>26</v>
      </c>
      <c r="K36" s="26" t="s">
        <v>27</v>
      </c>
      <c r="L36" s="26" t="s">
        <v>28</v>
      </c>
      <c r="M36" s="27" t="s">
        <v>29</v>
      </c>
      <c r="N36" s="28" t="s">
        <v>30</v>
      </c>
      <c r="O36" s="27" t="s">
        <v>31</v>
      </c>
      <c r="P36" s="27" t="s">
        <v>67</v>
      </c>
      <c r="Q36" s="27" t="s">
        <v>33</v>
      </c>
      <c r="R36" s="27" t="s">
        <v>34</v>
      </c>
      <c r="S36" s="29"/>
      <c r="T36" s="26" t="s">
        <v>35</v>
      </c>
      <c r="U36" s="27" t="s">
        <v>36</v>
      </c>
      <c r="V36" s="30" t="s">
        <v>37</v>
      </c>
      <c r="W36" s="31" t="s">
        <v>68</v>
      </c>
      <c r="X36" s="32" t="s">
        <v>39</v>
      </c>
      <c r="Y36" s="27" t="s">
        <v>40</v>
      </c>
      <c r="Z36" s="27" t="s">
        <v>41</v>
      </c>
      <c r="AA36" s="27" t="s">
        <v>69</v>
      </c>
      <c r="AB36" s="26" t="s">
        <v>43</v>
      </c>
      <c r="AC36" s="27" t="s">
        <v>33</v>
      </c>
      <c r="AD36" s="107" t="s">
        <v>44</v>
      </c>
      <c r="AE36" s="152"/>
    </row>
    <row r="37" spans="1:119" ht="11" thickBot="1" x14ac:dyDescent="0.3">
      <c r="A37" s="35"/>
      <c r="B37" s="35"/>
      <c r="C37" s="35"/>
      <c r="D37" s="153" t="s">
        <v>48</v>
      </c>
      <c r="E37" s="154" t="s">
        <v>49</v>
      </c>
      <c r="F37" s="36"/>
      <c r="G37" s="35" t="s">
        <v>48</v>
      </c>
      <c r="H37" s="36" t="s">
        <v>49</v>
      </c>
      <c r="I37" s="699"/>
      <c r="J37" s="35" t="s">
        <v>48</v>
      </c>
      <c r="K37" s="35" t="s">
        <v>48</v>
      </c>
      <c r="L37" s="35" t="s">
        <v>48</v>
      </c>
      <c r="M37" s="37" t="s">
        <v>48</v>
      </c>
      <c r="N37" s="38" t="s">
        <v>48</v>
      </c>
      <c r="O37" s="39" t="s">
        <v>48</v>
      </c>
      <c r="P37" s="40"/>
      <c r="Q37" s="41"/>
      <c r="R37" s="42" t="s">
        <v>48</v>
      </c>
      <c r="S37" s="43"/>
      <c r="T37" s="35" t="s">
        <v>49</v>
      </c>
      <c r="U37" s="35" t="s">
        <v>49</v>
      </c>
      <c r="V37" s="38" t="s">
        <v>49</v>
      </c>
      <c r="W37" s="38" t="s">
        <v>49</v>
      </c>
      <c r="X37" s="35" t="s">
        <v>49</v>
      </c>
      <c r="Y37" s="35" t="s">
        <v>49</v>
      </c>
      <c r="Z37" s="35" t="s">
        <v>49</v>
      </c>
      <c r="AA37" s="35" t="s">
        <v>49</v>
      </c>
      <c r="AB37" s="39" t="s">
        <v>49</v>
      </c>
      <c r="AC37" s="35" t="s">
        <v>49</v>
      </c>
      <c r="AD37" s="35" t="s">
        <v>49</v>
      </c>
      <c r="AE37" s="155" t="s">
        <v>49</v>
      </c>
    </row>
    <row r="38" spans="1:119" s="518" customFormat="1" ht="11" thickBot="1" x14ac:dyDescent="0.3">
      <c r="A38" s="496"/>
      <c r="B38" s="497"/>
      <c r="C38" s="497"/>
      <c r="D38" s="498">
        <f>SUM(D5:D33)</f>
        <v>13766.34</v>
      </c>
      <c r="E38" s="498">
        <f>SUM(E5:E33)</f>
        <v>379.99</v>
      </c>
      <c r="F38" s="499">
        <f>SUM(F5:F35)</f>
        <v>0</v>
      </c>
      <c r="G38" s="499">
        <f>SUM(G5:G33)</f>
        <v>176.07000000000005</v>
      </c>
      <c r="H38" s="499">
        <f>SUM(H5:H33)</f>
        <v>0</v>
      </c>
      <c r="I38" s="658">
        <f>SUM(I5:I35)</f>
        <v>0</v>
      </c>
      <c r="J38" s="499">
        <f t="shared" ref="J38:R38" si="2">SUM(J5:J33)</f>
        <v>0</v>
      </c>
      <c r="K38" s="499">
        <f t="shared" si="2"/>
        <v>1463.35</v>
      </c>
      <c r="L38" s="499">
        <f t="shared" si="2"/>
        <v>0</v>
      </c>
      <c r="M38" s="499">
        <f t="shared" si="2"/>
        <v>221.5</v>
      </c>
      <c r="N38" s="499">
        <f t="shared" si="2"/>
        <v>0</v>
      </c>
      <c r="O38" s="499">
        <f t="shared" si="2"/>
        <v>0</v>
      </c>
      <c r="P38" s="499">
        <f t="shared" si="2"/>
        <v>0</v>
      </c>
      <c r="Q38" s="499">
        <f t="shared" si="2"/>
        <v>0</v>
      </c>
      <c r="R38" s="499">
        <f t="shared" si="2"/>
        <v>12257.56</v>
      </c>
      <c r="S38" s="499">
        <f>SUM(S5:S35)</f>
        <v>0</v>
      </c>
      <c r="T38" s="499">
        <f t="shared" ref="T38:AE38" si="3">SUM(T5:T33)</f>
        <v>75.599999999999994</v>
      </c>
      <c r="U38" s="499">
        <f t="shared" si="3"/>
        <v>0</v>
      </c>
      <c r="V38" s="499">
        <f t="shared" si="3"/>
        <v>0</v>
      </c>
      <c r="W38" s="499">
        <f t="shared" si="3"/>
        <v>0</v>
      </c>
      <c r="X38" s="499">
        <f t="shared" si="3"/>
        <v>0</v>
      </c>
      <c r="Y38" s="499">
        <f t="shared" si="3"/>
        <v>0</v>
      </c>
      <c r="Z38" s="499">
        <f t="shared" si="3"/>
        <v>0</v>
      </c>
      <c r="AA38" s="499">
        <f t="shared" si="3"/>
        <v>262.79000000000002</v>
      </c>
      <c r="AB38" s="499">
        <f t="shared" si="3"/>
        <v>41.6</v>
      </c>
      <c r="AC38" s="499">
        <f t="shared" si="3"/>
        <v>0</v>
      </c>
      <c r="AD38" s="499">
        <f t="shared" si="3"/>
        <v>0</v>
      </c>
      <c r="AE38" s="499">
        <f t="shared" si="3"/>
        <v>0</v>
      </c>
    </row>
    <row r="39" spans="1:119" s="13" customFormat="1" ht="11" thickBot="1" x14ac:dyDescent="0.3">
      <c r="A39" s="500"/>
      <c r="B39" s="98" t="s">
        <v>70</v>
      </c>
      <c r="C39" s="98"/>
      <c r="D39" s="501">
        <f>SUM(D38-E38)</f>
        <v>13386.35</v>
      </c>
      <c r="E39" s="502"/>
      <c r="F39" s="503"/>
      <c r="G39" s="504">
        <f>SUM(G38-H38)</f>
        <v>176.07000000000005</v>
      </c>
      <c r="H39" s="505"/>
      <c r="I39" s="703"/>
      <c r="J39" s="507"/>
      <c r="K39" s="507"/>
      <c r="L39" s="507" t="s">
        <v>46</v>
      </c>
      <c r="M39" s="508"/>
      <c r="N39" s="507"/>
      <c r="O39" s="507" t="s">
        <v>46</v>
      </c>
      <c r="P39" s="507"/>
      <c r="Q39" s="509"/>
      <c r="R39" s="509" t="s">
        <v>46</v>
      </c>
      <c r="S39" s="510"/>
      <c r="T39" s="511"/>
      <c r="U39" s="507"/>
      <c r="V39" s="512" t="s">
        <v>46</v>
      </c>
      <c r="W39" s="512" t="s">
        <v>46</v>
      </c>
      <c r="X39" s="512" t="s">
        <v>46</v>
      </c>
      <c r="Y39" s="176"/>
      <c r="Z39" s="507" t="s">
        <v>46</v>
      </c>
      <c r="AA39" s="507" t="s">
        <v>46</v>
      </c>
      <c r="AB39" s="513"/>
      <c r="AC39" s="507" t="s">
        <v>46</v>
      </c>
      <c r="AD39" s="507" t="s">
        <v>46</v>
      </c>
      <c r="AE39" s="507" t="s">
        <v>46</v>
      </c>
    </row>
    <row r="40" spans="1:119" s="13" customFormat="1" ht="16" customHeight="1" thickBot="1" x14ac:dyDescent="0.3">
      <c r="A40" s="76"/>
      <c r="B40" s="76"/>
      <c r="C40" s="76"/>
      <c r="D40" s="80"/>
      <c r="E40" s="655"/>
      <c r="F40" s="656"/>
      <c r="G40" s="656"/>
      <c r="I40" s="704"/>
      <c r="L40" s="60" t="s">
        <v>71</v>
      </c>
      <c r="M40" s="60">
        <f>SUM(J38:R38)</f>
        <v>13942.41</v>
      </c>
      <c r="R40" s="705"/>
      <c r="S40" s="656"/>
      <c r="T40" s="656"/>
      <c r="U40" s="13" t="s">
        <v>72</v>
      </c>
      <c r="V40" s="514" t="s">
        <v>46</v>
      </c>
      <c r="W40" s="515">
        <f>SUM(T38:AE38)</f>
        <v>379.99</v>
      </c>
      <c r="X40" s="516"/>
    </row>
    <row r="41" spans="1:119" ht="11" thickBot="1" x14ac:dyDescent="0.3">
      <c r="A41" s="4"/>
      <c r="B41" s="66" t="s">
        <v>73</v>
      </c>
      <c r="C41" s="66"/>
      <c r="D41" s="158" t="s">
        <v>46</v>
      </c>
      <c r="E41" s="68">
        <f>SUM(D38-E38+G38-H38)</f>
        <v>13562.42</v>
      </c>
      <c r="F41" s="69"/>
      <c r="G41" s="70"/>
      <c r="H41" s="9"/>
      <c r="J41" s="71" t="s">
        <v>46</v>
      </c>
      <c r="K41" s="9"/>
      <c r="L41" s="247"/>
      <c r="M41" s="72" t="s">
        <v>46</v>
      </c>
      <c r="N41" s="9"/>
      <c r="O41" s="13"/>
      <c r="P41" s="13"/>
      <c r="R41" s="69" t="s">
        <v>46</v>
      </c>
      <c r="T41" s="900">
        <f>SUM(M40-W40)</f>
        <v>13562.42</v>
      </c>
      <c r="U41" s="900"/>
      <c r="V41" s="901" t="s">
        <v>74</v>
      </c>
      <c r="W41" s="901"/>
      <c r="X41" s="901"/>
      <c r="Y41" s="9"/>
      <c r="Z41" s="9"/>
      <c r="AA41" s="9"/>
      <c r="AB41" s="9"/>
      <c r="AC41" s="9"/>
      <c r="AD41" s="9"/>
      <c r="AE41" s="9"/>
    </row>
    <row r="42" spans="1:119" ht="14.25" customHeight="1" x14ac:dyDescent="0.25">
      <c r="A42" s="4"/>
      <c r="B42" s="73"/>
      <c r="C42" s="73"/>
      <c r="D42" s="80"/>
      <c r="E42" s="74"/>
      <c r="F42" s="69"/>
      <c r="G42" s="70"/>
      <c r="H42" s="9"/>
      <c r="J42" s="71"/>
      <c r="K42" s="9"/>
      <c r="L42" s="9"/>
      <c r="M42" s="72"/>
      <c r="N42" s="9"/>
      <c r="O42" s="13"/>
      <c r="P42" s="13"/>
      <c r="R42" s="69"/>
      <c r="T42" s="75"/>
      <c r="U42" s="76"/>
      <c r="V42" s="76"/>
      <c r="W42" s="76"/>
      <c r="X42" s="76"/>
      <c r="Y42" s="9"/>
      <c r="Z42" s="9"/>
      <c r="AA42" s="9"/>
      <c r="AB42" s="9"/>
      <c r="AC42" s="9"/>
      <c r="AD42" s="9"/>
      <c r="AE42" s="9"/>
    </row>
    <row r="43" spans="1:119" ht="12.5" x14ac:dyDescent="0.25">
      <c r="E43" s="517" t="s">
        <v>75</v>
      </c>
      <c r="F43" s="521"/>
      <c r="G43" s="547">
        <v>86.98</v>
      </c>
      <c r="H43" s="316">
        <f>12081.49+206.4+20+30+150+150-41.6+97-29.99+20+100+118.25+20+8.18+76.07-75.6+31+10+30+221.45-172.8+20+25+10+100-60+20+221.5</f>
        <v>13386.35</v>
      </c>
      <c r="I43" s="306"/>
      <c r="J43" s="303" t="s">
        <v>76</v>
      </c>
    </row>
    <row r="44" spans="1:119" ht="12.5" x14ac:dyDescent="0.25">
      <c r="E44" s="517" t="s">
        <v>77</v>
      </c>
      <c r="F44" s="521"/>
      <c r="G44" s="548">
        <v>29.91</v>
      </c>
      <c r="H44" s="316">
        <f>D39</f>
        <v>13386.35</v>
      </c>
      <c r="I44" s="306"/>
      <c r="J44" s="303" t="s">
        <v>78</v>
      </c>
      <c r="K44" s="417"/>
    </row>
    <row r="45" spans="1:119" ht="12.5" x14ac:dyDescent="0.25">
      <c r="E45" s="517" t="s">
        <v>145</v>
      </c>
      <c r="F45" s="521"/>
      <c r="G45" s="549">
        <f>584.68-500-25.5</f>
        <v>59.17999999999995</v>
      </c>
      <c r="H45" s="317">
        <f>H43-H44</f>
        <v>0</v>
      </c>
      <c r="I45" s="306"/>
      <c r="J45" s="304" t="s">
        <v>81</v>
      </c>
    </row>
    <row r="46" spans="1:119" ht="12.5" x14ac:dyDescent="0.25">
      <c r="E46" s="517" t="s">
        <v>81</v>
      </c>
      <c r="F46" s="521"/>
      <c r="G46" s="550">
        <f>G43+G44+G45-G39</f>
        <v>0</v>
      </c>
      <c r="H46" s="318"/>
      <c r="I46" s="384"/>
      <c r="J46" s="551"/>
      <c r="L46" s="237"/>
    </row>
    <row r="49" spans="13:13" x14ac:dyDescent="0.25">
      <c r="M49" s="112"/>
    </row>
  </sheetData>
  <sheetProtection selectLockedCells="1" selectUnlockedCells="1"/>
  <mergeCells count="6">
    <mergeCell ref="V41:X41"/>
    <mergeCell ref="D3:E3"/>
    <mergeCell ref="G3:H3"/>
    <mergeCell ref="D36:E36"/>
    <mergeCell ref="G36:H36"/>
    <mergeCell ref="T41:U41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>
    <oddHeader>&amp;CINTERGROUPE PARIS-BANLIEUE - IGPB
Trésorerie 2017&amp;R&amp;D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8"/>
  <sheetViews>
    <sheetView workbookViewId="0">
      <selection activeCell="B1" sqref="B1"/>
    </sheetView>
  </sheetViews>
  <sheetFormatPr baseColWidth="10" defaultColWidth="8.7265625" defaultRowHeight="12.5" x14ac:dyDescent="0.25"/>
  <cols>
    <col min="1" max="1" width="11.453125" customWidth="1"/>
    <col min="2" max="2" width="17.81640625" bestFit="1" customWidth="1"/>
    <col min="3" max="3" width="7.81640625" bestFit="1" customWidth="1"/>
    <col min="4" max="5" width="6.81640625" bestFit="1" customWidth="1"/>
    <col min="6" max="6" width="7.54296875" bestFit="1" customWidth="1"/>
    <col min="7" max="7" width="11.1796875" bestFit="1" customWidth="1"/>
    <col min="8" max="256" width="11.453125" customWidth="1"/>
  </cols>
  <sheetData>
    <row r="1" spans="1:8" ht="13" x14ac:dyDescent="0.3">
      <c r="A1" s="410" t="s">
        <v>0</v>
      </c>
      <c r="B1" s="713" t="s">
        <v>100</v>
      </c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8" x14ac:dyDescent="0.25">
      <c r="A2" s="389"/>
      <c r="B2" s="390" t="s">
        <v>101</v>
      </c>
      <c r="C2" s="391"/>
      <c r="D2" s="392"/>
      <c r="E2" s="393"/>
      <c r="F2" s="393">
        <f>SUM(C2:E2)</f>
        <v>0</v>
      </c>
      <c r="G2" s="440"/>
      <c r="H2" s="296"/>
    </row>
    <row r="3" spans="1:8" x14ac:dyDescent="0.25">
      <c r="A3" s="389"/>
      <c r="B3" s="390" t="s">
        <v>101</v>
      </c>
      <c r="C3" s="391"/>
      <c r="D3" s="394"/>
      <c r="E3" s="394"/>
      <c r="F3" s="393">
        <f t="shared" ref="F3:F16" si="0">SUM(C3:E3)</f>
        <v>0</v>
      </c>
      <c r="G3" s="440"/>
    </row>
    <row r="4" spans="1:8" x14ac:dyDescent="0.25">
      <c r="A4" s="389"/>
      <c r="B4" s="390" t="s">
        <v>101</v>
      </c>
      <c r="C4" s="391"/>
      <c r="D4" s="394"/>
      <c r="E4" s="394"/>
      <c r="F4" s="393">
        <f t="shared" si="0"/>
        <v>0</v>
      </c>
      <c r="G4" s="440"/>
    </row>
    <row r="5" spans="1:8" x14ac:dyDescent="0.25">
      <c r="A5" s="389"/>
      <c r="B5" s="390" t="s">
        <v>101</v>
      </c>
      <c r="C5" s="391"/>
      <c r="D5" s="394"/>
      <c r="E5" s="394"/>
      <c r="F5" s="393">
        <f t="shared" si="0"/>
        <v>0</v>
      </c>
      <c r="G5" s="440"/>
    </row>
    <row r="6" spans="1:8" x14ac:dyDescent="0.25">
      <c r="A6" s="389"/>
      <c r="B6" s="390" t="s">
        <v>101</v>
      </c>
      <c r="C6" s="391"/>
      <c r="D6" s="394"/>
      <c r="E6" s="394"/>
      <c r="F6" s="393">
        <f t="shared" si="0"/>
        <v>0</v>
      </c>
      <c r="G6" s="440"/>
      <c r="H6" s="296"/>
    </row>
    <row r="7" spans="1:8" x14ac:dyDescent="0.25">
      <c r="A7" s="389"/>
      <c r="B7" s="390" t="s">
        <v>101</v>
      </c>
      <c r="C7" s="391"/>
      <c r="D7" s="394"/>
      <c r="E7" s="394"/>
      <c r="F7" s="393">
        <f t="shared" si="0"/>
        <v>0</v>
      </c>
      <c r="G7" s="440"/>
      <c r="H7" s="296"/>
    </row>
    <row r="8" spans="1:8" x14ac:dyDescent="0.25">
      <c r="A8" s="389"/>
      <c r="B8" s="390" t="s">
        <v>101</v>
      </c>
      <c r="C8" s="391"/>
      <c r="D8" s="396"/>
      <c r="E8" s="394"/>
      <c r="F8" s="393">
        <f t="shared" si="0"/>
        <v>0</v>
      </c>
      <c r="G8" s="440"/>
      <c r="H8" s="296"/>
    </row>
    <row r="9" spans="1:8" x14ac:dyDescent="0.25">
      <c r="A9" s="389"/>
      <c r="B9" s="390" t="s">
        <v>101</v>
      </c>
      <c r="C9" s="391"/>
      <c r="D9" s="396"/>
      <c r="E9" s="394"/>
      <c r="F9" s="393">
        <f t="shared" si="0"/>
        <v>0</v>
      </c>
      <c r="G9" s="439"/>
    </row>
    <row r="10" spans="1:8" x14ac:dyDescent="0.25">
      <c r="A10" s="389"/>
      <c r="B10" s="390" t="s">
        <v>101</v>
      </c>
      <c r="C10" s="391"/>
      <c r="D10" s="396"/>
      <c r="E10" s="394"/>
      <c r="F10" s="393">
        <f t="shared" si="0"/>
        <v>0</v>
      </c>
      <c r="G10" s="439"/>
    </row>
    <row r="11" spans="1:8" x14ac:dyDescent="0.25">
      <c r="A11" s="389"/>
      <c r="B11" s="390" t="s">
        <v>101</v>
      </c>
      <c r="C11" s="391"/>
      <c r="D11" s="396"/>
      <c r="E11" s="394"/>
      <c r="F11" s="393">
        <f t="shared" si="0"/>
        <v>0</v>
      </c>
      <c r="G11" s="439"/>
    </row>
    <row r="12" spans="1:8" x14ac:dyDescent="0.25">
      <c r="A12" s="389"/>
      <c r="B12" s="390" t="s">
        <v>101</v>
      </c>
      <c r="C12" s="391"/>
      <c r="D12" s="396"/>
      <c r="E12" s="394"/>
      <c r="F12" s="393">
        <f t="shared" si="0"/>
        <v>0</v>
      </c>
      <c r="G12" s="439"/>
    </row>
    <row r="13" spans="1:8" x14ac:dyDescent="0.25">
      <c r="A13" s="389"/>
      <c r="B13" s="390"/>
      <c r="C13" s="391"/>
      <c r="D13" s="396"/>
      <c r="E13" s="394"/>
      <c r="F13" s="393">
        <f t="shared" si="0"/>
        <v>0</v>
      </c>
      <c r="G13" s="439"/>
    </row>
    <row r="14" spans="1:8" x14ac:dyDescent="0.25">
      <c r="A14" s="389"/>
      <c r="B14" s="390"/>
      <c r="C14" s="391"/>
      <c r="D14" s="396"/>
      <c r="E14" s="394"/>
      <c r="F14" s="393">
        <f t="shared" si="0"/>
        <v>0</v>
      </c>
      <c r="G14" s="439"/>
    </row>
    <row r="15" spans="1:8" x14ac:dyDescent="0.25">
      <c r="A15" s="389"/>
      <c r="B15" s="390"/>
      <c r="C15" s="391"/>
      <c r="D15" s="396"/>
      <c r="E15" s="395"/>
      <c r="F15" s="393">
        <f t="shared" si="0"/>
        <v>0</v>
      </c>
      <c r="G15" s="439"/>
      <c r="H15" s="296"/>
    </row>
    <row r="16" spans="1:8" x14ac:dyDescent="0.25">
      <c r="A16" s="389"/>
      <c r="B16" s="397"/>
      <c r="C16" s="391"/>
      <c r="D16" s="394"/>
      <c r="E16" s="395"/>
      <c r="F16" s="393">
        <f t="shared" si="0"/>
        <v>0</v>
      </c>
      <c r="G16" s="439"/>
    </row>
    <row r="17" spans="1:9" x14ac:dyDescent="0.25">
      <c r="A17" s="400"/>
      <c r="B17" s="401" t="s">
        <v>4</v>
      </c>
      <c r="C17" s="402">
        <f>SUM(C2:C16)</f>
        <v>0</v>
      </c>
      <c r="D17" s="402">
        <f>SUM(D3:D16)</f>
        <v>0</v>
      </c>
      <c r="E17" s="402">
        <f>SUM(E2:E16)</f>
        <v>0</v>
      </c>
      <c r="F17" s="403">
        <f>SUM(C17:E17)</f>
        <v>0</v>
      </c>
      <c r="G17" s="399"/>
      <c r="I17" s="296"/>
    </row>
    <row r="18" spans="1:9" x14ac:dyDescent="0.25">
      <c r="E18" s="211"/>
      <c r="F18" s="31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8"/>
  <sheetViews>
    <sheetView topLeftCell="A7" workbookViewId="0">
      <selection activeCell="I23" sqref="I23"/>
    </sheetView>
  </sheetViews>
  <sheetFormatPr baseColWidth="10" defaultColWidth="8.7265625" defaultRowHeight="12.5" x14ac:dyDescent="0.25"/>
  <cols>
    <col min="1" max="1" width="11.453125" customWidth="1"/>
    <col min="2" max="2" width="31.7265625" customWidth="1"/>
    <col min="3" max="5" width="11.453125" customWidth="1"/>
    <col min="6" max="6" width="15.1796875" customWidth="1"/>
    <col min="7" max="256" width="11.453125" customWidth="1"/>
  </cols>
  <sheetData>
    <row r="1" spans="1:8" x14ac:dyDescent="0.25">
      <c r="A1" s="410" t="s">
        <v>0</v>
      </c>
      <c r="B1" s="410"/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8" x14ac:dyDescent="0.25">
      <c r="A2" s="389">
        <v>44015</v>
      </c>
      <c r="B2" s="408" t="s">
        <v>152</v>
      </c>
      <c r="C2" s="409">
        <v>62</v>
      </c>
      <c r="D2" s="412"/>
      <c r="E2" s="405"/>
      <c r="F2" s="393">
        <f t="shared" ref="F2:F27" si="0">SUM(C2:E2)</f>
        <v>62</v>
      </c>
      <c r="G2" s="558" t="s">
        <v>7</v>
      </c>
    </row>
    <row r="3" spans="1:8" x14ac:dyDescent="0.25">
      <c r="A3" s="389">
        <v>44014</v>
      </c>
      <c r="B3" s="408" t="s">
        <v>9</v>
      </c>
      <c r="C3" s="409">
        <v>50</v>
      </c>
      <c r="D3" s="412"/>
      <c r="E3" s="405"/>
      <c r="F3" s="393">
        <f t="shared" si="0"/>
        <v>50</v>
      </c>
      <c r="G3" s="558" t="s">
        <v>7</v>
      </c>
    </row>
    <row r="4" spans="1:8" x14ac:dyDescent="0.25">
      <c r="A4" s="389">
        <v>44018</v>
      </c>
      <c r="B4" s="408" t="s">
        <v>17</v>
      </c>
      <c r="C4" s="409">
        <v>100</v>
      </c>
      <c r="D4" s="412"/>
      <c r="E4" s="405"/>
      <c r="F4" s="393">
        <f t="shared" si="0"/>
        <v>100</v>
      </c>
      <c r="G4" s="558" t="s">
        <v>7</v>
      </c>
    </row>
    <row r="5" spans="1:8" x14ac:dyDescent="0.25">
      <c r="A5" s="389">
        <v>44018</v>
      </c>
      <c r="B5" s="408" t="s">
        <v>9</v>
      </c>
      <c r="C5" s="409">
        <v>20</v>
      </c>
      <c r="D5" s="412"/>
      <c r="E5" s="405"/>
      <c r="F5" s="393">
        <f t="shared" si="0"/>
        <v>20</v>
      </c>
      <c r="G5" s="558" t="s">
        <v>7</v>
      </c>
    </row>
    <row r="6" spans="1:8" x14ac:dyDescent="0.25">
      <c r="A6" s="389">
        <v>44018</v>
      </c>
      <c r="B6" s="408" t="s">
        <v>9</v>
      </c>
      <c r="C6" s="409">
        <v>25</v>
      </c>
      <c r="D6" s="412"/>
      <c r="E6" s="405"/>
      <c r="F6" s="393">
        <f t="shared" si="0"/>
        <v>25</v>
      </c>
      <c r="G6" s="558" t="s">
        <v>7</v>
      </c>
    </row>
    <row r="7" spans="1:8" x14ac:dyDescent="0.25">
      <c r="A7" s="389">
        <v>44022</v>
      </c>
      <c r="B7" s="408" t="s">
        <v>9</v>
      </c>
      <c r="C7" s="409"/>
      <c r="D7" s="409">
        <v>104</v>
      </c>
      <c r="E7" s="405"/>
      <c r="F7" s="393">
        <f t="shared" si="0"/>
        <v>104</v>
      </c>
      <c r="G7" s="558" t="s">
        <v>7</v>
      </c>
    </row>
    <row r="8" spans="1:8" x14ac:dyDescent="0.25">
      <c r="A8" s="389">
        <v>44028</v>
      </c>
      <c r="B8" s="408" t="s">
        <v>153</v>
      </c>
      <c r="C8" s="409"/>
      <c r="D8" s="412">
        <v>80</v>
      </c>
      <c r="E8" s="405"/>
      <c r="F8" s="393">
        <f t="shared" si="0"/>
        <v>80</v>
      </c>
      <c r="G8" s="558" t="s">
        <v>7</v>
      </c>
    </row>
    <row r="9" spans="1:8" x14ac:dyDescent="0.25">
      <c r="A9" s="389">
        <v>44028</v>
      </c>
      <c r="B9" s="408" t="s">
        <v>19</v>
      </c>
      <c r="C9" s="409"/>
      <c r="D9" s="412">
        <v>300</v>
      </c>
      <c r="E9" s="405"/>
      <c r="F9" s="393">
        <f t="shared" si="0"/>
        <v>300</v>
      </c>
      <c r="G9" s="558" t="s">
        <v>7</v>
      </c>
    </row>
    <row r="10" spans="1:8" x14ac:dyDescent="0.25">
      <c r="A10" s="389">
        <v>44028</v>
      </c>
      <c r="B10" s="408" t="s">
        <v>154</v>
      </c>
      <c r="C10" s="409"/>
      <c r="D10" s="412">
        <v>170</v>
      </c>
      <c r="E10" s="405"/>
      <c r="F10" s="393">
        <f t="shared" si="0"/>
        <v>170</v>
      </c>
      <c r="G10" s="558" t="s">
        <v>7</v>
      </c>
      <c r="H10" s="296"/>
    </row>
    <row r="11" spans="1:8" x14ac:dyDescent="0.25">
      <c r="A11" s="389">
        <v>44024</v>
      </c>
      <c r="B11" s="408" t="s">
        <v>127</v>
      </c>
      <c r="C11" s="409">
        <v>372.7</v>
      </c>
      <c r="D11" s="412"/>
      <c r="E11" s="405"/>
      <c r="F11" s="393">
        <f t="shared" si="0"/>
        <v>372.7</v>
      </c>
      <c r="G11" s="558" t="s">
        <v>7</v>
      </c>
    </row>
    <row r="12" spans="1:8" x14ac:dyDescent="0.25">
      <c r="A12" s="389">
        <v>44025</v>
      </c>
      <c r="B12" s="408" t="s">
        <v>127</v>
      </c>
      <c r="C12" s="409">
        <v>91.5</v>
      </c>
      <c r="D12" s="412"/>
      <c r="E12" s="405"/>
      <c r="F12" s="393">
        <f t="shared" si="0"/>
        <v>91.5</v>
      </c>
      <c r="G12" s="558" t="s">
        <v>7</v>
      </c>
    </row>
    <row r="13" spans="1:8" x14ac:dyDescent="0.25">
      <c r="A13" s="389">
        <v>44028</v>
      </c>
      <c r="B13" s="408" t="s">
        <v>127</v>
      </c>
      <c r="C13" s="409">
        <v>45.7</v>
      </c>
      <c r="D13" s="412"/>
      <c r="E13" s="405"/>
      <c r="F13" s="393">
        <f t="shared" si="0"/>
        <v>45.7</v>
      </c>
      <c r="G13" s="558" t="s">
        <v>7</v>
      </c>
    </row>
    <row r="14" spans="1:8" x14ac:dyDescent="0.25">
      <c r="A14" s="389">
        <v>44028</v>
      </c>
      <c r="B14" s="408" t="s">
        <v>9</v>
      </c>
      <c r="C14" s="409">
        <v>176</v>
      </c>
      <c r="D14" s="412"/>
      <c r="E14" s="405"/>
      <c r="F14" s="393">
        <f t="shared" si="0"/>
        <v>176</v>
      </c>
      <c r="G14" s="558" t="s">
        <v>7</v>
      </c>
    </row>
    <row r="15" spans="1:8" x14ac:dyDescent="0.25">
      <c r="A15" s="389">
        <v>44029</v>
      </c>
      <c r="B15" s="408" t="s">
        <v>9</v>
      </c>
      <c r="C15" s="409">
        <v>40</v>
      </c>
      <c r="D15" s="412"/>
      <c r="E15" s="405"/>
      <c r="F15" s="393">
        <f t="shared" si="0"/>
        <v>40</v>
      </c>
      <c r="G15" s="558" t="s">
        <v>7</v>
      </c>
    </row>
    <row r="16" spans="1:8" x14ac:dyDescent="0.25">
      <c r="A16" s="389">
        <v>44032</v>
      </c>
      <c r="B16" s="408" t="s">
        <v>113</v>
      </c>
      <c r="C16" s="409">
        <v>30</v>
      </c>
      <c r="D16" s="412"/>
      <c r="E16" s="405"/>
      <c r="F16" s="393">
        <f t="shared" si="0"/>
        <v>30</v>
      </c>
      <c r="G16" s="558" t="s">
        <v>7</v>
      </c>
    </row>
    <row r="17" spans="1:8" x14ac:dyDescent="0.25">
      <c r="A17" s="389">
        <v>44032</v>
      </c>
      <c r="B17" s="408" t="s">
        <v>127</v>
      </c>
      <c r="C17" s="409">
        <v>101.7</v>
      </c>
      <c r="D17" s="412"/>
      <c r="E17" s="405"/>
      <c r="F17" s="393">
        <f t="shared" si="0"/>
        <v>101.7</v>
      </c>
      <c r="G17" s="558" t="s">
        <v>7</v>
      </c>
    </row>
    <row r="18" spans="1:8" x14ac:dyDescent="0.25">
      <c r="A18" s="389">
        <v>44035</v>
      </c>
      <c r="B18" s="408" t="s">
        <v>85</v>
      </c>
      <c r="C18" s="409">
        <v>90</v>
      </c>
      <c r="D18" s="412"/>
      <c r="E18" s="405"/>
      <c r="F18" s="393">
        <f t="shared" si="0"/>
        <v>90</v>
      </c>
      <c r="G18" s="558" t="s">
        <v>7</v>
      </c>
    </row>
    <row r="19" spans="1:8" x14ac:dyDescent="0.25">
      <c r="A19" s="389">
        <v>44038</v>
      </c>
      <c r="B19" s="408" t="s">
        <v>127</v>
      </c>
      <c r="C19" s="409">
        <v>146.85</v>
      </c>
      <c r="D19" s="412"/>
      <c r="E19" s="405"/>
      <c r="F19" s="393">
        <f t="shared" si="0"/>
        <v>146.85</v>
      </c>
      <c r="G19" s="558" t="s">
        <v>7</v>
      </c>
    </row>
    <row r="20" spans="1:8" x14ac:dyDescent="0.25">
      <c r="A20" s="389">
        <v>44039</v>
      </c>
      <c r="B20" s="408" t="s">
        <v>9</v>
      </c>
      <c r="C20" s="409">
        <v>8.18</v>
      </c>
      <c r="D20" s="412"/>
      <c r="E20" s="405"/>
      <c r="F20" s="393">
        <f t="shared" si="0"/>
        <v>8.18</v>
      </c>
      <c r="G20" s="558" t="s">
        <v>7</v>
      </c>
    </row>
    <row r="21" spans="1:8" x14ac:dyDescent="0.25">
      <c r="A21" s="389">
        <v>44042</v>
      </c>
      <c r="B21" s="408" t="s">
        <v>11</v>
      </c>
      <c r="C21" s="409">
        <v>20</v>
      </c>
      <c r="D21" s="412"/>
      <c r="E21" s="405"/>
      <c r="F21" s="393">
        <f t="shared" si="0"/>
        <v>20</v>
      </c>
      <c r="G21" s="558" t="s">
        <v>7</v>
      </c>
    </row>
    <row r="22" spans="1:8" x14ac:dyDescent="0.25">
      <c r="A22" s="389">
        <v>44042</v>
      </c>
      <c r="B22" s="408" t="s">
        <v>155</v>
      </c>
      <c r="C22" s="409"/>
      <c r="D22" s="412">
        <v>75</v>
      </c>
      <c r="E22" s="405"/>
      <c r="F22" s="697">
        <f t="shared" si="0"/>
        <v>75</v>
      </c>
      <c r="G22" s="558" t="s">
        <v>7</v>
      </c>
    </row>
    <row r="23" spans="1:8" x14ac:dyDescent="0.25">
      <c r="A23" s="389">
        <v>44042</v>
      </c>
      <c r="B23" s="408" t="s">
        <v>15</v>
      </c>
      <c r="C23" s="409"/>
      <c r="D23" s="412">
        <v>120</v>
      </c>
      <c r="E23" s="405"/>
      <c r="F23" s="697">
        <f t="shared" si="0"/>
        <v>120</v>
      </c>
      <c r="G23" s="558" t="s">
        <v>7</v>
      </c>
      <c r="H23" s="296"/>
    </row>
    <row r="24" spans="1:8" x14ac:dyDescent="0.25">
      <c r="A24" s="389">
        <v>44042</v>
      </c>
      <c r="B24" s="408" t="s">
        <v>9</v>
      </c>
      <c r="C24" s="409">
        <v>15</v>
      </c>
      <c r="D24" s="412"/>
      <c r="E24" s="405"/>
      <c r="F24" s="697">
        <f t="shared" si="0"/>
        <v>15</v>
      </c>
      <c r="G24" s="558" t="s">
        <v>7</v>
      </c>
      <c r="H24" s="296"/>
    </row>
    <row r="25" spans="1:8" x14ac:dyDescent="0.25">
      <c r="A25" s="389">
        <v>44042</v>
      </c>
      <c r="B25" s="408" t="s">
        <v>9</v>
      </c>
      <c r="C25" s="409">
        <v>12</v>
      </c>
      <c r="D25" s="412"/>
      <c r="E25" s="694"/>
      <c r="F25" s="697">
        <f t="shared" si="0"/>
        <v>12</v>
      </c>
      <c r="G25" s="558" t="s">
        <v>7</v>
      </c>
      <c r="H25" s="695"/>
    </row>
    <row r="26" spans="1:8" x14ac:dyDescent="0.25">
      <c r="A26" s="389">
        <v>44043</v>
      </c>
      <c r="B26" s="408" t="s">
        <v>9</v>
      </c>
      <c r="C26" s="409">
        <v>20</v>
      </c>
      <c r="D26" s="412"/>
      <c r="E26" s="694"/>
      <c r="F26" s="697">
        <f t="shared" si="0"/>
        <v>20</v>
      </c>
      <c r="G26" s="558" t="s">
        <v>7</v>
      </c>
      <c r="H26" s="695"/>
    </row>
    <row r="27" spans="1:8" x14ac:dyDescent="0.25">
      <c r="A27" s="389"/>
      <c r="B27" s="408"/>
      <c r="C27" s="409"/>
      <c r="D27" s="412"/>
      <c r="E27" s="461"/>
      <c r="F27" s="697">
        <f t="shared" si="0"/>
        <v>0</v>
      </c>
      <c r="G27" s="302"/>
    </row>
    <row r="28" spans="1:8" x14ac:dyDescent="0.25">
      <c r="A28" s="400"/>
      <c r="B28" s="401" t="s">
        <v>4</v>
      </c>
      <c r="C28" s="402">
        <f>SUM(C2:C27)</f>
        <v>1426.63</v>
      </c>
      <c r="D28" s="402">
        <f>SUM(D2:D27)</f>
        <v>849</v>
      </c>
      <c r="E28" s="402">
        <f>SUM(E2:E27)</f>
        <v>0</v>
      </c>
      <c r="F28" s="403">
        <f>SUM(F2:F27)</f>
        <v>2275.63</v>
      </c>
      <c r="G28" s="39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O53"/>
  <sheetViews>
    <sheetView showGridLines="0" topLeftCell="A31" zoomScale="84" zoomScaleNormal="84" workbookViewId="0">
      <selection activeCell="A3" sqref="A3:H45"/>
    </sheetView>
  </sheetViews>
  <sheetFormatPr baseColWidth="10" defaultColWidth="11.453125" defaultRowHeight="10.5" x14ac:dyDescent="0.25"/>
  <cols>
    <col min="1" max="1" width="12.1796875" style="3" customWidth="1"/>
    <col min="2" max="2" width="44.453125" style="4" customWidth="1"/>
    <col min="3" max="3" width="3.7265625" style="4" customWidth="1"/>
    <col min="4" max="4" width="11.54296875" style="77" customWidth="1"/>
    <col min="5" max="5" width="13.81640625" style="116" customWidth="1"/>
    <col min="6" max="6" width="0.81640625" style="6" customWidth="1"/>
    <col min="7" max="7" width="13.1796875" style="6" customWidth="1"/>
    <col min="8" max="8" width="12.1796875" style="5" customWidth="1"/>
    <col min="9" max="9" width="0.7265625" style="7" customWidth="1"/>
    <col min="10" max="10" width="11.54296875" style="5" customWidth="1"/>
    <col min="11" max="11" width="13.54296875" style="5" customWidth="1"/>
    <col min="12" max="12" width="14.26953125" style="5" customWidth="1"/>
    <col min="13" max="13" width="12.54296875" style="8" customWidth="1"/>
    <col min="14" max="14" width="11.54296875" style="5" customWidth="1"/>
    <col min="15" max="16" width="11.26953125" style="5" customWidth="1"/>
    <col min="17" max="17" width="11.54296875" style="9" customWidth="1"/>
    <col min="18" max="18" width="10.54296875" style="6" customWidth="1"/>
    <col min="19" max="19" width="0.54296875" style="6" customWidth="1"/>
    <col min="20" max="20" width="12.1796875" style="6" customWidth="1"/>
    <col min="21" max="21" width="14.453125" style="5" customWidth="1"/>
    <col min="22" max="22" width="11.81640625" style="5" customWidth="1"/>
    <col min="23" max="23" width="12.81640625" style="5" customWidth="1"/>
    <col min="24" max="24" width="11.54296875" style="5" customWidth="1"/>
    <col min="25" max="26" width="11.26953125" style="5" customWidth="1"/>
    <col min="27" max="27" width="11.81640625" style="5" customWidth="1"/>
    <col min="28" max="28" width="11.453125" style="5"/>
    <col min="29" max="31" width="11.26953125" style="5" customWidth="1"/>
    <col min="32" max="16384" width="11.453125" style="9"/>
  </cols>
  <sheetData>
    <row r="1" spans="1:119" ht="26.25" customHeight="1" x14ac:dyDescent="0.25">
      <c r="A1" s="458" t="s">
        <v>21</v>
      </c>
      <c r="B1" s="360"/>
      <c r="E1" s="117"/>
      <c r="F1" s="9"/>
      <c r="G1" s="9"/>
      <c r="I1" s="9"/>
      <c r="R1" s="9"/>
      <c r="S1" s="9"/>
      <c r="T1" s="9"/>
    </row>
    <row r="2" spans="1:119" ht="12.75" customHeight="1" thickBot="1" x14ac:dyDescent="0.3">
      <c r="A2" s="11"/>
      <c r="E2" s="117"/>
      <c r="F2" s="9"/>
      <c r="G2" s="9"/>
      <c r="I2" s="9"/>
      <c r="R2" s="9"/>
      <c r="S2" s="9"/>
      <c r="T2" s="9"/>
    </row>
    <row r="3" spans="1:119" ht="53" thickBot="1" x14ac:dyDescent="0.3">
      <c r="A3" s="880" t="s">
        <v>156</v>
      </c>
      <c r="B3" s="97" t="s">
        <v>23</v>
      </c>
      <c r="C3" s="97"/>
      <c r="D3" s="907" t="s">
        <v>24</v>
      </c>
      <c r="E3" s="907"/>
      <c r="F3" s="664"/>
      <c r="G3" s="907" t="s">
        <v>25</v>
      </c>
      <c r="H3" s="907"/>
      <c r="I3" s="25"/>
      <c r="J3" s="99" t="s">
        <v>26</v>
      </c>
      <c r="K3" s="99" t="s">
        <v>157</v>
      </c>
      <c r="L3" s="99" t="s">
        <v>28</v>
      </c>
      <c r="M3" s="12" t="s">
        <v>29</v>
      </c>
      <c r="N3" s="100" t="s">
        <v>30</v>
      </c>
      <c r="O3" s="12" t="s">
        <v>31</v>
      </c>
      <c r="P3" s="12" t="s">
        <v>32</v>
      </c>
      <c r="Q3" s="12" t="s">
        <v>33</v>
      </c>
      <c r="R3" s="12" t="s">
        <v>34</v>
      </c>
      <c r="S3" s="101"/>
      <c r="T3" s="99" t="s">
        <v>35</v>
      </c>
      <c r="U3" s="12" t="s">
        <v>36</v>
      </c>
      <c r="V3" s="102" t="s">
        <v>37</v>
      </c>
      <c r="W3" s="103" t="s">
        <v>68</v>
      </c>
      <c r="X3" s="104" t="s">
        <v>39</v>
      </c>
      <c r="Y3" s="12" t="s">
        <v>40</v>
      </c>
      <c r="Z3" s="12" t="s">
        <v>41</v>
      </c>
      <c r="AA3" s="12" t="s">
        <v>69</v>
      </c>
      <c r="AB3" s="99" t="s">
        <v>43</v>
      </c>
      <c r="AC3" s="12" t="s">
        <v>33</v>
      </c>
      <c r="AD3" s="107" t="s">
        <v>44</v>
      </c>
      <c r="AE3" s="12" t="s">
        <v>45</v>
      </c>
    </row>
    <row r="4" spans="1:119" s="13" customFormat="1" ht="11" thickBot="1" x14ac:dyDescent="0.3">
      <c r="A4" s="96"/>
      <c r="B4" s="118" t="s">
        <v>46</v>
      </c>
      <c r="C4" s="105" t="s">
        <v>47</v>
      </c>
      <c r="D4" s="119" t="s">
        <v>48</v>
      </c>
      <c r="E4" s="80" t="s">
        <v>49</v>
      </c>
      <c r="F4" s="481"/>
      <c r="G4" s="96" t="s">
        <v>48</v>
      </c>
      <c r="H4" s="76" t="s">
        <v>49</v>
      </c>
      <c r="I4" s="106"/>
      <c r="J4" s="96" t="s">
        <v>48</v>
      </c>
      <c r="K4" s="96" t="s">
        <v>48</v>
      </c>
      <c r="L4" s="96" t="s">
        <v>48</v>
      </c>
      <c r="M4" s="107" t="s">
        <v>48</v>
      </c>
      <c r="N4" s="96" t="s">
        <v>48</v>
      </c>
      <c r="O4" s="96" t="s">
        <v>48</v>
      </c>
      <c r="P4" s="96" t="s">
        <v>48</v>
      </c>
      <c r="Q4" s="96" t="s">
        <v>48</v>
      </c>
      <c r="R4" s="96" t="s">
        <v>48</v>
      </c>
      <c r="S4" s="108"/>
      <c r="T4" s="96" t="s">
        <v>49</v>
      </c>
      <c r="U4" s="96" t="s">
        <v>49</v>
      </c>
      <c r="V4" s="22" t="s">
        <v>49</v>
      </c>
      <c r="W4" s="22" t="s">
        <v>49</v>
      </c>
      <c r="X4" s="96" t="s">
        <v>49</v>
      </c>
      <c r="Y4" s="96" t="s">
        <v>49</v>
      </c>
      <c r="Z4" s="96" t="s">
        <v>49</v>
      </c>
      <c r="AA4" s="96" t="s">
        <v>49</v>
      </c>
      <c r="AB4" s="97" t="s">
        <v>49</v>
      </c>
      <c r="AC4" s="109" t="s">
        <v>49</v>
      </c>
      <c r="AD4" s="109" t="s">
        <v>49</v>
      </c>
      <c r="AE4" s="109" t="s">
        <v>49</v>
      </c>
    </row>
    <row r="5" spans="1:119" s="13" customFormat="1" ht="15" customHeight="1" x14ac:dyDescent="0.25">
      <c r="A5" s="416" t="s">
        <v>50</v>
      </c>
      <c r="B5" s="111" t="s">
        <v>51</v>
      </c>
      <c r="C5" s="111"/>
      <c r="D5" s="463">
        <f>'06 2018'!E40</f>
        <v>12685.049999999997</v>
      </c>
      <c r="E5" s="120"/>
      <c r="F5" s="121"/>
      <c r="G5" s="415">
        <f>'06 2018'!H40</f>
        <v>201.57000000000005</v>
      </c>
      <c r="H5" s="121"/>
      <c r="I5" s="123"/>
      <c r="J5" s="121"/>
      <c r="K5" s="121"/>
      <c r="L5" s="121"/>
      <c r="M5" s="124"/>
      <c r="N5" s="121"/>
      <c r="O5" s="121"/>
      <c r="P5" s="121"/>
      <c r="Q5" s="125"/>
      <c r="R5" s="459">
        <f>SUM(D5:G5)</f>
        <v>12886.619999999997</v>
      </c>
      <c r="S5" s="123"/>
      <c r="T5" s="121"/>
      <c r="U5" s="121"/>
      <c r="V5" s="121"/>
      <c r="W5" s="121"/>
      <c r="X5" s="121"/>
      <c r="Y5" s="121"/>
      <c r="Z5" s="121"/>
      <c r="AA5" s="121"/>
      <c r="AB5" s="126"/>
      <c r="AC5" s="121"/>
      <c r="AD5" s="121"/>
      <c r="AE5" s="121"/>
      <c r="AF5" s="14"/>
      <c r="AG5" s="14"/>
      <c r="AH5" s="14"/>
      <c r="AI5" s="14"/>
      <c r="AJ5" s="14"/>
      <c r="AK5" s="14"/>
    </row>
    <row r="6" spans="1:119" s="94" customFormat="1" ht="15" customHeight="1" x14ac:dyDescent="0.25">
      <c r="A6" s="209">
        <v>44014</v>
      </c>
      <c r="B6" s="307" t="s">
        <v>158</v>
      </c>
      <c r="C6" s="78" t="s">
        <v>7</v>
      </c>
      <c r="D6" s="436"/>
      <c r="E6" s="141">
        <v>10.4</v>
      </c>
      <c r="F6" s="436"/>
      <c r="H6" s="436"/>
      <c r="I6" s="437"/>
      <c r="J6" s="436"/>
      <c r="K6" s="436"/>
      <c r="L6" s="436"/>
      <c r="M6" s="326"/>
      <c r="N6" s="436"/>
      <c r="O6" s="519"/>
      <c r="P6" s="436"/>
      <c r="Q6" s="436"/>
      <c r="R6" s="436"/>
      <c r="S6" s="437"/>
      <c r="T6" s="146"/>
      <c r="U6" s="146"/>
      <c r="V6" s="146"/>
      <c r="W6" s="146"/>
      <c r="X6" s="146"/>
      <c r="Y6" s="146"/>
      <c r="Z6" s="146"/>
      <c r="AA6" s="146"/>
      <c r="AB6" s="436">
        <v>10.4</v>
      </c>
      <c r="AC6" s="146"/>
      <c r="AD6" s="146"/>
      <c r="AE6" s="146"/>
      <c r="AF6" s="131"/>
      <c r="AG6" s="131"/>
      <c r="AH6" s="131"/>
      <c r="AI6" s="131"/>
      <c r="AJ6" s="131"/>
      <c r="AK6" s="131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</row>
    <row r="7" spans="1:119" s="15" customFormat="1" ht="13.5" customHeight="1" x14ac:dyDescent="0.25">
      <c r="A7" s="209">
        <v>44014</v>
      </c>
      <c r="B7" s="616" t="s">
        <v>63</v>
      </c>
      <c r="C7" s="78" t="s">
        <v>7</v>
      </c>
      <c r="D7" s="141"/>
      <c r="E7" s="141">
        <v>60</v>
      </c>
      <c r="F7" s="436"/>
      <c r="G7" s="436"/>
      <c r="H7" s="436"/>
      <c r="I7" s="437"/>
      <c r="J7" s="436"/>
      <c r="K7" s="436"/>
      <c r="L7" s="436"/>
      <c r="M7" s="326"/>
      <c r="N7" s="436"/>
      <c r="O7" s="436"/>
      <c r="P7" s="436"/>
      <c r="Q7" s="436"/>
      <c r="R7" s="436"/>
      <c r="S7" s="437"/>
      <c r="T7" s="146"/>
      <c r="U7" s="146"/>
      <c r="V7" s="146"/>
      <c r="W7" s="146"/>
      <c r="X7" s="146"/>
      <c r="Y7" s="146"/>
      <c r="Z7" s="146"/>
      <c r="AA7" s="436">
        <v>60</v>
      </c>
      <c r="AB7" s="436"/>
      <c r="AC7" s="146"/>
      <c r="AD7" s="146"/>
      <c r="AE7" s="146"/>
      <c r="AF7" s="135"/>
      <c r="AG7" s="135"/>
      <c r="AH7" s="135"/>
      <c r="AI7" s="135"/>
      <c r="AJ7" s="135"/>
      <c r="AK7" s="135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</row>
    <row r="8" spans="1:119" s="15" customFormat="1" ht="13.5" customHeight="1" x14ac:dyDescent="0.25">
      <c r="A8" s="209">
        <v>44015</v>
      </c>
      <c r="B8" s="408" t="s">
        <v>152</v>
      </c>
      <c r="C8" s="78" t="s">
        <v>7</v>
      </c>
      <c r="D8" s="141">
        <v>62</v>
      </c>
      <c r="E8" s="141"/>
      <c r="F8" s="436"/>
      <c r="G8" s="436"/>
      <c r="H8" s="436"/>
      <c r="I8" s="437"/>
      <c r="J8" s="436"/>
      <c r="K8" s="687">
        <v>62</v>
      </c>
      <c r="L8" s="436"/>
      <c r="M8" s="326"/>
      <c r="N8" s="436"/>
      <c r="O8" s="519"/>
      <c r="P8" s="436"/>
      <c r="Q8" s="436"/>
      <c r="R8" s="436"/>
      <c r="S8" s="437"/>
      <c r="T8" s="146"/>
      <c r="U8" s="146"/>
      <c r="V8" s="146"/>
      <c r="W8" s="146"/>
      <c r="X8" s="146"/>
      <c r="Y8" s="146"/>
      <c r="Z8" s="146"/>
      <c r="AA8" s="436"/>
      <c r="AB8" s="436"/>
      <c r="AC8" s="146"/>
      <c r="AD8" s="146"/>
      <c r="AE8" s="146"/>
      <c r="AF8" s="135"/>
      <c r="AG8" s="135"/>
      <c r="AH8" s="135"/>
      <c r="AI8" s="135"/>
      <c r="AJ8" s="135"/>
      <c r="AK8" s="135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</row>
    <row r="9" spans="1:119" s="15" customFormat="1" ht="13.5" customHeight="1" x14ac:dyDescent="0.25">
      <c r="A9" s="209">
        <v>44014</v>
      </c>
      <c r="B9" s="308" t="s">
        <v>9</v>
      </c>
      <c r="C9" s="78" t="s">
        <v>7</v>
      </c>
      <c r="D9" s="141">
        <v>50</v>
      </c>
      <c r="E9" s="141"/>
      <c r="F9" s="436"/>
      <c r="G9" s="436"/>
      <c r="H9" s="436"/>
      <c r="I9" s="437"/>
      <c r="J9" s="436"/>
      <c r="K9" s="687">
        <v>50</v>
      </c>
      <c r="L9" s="436"/>
      <c r="M9" s="326"/>
      <c r="N9" s="436"/>
      <c r="O9" s="519"/>
      <c r="P9" s="436"/>
      <c r="Q9" s="436"/>
      <c r="R9" s="436"/>
      <c r="S9" s="437"/>
      <c r="T9" s="146"/>
      <c r="U9" s="146"/>
      <c r="V9" s="146"/>
      <c r="W9" s="146"/>
      <c r="X9" s="146"/>
      <c r="Y9" s="146"/>
      <c r="Z9" s="146"/>
      <c r="AA9" s="436"/>
      <c r="AB9" s="436"/>
      <c r="AC9" s="146"/>
      <c r="AD9" s="146"/>
      <c r="AE9" s="146"/>
      <c r="AF9" s="135"/>
      <c r="AG9" s="135"/>
      <c r="AH9" s="135"/>
      <c r="AI9" s="135"/>
      <c r="AJ9" s="135"/>
      <c r="AK9" s="135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</row>
    <row r="10" spans="1:119" s="15" customFormat="1" ht="13.5" customHeight="1" x14ac:dyDescent="0.25">
      <c r="A10" s="209">
        <v>44018</v>
      </c>
      <c r="B10" s="616" t="s">
        <v>56</v>
      </c>
      <c r="C10" s="78" t="s">
        <v>7</v>
      </c>
      <c r="D10" s="141"/>
      <c r="E10" s="141">
        <v>29.99</v>
      </c>
      <c r="F10" s="436"/>
      <c r="G10" s="436"/>
      <c r="H10" s="436"/>
      <c r="I10" s="437"/>
      <c r="J10" s="436"/>
      <c r="K10" s="687"/>
      <c r="L10" s="436"/>
      <c r="M10" s="326"/>
      <c r="N10" s="436"/>
      <c r="O10" s="519"/>
      <c r="P10" s="436"/>
      <c r="Q10" s="436"/>
      <c r="R10" s="436"/>
      <c r="S10" s="437"/>
      <c r="T10" s="146"/>
      <c r="U10" s="146"/>
      <c r="V10" s="146"/>
      <c r="W10" s="146"/>
      <c r="X10" s="146"/>
      <c r="Y10" s="146"/>
      <c r="Z10" s="146"/>
      <c r="AA10" s="436">
        <v>29.99</v>
      </c>
      <c r="AB10" s="436"/>
      <c r="AC10" s="146"/>
      <c r="AD10" s="146"/>
      <c r="AE10" s="146"/>
      <c r="AF10" s="135"/>
      <c r="AG10" s="135"/>
      <c r="AH10" s="135"/>
      <c r="AI10" s="135"/>
      <c r="AJ10" s="135"/>
      <c r="AK10" s="135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</row>
    <row r="11" spans="1:119" s="15" customFormat="1" ht="13.5" customHeight="1" x14ac:dyDescent="0.25">
      <c r="A11" s="209">
        <v>44018</v>
      </c>
      <c r="B11" s="308" t="s">
        <v>9</v>
      </c>
      <c r="C11" s="78" t="s">
        <v>7</v>
      </c>
      <c r="D11" s="141">
        <v>20</v>
      </c>
      <c r="E11" s="141"/>
      <c r="F11" s="436"/>
      <c r="G11" s="436"/>
      <c r="H11" s="436"/>
      <c r="I11" s="437"/>
      <c r="J11" s="436"/>
      <c r="K11" s="687">
        <v>20</v>
      </c>
      <c r="L11" s="436"/>
      <c r="M11" s="326"/>
      <c r="N11" s="436"/>
      <c r="O11" s="519"/>
      <c r="P11" s="436"/>
      <c r="Q11" s="436"/>
      <c r="R11" s="436"/>
      <c r="S11" s="437"/>
      <c r="T11" s="146"/>
      <c r="U11" s="146"/>
      <c r="V11" s="146"/>
      <c r="W11" s="146"/>
      <c r="X11" s="146"/>
      <c r="Y11" s="146"/>
      <c r="Z11" s="146"/>
      <c r="AA11" s="146"/>
      <c r="AB11" s="436"/>
      <c r="AC11" s="146"/>
      <c r="AD11" s="146"/>
      <c r="AE11" s="146"/>
      <c r="AF11" s="135"/>
      <c r="AG11" s="135"/>
      <c r="AH11" s="135"/>
      <c r="AI11" s="135"/>
      <c r="AJ11" s="135"/>
      <c r="AK11" s="135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</row>
    <row r="12" spans="1:119" s="94" customFormat="1" ht="15" customHeight="1" x14ac:dyDescent="0.25">
      <c r="A12" s="209">
        <v>44018</v>
      </c>
      <c r="B12" s="408" t="s">
        <v>17</v>
      </c>
      <c r="C12" s="78" t="s">
        <v>7</v>
      </c>
      <c r="D12" s="436">
        <v>100</v>
      </c>
      <c r="E12" s="141"/>
      <c r="F12" s="436"/>
      <c r="G12" s="141"/>
      <c r="H12" s="436"/>
      <c r="I12" s="437"/>
      <c r="J12" s="436"/>
      <c r="K12" s="687">
        <v>100</v>
      </c>
      <c r="L12" s="436"/>
      <c r="M12" s="326"/>
      <c r="N12" s="436"/>
      <c r="O12" s="519"/>
      <c r="P12" s="436"/>
      <c r="Q12" s="436"/>
      <c r="R12" s="436"/>
      <c r="S12" s="437"/>
      <c r="T12" s="146"/>
      <c r="U12" s="146"/>
      <c r="V12" s="146"/>
      <c r="W12" s="146"/>
      <c r="X12" s="146"/>
      <c r="Y12" s="146"/>
      <c r="Z12" s="146"/>
      <c r="AA12" s="146"/>
      <c r="AB12" s="436"/>
      <c r="AC12" s="146"/>
      <c r="AD12" s="146"/>
      <c r="AE12" s="146"/>
      <c r="AF12" s="131"/>
      <c r="AG12" s="131"/>
      <c r="AH12" s="131"/>
      <c r="AI12" s="131"/>
      <c r="AJ12" s="131"/>
      <c r="AK12" s="131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</row>
    <row r="13" spans="1:119" s="15" customFormat="1" ht="14.15" customHeight="1" x14ac:dyDescent="0.25">
      <c r="A13" s="209">
        <v>44018</v>
      </c>
      <c r="B13" s="308" t="s">
        <v>9</v>
      </c>
      <c r="C13" s="78" t="s">
        <v>7</v>
      </c>
      <c r="D13" s="141">
        <v>25</v>
      </c>
      <c r="E13" s="141"/>
      <c r="F13" s="436"/>
      <c r="G13" s="436"/>
      <c r="H13" s="436"/>
      <c r="I13" s="437"/>
      <c r="J13" s="436"/>
      <c r="K13" s="687">
        <v>25</v>
      </c>
      <c r="L13" s="436"/>
      <c r="M13" s="326"/>
      <c r="N13" s="436"/>
      <c r="O13" s="436"/>
      <c r="P13" s="436"/>
      <c r="Q13" s="436"/>
      <c r="R13" s="436"/>
      <c r="S13" s="437"/>
      <c r="T13" s="146"/>
      <c r="U13" s="146"/>
      <c r="V13" s="146"/>
      <c r="W13" s="146"/>
      <c r="X13" s="146"/>
      <c r="Y13" s="146"/>
      <c r="Z13" s="146"/>
      <c r="AA13" s="146"/>
      <c r="AB13" s="436"/>
      <c r="AC13" s="146"/>
      <c r="AD13" s="146"/>
      <c r="AE13" s="146"/>
      <c r="AF13" s="135"/>
      <c r="AG13" s="135"/>
      <c r="AH13" s="135"/>
      <c r="AI13" s="135"/>
      <c r="AJ13" s="135"/>
      <c r="AK13" s="135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</row>
    <row r="14" spans="1:119" s="94" customFormat="1" ht="15" customHeight="1" x14ac:dyDescent="0.25">
      <c r="A14" s="209">
        <v>44022</v>
      </c>
      <c r="B14" s="308" t="s">
        <v>9</v>
      </c>
      <c r="C14" s="78" t="s">
        <v>7</v>
      </c>
      <c r="D14" s="436">
        <v>104</v>
      </c>
      <c r="E14" s="141"/>
      <c r="F14" s="436"/>
      <c r="H14" s="436"/>
      <c r="I14" s="437"/>
      <c r="J14" s="436"/>
      <c r="K14" s="687">
        <v>104</v>
      </c>
      <c r="L14" s="436"/>
      <c r="M14" s="326"/>
      <c r="N14" s="436"/>
      <c r="O14" s="519"/>
      <c r="P14" s="436"/>
      <c r="Q14" s="436"/>
      <c r="R14" s="436"/>
      <c r="S14" s="437"/>
      <c r="T14" s="146"/>
      <c r="U14" s="146"/>
      <c r="V14" s="146"/>
      <c r="W14" s="146"/>
      <c r="X14" s="146"/>
      <c r="Y14" s="146"/>
      <c r="Z14" s="146"/>
      <c r="AA14" s="146"/>
      <c r="AB14" s="436"/>
      <c r="AC14" s="146"/>
      <c r="AD14" s="146"/>
      <c r="AE14" s="146"/>
      <c r="AF14" s="131"/>
      <c r="AG14" s="131"/>
      <c r="AH14" s="131"/>
      <c r="AI14" s="131"/>
      <c r="AJ14" s="131"/>
      <c r="AK14" s="131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</row>
    <row r="15" spans="1:119" s="15" customFormat="1" ht="13.5" customHeight="1" x14ac:dyDescent="0.25">
      <c r="A15" s="209">
        <v>44024</v>
      </c>
      <c r="B15" s="408" t="s">
        <v>127</v>
      </c>
      <c r="C15" s="78" t="s">
        <v>7</v>
      </c>
      <c r="D15" s="418">
        <v>372.7</v>
      </c>
      <c r="E15" s="141"/>
      <c r="F15" s="436"/>
      <c r="G15" s="436"/>
      <c r="H15" s="436"/>
      <c r="I15" s="437"/>
      <c r="J15" s="436"/>
      <c r="K15" s="418">
        <v>372.7</v>
      </c>
      <c r="L15" s="436"/>
      <c r="M15" s="326"/>
      <c r="N15" s="436"/>
      <c r="O15" s="436"/>
      <c r="P15" s="436"/>
      <c r="Q15" s="436"/>
      <c r="R15" s="436"/>
      <c r="S15" s="437"/>
      <c r="T15" s="146"/>
      <c r="U15" s="146"/>
      <c r="V15" s="146"/>
      <c r="W15" s="146"/>
      <c r="X15" s="146"/>
      <c r="Y15" s="146"/>
      <c r="Z15" s="146"/>
      <c r="AA15" s="146"/>
      <c r="AB15" s="436"/>
      <c r="AC15" s="146"/>
      <c r="AD15" s="146"/>
      <c r="AE15" s="146"/>
      <c r="AF15" s="135"/>
      <c r="AG15" s="135"/>
      <c r="AH15" s="135"/>
      <c r="AI15" s="135"/>
      <c r="AJ15" s="135"/>
      <c r="AK15" s="135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</row>
    <row r="16" spans="1:119" s="15" customFormat="1" ht="13.5" customHeight="1" x14ac:dyDescent="0.25">
      <c r="A16" s="209">
        <v>44025</v>
      </c>
      <c r="B16" s="408" t="s">
        <v>127</v>
      </c>
      <c r="C16" s="78" t="s">
        <v>7</v>
      </c>
      <c r="D16" s="418">
        <v>91.5</v>
      </c>
      <c r="E16" s="141"/>
      <c r="F16" s="436"/>
      <c r="G16" s="436"/>
      <c r="H16" s="436"/>
      <c r="I16" s="437"/>
      <c r="J16" s="436"/>
      <c r="K16" s="418">
        <v>91.5</v>
      </c>
      <c r="L16" s="436"/>
      <c r="M16" s="326"/>
      <c r="N16" s="436"/>
      <c r="O16" s="436"/>
      <c r="P16" s="436"/>
      <c r="Q16" s="436"/>
      <c r="R16" s="436"/>
      <c r="S16" s="437"/>
      <c r="T16" s="146"/>
      <c r="U16" s="146"/>
      <c r="V16" s="146"/>
      <c r="W16" s="146"/>
      <c r="X16" s="146"/>
      <c r="Y16" s="146"/>
      <c r="Z16" s="146"/>
      <c r="AA16" s="146"/>
      <c r="AB16" s="436"/>
      <c r="AC16" s="146"/>
      <c r="AD16" s="146"/>
      <c r="AE16" s="146"/>
      <c r="AF16" s="135"/>
      <c r="AG16" s="135"/>
      <c r="AH16" s="135"/>
      <c r="AI16" s="135"/>
      <c r="AJ16" s="135"/>
      <c r="AK16" s="135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</row>
    <row r="17" spans="1:119" s="15" customFormat="1" ht="16.5" customHeight="1" x14ac:dyDescent="0.25">
      <c r="A17" s="209">
        <v>44028</v>
      </c>
      <c r="B17" s="408" t="s">
        <v>139</v>
      </c>
      <c r="C17" s="78" t="s">
        <v>7</v>
      </c>
      <c r="D17" s="141">
        <v>550</v>
      </c>
      <c r="E17" s="444"/>
      <c r="F17" s="490"/>
      <c r="G17" s="490"/>
      <c r="H17" s="490"/>
      <c r="I17" s="654"/>
      <c r="J17" s="490"/>
      <c r="K17" s="688">
        <v>550</v>
      </c>
      <c r="L17" s="436"/>
      <c r="M17" s="326"/>
      <c r="N17" s="436"/>
      <c r="O17" s="436"/>
      <c r="P17" s="436"/>
      <c r="Q17" s="436"/>
      <c r="R17" s="436"/>
      <c r="S17" s="437"/>
      <c r="T17" s="146"/>
      <c r="U17" s="146"/>
      <c r="V17" s="146"/>
      <c r="W17" s="146"/>
      <c r="X17" s="146"/>
      <c r="Y17" s="146"/>
      <c r="Z17" s="146"/>
      <c r="AA17" s="146"/>
      <c r="AB17" s="436"/>
      <c r="AC17" s="146"/>
      <c r="AD17" s="146"/>
      <c r="AE17" s="146"/>
      <c r="AF17" s="135"/>
      <c r="AG17" s="135"/>
      <c r="AH17" s="135"/>
      <c r="AI17" s="135"/>
      <c r="AJ17" s="135"/>
      <c r="AK17" s="135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</row>
    <row r="18" spans="1:119" s="15" customFormat="1" ht="16.5" customHeight="1" x14ac:dyDescent="0.25">
      <c r="A18" s="209">
        <v>44028</v>
      </c>
      <c r="B18" s="308" t="s">
        <v>9</v>
      </c>
      <c r="C18" s="78" t="s">
        <v>7</v>
      </c>
      <c r="D18" s="141">
        <v>176</v>
      </c>
      <c r="E18" s="444"/>
      <c r="F18" s="490"/>
      <c r="G18" s="490"/>
      <c r="H18" s="490"/>
      <c r="I18" s="654"/>
      <c r="J18" s="490"/>
      <c r="K18" s="688">
        <v>176</v>
      </c>
      <c r="L18" s="436"/>
      <c r="M18" s="326"/>
      <c r="N18" s="436"/>
      <c r="O18" s="436"/>
      <c r="P18" s="436"/>
      <c r="Q18" s="436"/>
      <c r="R18" s="436"/>
      <c r="S18" s="437"/>
      <c r="T18" s="146"/>
      <c r="U18" s="146"/>
      <c r="V18" s="146"/>
      <c r="W18" s="146"/>
      <c r="X18" s="146"/>
      <c r="Y18" s="146"/>
      <c r="Z18" s="146"/>
      <c r="AA18" s="146"/>
      <c r="AB18" s="436"/>
      <c r="AC18" s="146"/>
      <c r="AD18" s="146"/>
      <c r="AE18" s="146"/>
      <c r="AF18" s="135"/>
      <c r="AG18" s="135"/>
      <c r="AH18" s="135"/>
      <c r="AI18" s="135"/>
      <c r="AJ18" s="135"/>
      <c r="AK18" s="135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</row>
    <row r="19" spans="1:119" s="15" customFormat="1" ht="16.5" customHeight="1" x14ac:dyDescent="0.25">
      <c r="A19" s="209">
        <v>44028</v>
      </c>
      <c r="B19" s="408" t="s">
        <v>127</v>
      </c>
      <c r="C19" s="78" t="s">
        <v>7</v>
      </c>
      <c r="D19" s="141">
        <v>45.7</v>
      </c>
      <c r="E19" s="444"/>
      <c r="F19" s="490"/>
      <c r="G19" s="490"/>
      <c r="H19" s="490"/>
      <c r="I19" s="654"/>
      <c r="J19" s="490"/>
      <c r="K19" s="688">
        <v>45.7</v>
      </c>
      <c r="L19" s="436"/>
      <c r="M19" s="326"/>
      <c r="N19" s="436"/>
      <c r="O19" s="436"/>
      <c r="P19" s="436"/>
      <c r="Q19" s="436"/>
      <c r="R19" s="436"/>
      <c r="S19" s="437"/>
      <c r="T19" s="146"/>
      <c r="U19" s="146"/>
      <c r="V19" s="146"/>
      <c r="W19" s="146"/>
      <c r="X19" s="146"/>
      <c r="Y19" s="146"/>
      <c r="Z19" s="146"/>
      <c r="AA19" s="146"/>
      <c r="AB19" s="436"/>
      <c r="AC19" s="146"/>
      <c r="AD19" s="146"/>
      <c r="AE19" s="146"/>
      <c r="AF19" s="135"/>
      <c r="AG19" s="135"/>
      <c r="AH19" s="135"/>
      <c r="AI19" s="135"/>
      <c r="AJ19" s="135"/>
      <c r="AK19" s="135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</row>
    <row r="20" spans="1:119" s="15" customFormat="1" ht="16.5" customHeight="1" x14ac:dyDescent="0.25">
      <c r="A20" s="209">
        <v>44029</v>
      </c>
      <c r="B20" s="308" t="s">
        <v>9</v>
      </c>
      <c r="C20" s="78" t="s">
        <v>7</v>
      </c>
      <c r="D20" s="444">
        <v>40</v>
      </c>
      <c r="E20" s="444"/>
      <c r="F20" s="490"/>
      <c r="G20" s="490"/>
      <c r="H20" s="490"/>
      <c r="I20" s="654"/>
      <c r="J20" s="490"/>
      <c r="K20" s="688">
        <v>40</v>
      </c>
      <c r="L20" s="436"/>
      <c r="M20" s="326"/>
      <c r="N20" s="436"/>
      <c r="O20" s="436"/>
      <c r="P20" s="436"/>
      <c r="Q20" s="436"/>
      <c r="R20" s="436"/>
      <c r="S20" s="437"/>
      <c r="T20" s="146"/>
      <c r="U20" s="146"/>
      <c r="V20" s="146"/>
      <c r="W20" s="146"/>
      <c r="X20" s="146"/>
      <c r="Y20" s="146"/>
      <c r="Z20" s="146"/>
      <c r="AA20" s="146"/>
      <c r="AB20" s="436"/>
      <c r="AC20" s="146"/>
      <c r="AD20" s="146"/>
      <c r="AE20" s="146"/>
      <c r="AF20" s="135"/>
      <c r="AG20" s="135"/>
      <c r="AH20" s="135"/>
      <c r="AI20" s="135"/>
      <c r="AJ20" s="135"/>
      <c r="AK20" s="13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</row>
    <row r="21" spans="1:119" s="15" customFormat="1" ht="16.5" customHeight="1" x14ac:dyDescent="0.25">
      <c r="A21" s="209">
        <v>44029</v>
      </c>
      <c r="B21" s="308" t="s">
        <v>159</v>
      </c>
      <c r="C21" s="78" t="s">
        <v>7</v>
      </c>
      <c r="D21" s="444"/>
      <c r="E21" s="444">
        <v>109</v>
      </c>
      <c r="F21" s="490"/>
      <c r="G21" s="490"/>
      <c r="H21" s="490"/>
      <c r="I21" s="654"/>
      <c r="J21" s="490"/>
      <c r="K21" s="688"/>
      <c r="L21" s="436"/>
      <c r="M21" s="326"/>
      <c r="N21" s="436"/>
      <c r="O21" s="436"/>
      <c r="P21" s="436"/>
      <c r="Q21" s="436"/>
      <c r="R21" s="436"/>
      <c r="S21" s="437"/>
      <c r="T21" s="146"/>
      <c r="U21" s="146"/>
      <c r="V21" s="146"/>
      <c r="W21" s="146"/>
      <c r="X21" s="146">
        <v>109</v>
      </c>
      <c r="Y21" s="146"/>
      <c r="Z21" s="146"/>
      <c r="AA21" s="146"/>
      <c r="AB21" s="436"/>
      <c r="AC21" s="146"/>
      <c r="AD21" s="146"/>
      <c r="AE21" s="146"/>
      <c r="AF21" s="135"/>
      <c r="AG21" s="135"/>
      <c r="AH21" s="135"/>
      <c r="AI21" s="135"/>
      <c r="AJ21" s="135"/>
      <c r="AK21" s="135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</row>
    <row r="22" spans="1:119" s="15" customFormat="1" ht="16.5" customHeight="1" x14ac:dyDescent="0.25">
      <c r="A22" s="209">
        <v>44032</v>
      </c>
      <c r="B22" s="308" t="s">
        <v>9</v>
      </c>
      <c r="C22" s="78" t="s">
        <v>7</v>
      </c>
      <c r="D22" s="444">
        <v>30</v>
      </c>
      <c r="E22" s="444"/>
      <c r="F22" s="490"/>
      <c r="G22" s="490"/>
      <c r="H22" s="490"/>
      <c r="I22" s="654"/>
      <c r="J22" s="490"/>
      <c r="K22" s="688">
        <v>30</v>
      </c>
      <c r="L22" s="436"/>
      <c r="M22" s="326"/>
      <c r="N22" s="436"/>
      <c r="O22" s="436"/>
      <c r="P22" s="436"/>
      <c r="Q22" s="436"/>
      <c r="R22" s="436"/>
      <c r="S22" s="437"/>
      <c r="T22" s="146"/>
      <c r="U22" s="146"/>
      <c r="V22" s="146"/>
      <c r="W22" s="146"/>
      <c r="X22" s="146"/>
      <c r="Y22" s="146"/>
      <c r="Z22" s="146"/>
      <c r="AA22" s="146"/>
      <c r="AB22" s="436"/>
      <c r="AC22" s="146"/>
      <c r="AD22" s="146"/>
      <c r="AE22" s="146"/>
      <c r="AF22" s="135"/>
      <c r="AG22" s="135"/>
      <c r="AH22" s="135"/>
      <c r="AI22" s="135"/>
      <c r="AJ22" s="135"/>
      <c r="AK22" s="135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</row>
    <row r="23" spans="1:119" s="15" customFormat="1" ht="16.5" customHeight="1" x14ac:dyDescent="0.25">
      <c r="A23" s="209">
        <v>44032</v>
      </c>
      <c r="B23" s="408" t="s">
        <v>127</v>
      </c>
      <c r="C23" s="78" t="s">
        <v>7</v>
      </c>
      <c r="D23" s="444">
        <v>101.7</v>
      </c>
      <c r="E23" s="444"/>
      <c r="F23" s="490"/>
      <c r="G23" s="490"/>
      <c r="H23" s="490"/>
      <c r="I23" s="654"/>
      <c r="J23" s="490"/>
      <c r="K23" s="688">
        <v>101.7</v>
      </c>
      <c r="L23" s="436"/>
      <c r="M23" s="326"/>
      <c r="N23" s="436"/>
      <c r="O23" s="436"/>
      <c r="P23" s="436"/>
      <c r="Q23" s="436"/>
      <c r="R23" s="436"/>
      <c r="S23" s="437"/>
      <c r="T23" s="146"/>
      <c r="U23" s="146"/>
      <c r="V23" s="146"/>
      <c r="W23" s="146"/>
      <c r="X23" s="146"/>
      <c r="Y23" s="146"/>
      <c r="Z23" s="146"/>
      <c r="AA23" s="146"/>
      <c r="AB23" s="436"/>
      <c r="AC23" s="146"/>
      <c r="AD23" s="146"/>
      <c r="AE23" s="146"/>
      <c r="AF23" s="135"/>
      <c r="AG23" s="135"/>
      <c r="AH23" s="135"/>
      <c r="AI23" s="135"/>
      <c r="AJ23" s="135"/>
      <c r="AK23" s="135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</row>
    <row r="24" spans="1:119" s="15" customFormat="1" ht="16.5" customHeight="1" x14ac:dyDescent="0.25">
      <c r="A24" s="209">
        <v>44035</v>
      </c>
      <c r="B24" s="308" t="s">
        <v>85</v>
      </c>
      <c r="C24" s="78" t="s">
        <v>7</v>
      </c>
      <c r="D24" s="444">
        <v>90</v>
      </c>
      <c r="E24" s="444"/>
      <c r="F24" s="490"/>
      <c r="G24" s="490"/>
      <c r="H24" s="490"/>
      <c r="I24" s="654"/>
      <c r="J24" s="490"/>
      <c r="K24" s="688">
        <v>90</v>
      </c>
      <c r="L24" s="436"/>
      <c r="M24" s="326"/>
      <c r="N24" s="436"/>
      <c r="O24" s="436"/>
      <c r="P24" s="436"/>
      <c r="Q24" s="436"/>
      <c r="R24" s="436"/>
      <c r="S24" s="437"/>
      <c r="T24" s="146"/>
      <c r="U24" s="146"/>
      <c r="V24" s="146"/>
      <c r="W24" s="146"/>
      <c r="X24" s="146"/>
      <c r="Y24" s="146"/>
      <c r="Z24" s="146"/>
      <c r="AA24" s="146"/>
      <c r="AB24" s="436"/>
      <c r="AC24" s="146"/>
      <c r="AD24" s="146"/>
      <c r="AE24" s="146"/>
      <c r="AF24" s="135"/>
      <c r="AG24" s="135"/>
      <c r="AH24" s="135"/>
      <c r="AI24" s="135"/>
      <c r="AJ24" s="135"/>
      <c r="AK24" s="135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</row>
    <row r="25" spans="1:119" s="15" customFormat="1" ht="16.5" customHeight="1" x14ac:dyDescent="0.25">
      <c r="A25" s="209">
        <v>44037</v>
      </c>
      <c r="B25" s="308" t="s">
        <v>160</v>
      </c>
      <c r="C25" s="78" t="s">
        <v>7</v>
      </c>
      <c r="D25" s="444"/>
      <c r="E25" s="444"/>
      <c r="F25" s="490"/>
      <c r="G25" s="490"/>
      <c r="H25" s="490">
        <v>25.5</v>
      </c>
      <c r="I25" s="654"/>
      <c r="J25" s="490"/>
      <c r="K25" s="688"/>
      <c r="L25" s="436"/>
      <c r="M25" s="326"/>
      <c r="N25" s="436"/>
      <c r="O25" s="436"/>
      <c r="P25" s="436"/>
      <c r="Q25" s="436"/>
      <c r="R25" s="436"/>
      <c r="S25" s="437"/>
      <c r="T25" s="146"/>
      <c r="U25" s="146"/>
      <c r="V25" s="146"/>
      <c r="W25" s="146"/>
      <c r="X25" s="146"/>
      <c r="Y25" s="146"/>
      <c r="Z25" s="146"/>
      <c r="AA25" s="146"/>
      <c r="AB25" s="436"/>
      <c r="AC25" s="146"/>
      <c r="AD25" s="146"/>
      <c r="AE25" s="146">
        <v>25.5</v>
      </c>
      <c r="AF25" s="135"/>
      <c r="AG25" s="135"/>
      <c r="AH25" s="135"/>
      <c r="AI25" s="135"/>
      <c r="AJ25" s="135"/>
      <c r="AK25" s="135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</row>
    <row r="26" spans="1:119" s="15" customFormat="1" ht="16.5" customHeight="1" x14ac:dyDescent="0.25">
      <c r="A26" s="209">
        <v>44038</v>
      </c>
      <c r="B26" s="408" t="s">
        <v>127</v>
      </c>
      <c r="C26" s="78" t="s">
        <v>7</v>
      </c>
      <c r="D26" s="444">
        <v>146.85</v>
      </c>
      <c r="E26" s="444"/>
      <c r="F26" s="490"/>
      <c r="G26" s="490"/>
      <c r="H26" s="490"/>
      <c r="I26" s="654"/>
      <c r="J26" s="490"/>
      <c r="K26" s="688">
        <v>146.85</v>
      </c>
      <c r="L26" s="436"/>
      <c r="M26" s="326"/>
      <c r="N26" s="436"/>
      <c r="O26" s="436"/>
      <c r="P26" s="436"/>
      <c r="Q26" s="436"/>
      <c r="R26" s="436"/>
      <c r="S26" s="437"/>
      <c r="T26" s="146"/>
      <c r="U26" s="146"/>
      <c r="V26" s="146"/>
      <c r="W26" s="146"/>
      <c r="X26" s="146"/>
      <c r="Y26" s="146"/>
      <c r="Z26" s="146"/>
      <c r="AA26" s="146"/>
      <c r="AB26" s="436"/>
      <c r="AC26" s="146"/>
      <c r="AD26" s="146"/>
      <c r="AE26" s="146"/>
      <c r="AF26" s="135"/>
      <c r="AG26" s="135"/>
      <c r="AH26" s="135"/>
      <c r="AI26" s="135"/>
      <c r="AJ26" s="135"/>
      <c r="AK26" s="135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</row>
    <row r="27" spans="1:119" s="15" customFormat="1" ht="16.5" customHeight="1" x14ac:dyDescent="0.25">
      <c r="A27" s="209">
        <v>44039</v>
      </c>
      <c r="B27" s="686" t="s">
        <v>62</v>
      </c>
      <c r="C27" s="78" t="s">
        <v>7</v>
      </c>
      <c r="D27" s="444"/>
      <c r="E27" s="444">
        <v>172.8</v>
      </c>
      <c r="F27" s="490"/>
      <c r="G27" s="490"/>
      <c r="H27" s="490"/>
      <c r="I27" s="654"/>
      <c r="J27" s="490"/>
      <c r="K27" s="490"/>
      <c r="L27" s="436"/>
      <c r="M27" s="326"/>
      <c r="N27" s="436"/>
      <c r="O27" s="436"/>
      <c r="P27" s="436"/>
      <c r="Q27" s="436"/>
      <c r="R27" s="436"/>
      <c r="S27" s="437"/>
      <c r="T27" s="146"/>
      <c r="U27" s="146"/>
      <c r="V27" s="146"/>
      <c r="W27" s="146"/>
      <c r="X27" s="146"/>
      <c r="Y27" s="146"/>
      <c r="Z27" s="146"/>
      <c r="AA27" s="146">
        <v>172.8</v>
      </c>
      <c r="AB27" s="436"/>
      <c r="AC27" s="146"/>
      <c r="AD27" s="146"/>
      <c r="AE27" s="146"/>
      <c r="AF27" s="135"/>
      <c r="AG27" s="135"/>
      <c r="AH27" s="135"/>
      <c r="AI27" s="135"/>
      <c r="AJ27" s="135"/>
      <c r="AK27" s="135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</row>
    <row r="28" spans="1:119" s="15" customFormat="1" ht="16.5" customHeight="1" x14ac:dyDescent="0.25">
      <c r="A28" s="209">
        <v>44039</v>
      </c>
      <c r="B28" s="308" t="s">
        <v>9</v>
      </c>
      <c r="C28" s="78" t="s">
        <v>7</v>
      </c>
      <c r="D28" s="444">
        <v>8.18</v>
      </c>
      <c r="E28" s="444"/>
      <c r="F28" s="490"/>
      <c r="G28" s="490"/>
      <c r="H28" s="490"/>
      <c r="I28" s="654"/>
      <c r="J28" s="490"/>
      <c r="K28" s="490">
        <v>8.18</v>
      </c>
      <c r="L28" s="436"/>
      <c r="M28" s="326"/>
      <c r="N28" s="436"/>
      <c r="O28" s="436"/>
      <c r="P28" s="436"/>
      <c r="Q28" s="436"/>
      <c r="R28" s="436"/>
      <c r="S28" s="437"/>
      <c r="T28" s="146"/>
      <c r="U28" s="146"/>
      <c r="V28" s="146"/>
      <c r="W28" s="146"/>
      <c r="X28" s="146"/>
      <c r="Y28" s="146"/>
      <c r="Z28" s="146"/>
      <c r="AA28" s="146"/>
      <c r="AB28" s="436"/>
      <c r="AC28" s="146"/>
      <c r="AD28" s="146"/>
      <c r="AE28" s="146"/>
      <c r="AF28" s="135"/>
      <c r="AG28" s="135"/>
      <c r="AH28" s="135"/>
      <c r="AI28" s="135"/>
      <c r="AJ28" s="135"/>
      <c r="AK28" s="135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</row>
    <row r="29" spans="1:119" s="15" customFormat="1" ht="16.5" customHeight="1" x14ac:dyDescent="0.25">
      <c r="A29" s="209">
        <v>44039</v>
      </c>
      <c r="B29" s="696" t="s">
        <v>161</v>
      </c>
      <c r="C29" s="78" t="s">
        <v>7</v>
      </c>
      <c r="D29" s="444"/>
      <c r="E29" s="444">
        <v>2437</v>
      </c>
      <c r="F29" s="490"/>
      <c r="G29" s="490"/>
      <c r="H29" s="490"/>
      <c r="I29" s="654"/>
      <c r="J29" s="490"/>
      <c r="K29" s="490"/>
      <c r="L29" s="436"/>
      <c r="M29" s="326"/>
      <c r="N29" s="436"/>
      <c r="O29" s="436"/>
      <c r="P29" s="436"/>
      <c r="Q29" s="436"/>
      <c r="R29" s="436"/>
      <c r="S29" s="437"/>
      <c r="T29" s="146"/>
      <c r="U29" s="146"/>
      <c r="V29" s="146"/>
      <c r="W29" s="146"/>
      <c r="X29" s="146">
        <v>2437</v>
      </c>
      <c r="Y29" s="146"/>
      <c r="Z29" s="146"/>
      <c r="AA29" s="146"/>
      <c r="AB29" s="436"/>
      <c r="AC29" s="146"/>
      <c r="AD29" s="146"/>
      <c r="AE29" s="146"/>
      <c r="AF29" s="135"/>
      <c r="AG29" s="135"/>
      <c r="AH29" s="135"/>
      <c r="AI29" s="135"/>
      <c r="AJ29" s="135"/>
      <c r="AK29" s="135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</row>
    <row r="30" spans="1:119" s="15" customFormat="1" ht="16.5" customHeight="1" x14ac:dyDescent="0.25">
      <c r="A30" s="209">
        <v>44042</v>
      </c>
      <c r="B30" s="308" t="s">
        <v>11</v>
      </c>
      <c r="C30" s="78" t="s">
        <v>7</v>
      </c>
      <c r="D30" s="444">
        <v>20</v>
      </c>
      <c r="E30" s="444"/>
      <c r="F30" s="490"/>
      <c r="G30" s="490"/>
      <c r="H30" s="490"/>
      <c r="I30" s="654"/>
      <c r="J30" s="490"/>
      <c r="K30" s="490">
        <v>20</v>
      </c>
      <c r="L30" s="436"/>
      <c r="M30" s="326"/>
      <c r="N30" s="436"/>
      <c r="O30" s="436"/>
      <c r="P30" s="436"/>
      <c r="Q30" s="436"/>
      <c r="R30" s="436"/>
      <c r="S30" s="437"/>
      <c r="T30" s="146"/>
      <c r="U30" s="146"/>
      <c r="V30" s="146"/>
      <c r="W30" s="146"/>
      <c r="X30" s="146"/>
      <c r="Y30" s="146"/>
      <c r="Z30" s="146"/>
      <c r="AA30" s="146"/>
      <c r="AB30" s="436"/>
      <c r="AC30" s="146"/>
      <c r="AD30" s="146"/>
      <c r="AE30" s="146"/>
      <c r="AF30" s="135"/>
      <c r="AG30" s="135"/>
      <c r="AH30" s="135"/>
      <c r="AI30" s="135"/>
      <c r="AJ30" s="135"/>
      <c r="AK30" s="135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</row>
    <row r="31" spans="1:119" s="15" customFormat="1" ht="16.5" customHeight="1" x14ac:dyDescent="0.25">
      <c r="A31" s="209">
        <v>44042</v>
      </c>
      <c r="B31" s="408" t="s">
        <v>155</v>
      </c>
      <c r="C31" s="78" t="s">
        <v>7</v>
      </c>
      <c r="D31" s="545">
        <v>75</v>
      </c>
      <c r="E31" s="444"/>
      <c r="F31" s="490"/>
      <c r="G31" s="490"/>
      <c r="H31" s="490"/>
      <c r="I31" s="654"/>
      <c r="J31" s="490"/>
      <c r="K31" s="545">
        <v>75</v>
      </c>
      <c r="L31" s="436"/>
      <c r="M31" s="326"/>
      <c r="N31" s="436"/>
      <c r="O31" s="436"/>
      <c r="P31" s="436"/>
      <c r="Q31" s="436"/>
      <c r="R31" s="436"/>
      <c r="S31" s="437"/>
      <c r="T31" s="146"/>
      <c r="U31" s="146"/>
      <c r="V31" s="146"/>
      <c r="W31" s="146"/>
      <c r="X31" s="146"/>
      <c r="Y31" s="146"/>
      <c r="Z31" s="146"/>
      <c r="AA31" s="146"/>
      <c r="AB31" s="436"/>
      <c r="AC31" s="146"/>
      <c r="AD31" s="146"/>
      <c r="AE31" s="146"/>
      <c r="AF31" s="135"/>
      <c r="AG31" s="135"/>
      <c r="AH31" s="135"/>
      <c r="AI31" s="135"/>
      <c r="AJ31" s="135"/>
      <c r="AK31" s="135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</row>
    <row r="32" spans="1:119" s="15" customFormat="1" ht="16.5" customHeight="1" x14ac:dyDescent="0.25">
      <c r="A32" s="209">
        <v>44042</v>
      </c>
      <c r="B32" s="408" t="s">
        <v>15</v>
      </c>
      <c r="C32" s="78" t="s">
        <v>7</v>
      </c>
      <c r="D32" s="545">
        <v>120</v>
      </c>
      <c r="E32" s="444"/>
      <c r="F32" s="490"/>
      <c r="G32" s="490"/>
      <c r="H32" s="490"/>
      <c r="I32" s="654"/>
      <c r="J32" s="490"/>
      <c r="K32" s="545">
        <v>120</v>
      </c>
      <c r="L32" s="436"/>
      <c r="M32" s="326"/>
      <c r="N32" s="436"/>
      <c r="O32" s="436"/>
      <c r="P32" s="436"/>
      <c r="Q32" s="436"/>
      <c r="R32" s="436"/>
      <c r="S32" s="437"/>
      <c r="T32" s="146"/>
      <c r="U32" s="146"/>
      <c r="V32" s="146"/>
      <c r="W32" s="146"/>
      <c r="X32" s="146"/>
      <c r="Y32" s="146"/>
      <c r="Z32" s="146"/>
      <c r="AA32" s="146"/>
      <c r="AB32" s="436"/>
      <c r="AC32" s="146"/>
      <c r="AD32" s="146"/>
      <c r="AE32" s="146"/>
      <c r="AF32" s="135"/>
      <c r="AG32" s="135"/>
      <c r="AH32" s="135"/>
      <c r="AI32" s="135"/>
      <c r="AJ32" s="135"/>
      <c r="AK32" s="135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</row>
    <row r="33" spans="1:119" s="15" customFormat="1" ht="16.5" customHeight="1" x14ac:dyDescent="0.25">
      <c r="A33" s="209">
        <v>44042</v>
      </c>
      <c r="B33" s="308" t="s">
        <v>9</v>
      </c>
      <c r="C33" s="78" t="s">
        <v>7</v>
      </c>
      <c r="D33" s="436">
        <v>15</v>
      </c>
      <c r="E33" s="444"/>
      <c r="F33" s="490"/>
      <c r="G33" s="490"/>
      <c r="H33" s="490"/>
      <c r="I33" s="654"/>
      <c r="J33" s="490"/>
      <c r="K33" s="436">
        <v>15</v>
      </c>
      <c r="L33" s="436"/>
      <c r="M33" s="326"/>
      <c r="N33" s="436"/>
      <c r="O33" s="436"/>
      <c r="P33" s="436"/>
      <c r="Q33" s="436"/>
      <c r="R33" s="436"/>
      <c r="S33" s="437"/>
      <c r="T33" s="146"/>
      <c r="U33" s="146"/>
      <c r="V33" s="146"/>
      <c r="W33" s="146"/>
      <c r="X33" s="146"/>
      <c r="Y33" s="146"/>
      <c r="Z33" s="146"/>
      <c r="AA33" s="146"/>
      <c r="AB33" s="436"/>
      <c r="AC33" s="146"/>
      <c r="AD33" s="146"/>
      <c r="AE33" s="146"/>
      <c r="AF33" s="135"/>
      <c r="AG33" s="135"/>
      <c r="AH33" s="135"/>
      <c r="AI33" s="135"/>
      <c r="AJ33" s="135"/>
      <c r="AK33" s="135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</row>
    <row r="34" spans="1:119" s="15" customFormat="1" ht="16.5" customHeight="1" x14ac:dyDescent="0.25">
      <c r="A34" s="209">
        <v>44042</v>
      </c>
      <c r="B34" s="616" t="s">
        <v>63</v>
      </c>
      <c r="C34" s="78" t="s">
        <v>7</v>
      </c>
      <c r="D34" s="436"/>
      <c r="E34" s="444">
        <v>60</v>
      </c>
      <c r="F34" s="490"/>
      <c r="G34" s="490"/>
      <c r="H34" s="490"/>
      <c r="I34" s="654"/>
      <c r="J34" s="490"/>
      <c r="K34" s="436"/>
      <c r="L34" s="436"/>
      <c r="M34" s="326"/>
      <c r="N34" s="436"/>
      <c r="O34" s="436"/>
      <c r="P34" s="436"/>
      <c r="Q34" s="436"/>
      <c r="R34" s="436"/>
      <c r="S34" s="437"/>
      <c r="T34" s="146"/>
      <c r="U34" s="146"/>
      <c r="V34" s="146"/>
      <c r="W34" s="146"/>
      <c r="X34" s="146"/>
      <c r="Y34" s="146"/>
      <c r="Z34" s="146"/>
      <c r="AA34" s="146">
        <v>60</v>
      </c>
      <c r="AB34" s="436"/>
      <c r="AC34" s="146"/>
      <c r="AD34" s="146"/>
      <c r="AE34" s="146"/>
      <c r="AF34" s="135"/>
      <c r="AG34" s="135"/>
      <c r="AH34" s="135"/>
      <c r="AI34" s="135"/>
      <c r="AJ34" s="135"/>
      <c r="AK34" s="135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</row>
    <row r="35" spans="1:119" s="15" customFormat="1" ht="16.5" customHeight="1" x14ac:dyDescent="0.25">
      <c r="A35" s="209">
        <v>44042</v>
      </c>
      <c r="B35" s="308" t="s">
        <v>9</v>
      </c>
      <c r="C35" s="78" t="s">
        <v>7</v>
      </c>
      <c r="D35" s="436">
        <v>12</v>
      </c>
      <c r="E35" s="444"/>
      <c r="F35" s="490"/>
      <c r="G35" s="490"/>
      <c r="H35" s="490"/>
      <c r="I35" s="654"/>
      <c r="J35" s="490"/>
      <c r="K35" s="436">
        <v>12</v>
      </c>
      <c r="L35" s="436"/>
      <c r="M35" s="326"/>
      <c r="N35" s="436"/>
      <c r="O35" s="436"/>
      <c r="P35" s="436"/>
      <c r="Q35" s="436"/>
      <c r="R35" s="436"/>
      <c r="S35" s="437"/>
      <c r="T35" s="146"/>
      <c r="U35" s="146"/>
      <c r="V35" s="146"/>
      <c r="W35" s="146"/>
      <c r="X35" s="146"/>
      <c r="Y35" s="146"/>
      <c r="Z35" s="146"/>
      <c r="AA35" s="146"/>
      <c r="AB35" s="436"/>
      <c r="AC35" s="146"/>
      <c r="AD35" s="146"/>
      <c r="AE35" s="146"/>
      <c r="AF35" s="135"/>
      <c r="AG35" s="135"/>
      <c r="AH35" s="135"/>
      <c r="AI35" s="135"/>
      <c r="AJ35" s="135"/>
      <c r="AK35" s="135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</row>
    <row r="36" spans="1:119" s="15" customFormat="1" ht="16.5" customHeight="1" x14ac:dyDescent="0.25">
      <c r="A36" s="209">
        <v>44043</v>
      </c>
      <c r="B36" s="308" t="s">
        <v>9</v>
      </c>
      <c r="C36" s="78" t="s">
        <v>7</v>
      </c>
      <c r="D36" s="436">
        <v>20</v>
      </c>
      <c r="E36" s="444"/>
      <c r="F36" s="490"/>
      <c r="G36" s="490"/>
      <c r="H36" s="490"/>
      <c r="I36" s="654"/>
      <c r="J36" s="490"/>
      <c r="K36" s="436">
        <v>20</v>
      </c>
      <c r="L36" s="436"/>
      <c r="M36" s="326"/>
      <c r="N36" s="436"/>
      <c r="O36" s="436"/>
      <c r="P36" s="436"/>
      <c r="Q36" s="436"/>
      <c r="R36" s="436"/>
      <c r="S36" s="437"/>
      <c r="T36" s="146"/>
      <c r="U36" s="146"/>
      <c r="V36" s="146"/>
      <c r="W36" s="146"/>
      <c r="X36" s="146"/>
      <c r="Y36" s="146"/>
      <c r="Z36" s="146"/>
      <c r="AA36" s="146"/>
      <c r="AB36" s="436"/>
      <c r="AC36" s="146"/>
      <c r="AD36" s="146"/>
      <c r="AE36" s="146"/>
      <c r="AF36" s="135"/>
      <c r="AG36" s="135"/>
      <c r="AH36" s="135"/>
      <c r="AI36" s="135"/>
      <c r="AJ36" s="135"/>
      <c r="AK36" s="135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</row>
    <row r="37" spans="1:119" s="15" customFormat="1" ht="16.5" customHeight="1" x14ac:dyDescent="0.25">
      <c r="A37" s="1"/>
      <c r="B37" s="308"/>
      <c r="C37" s="78"/>
      <c r="D37" s="141"/>
      <c r="E37" s="141"/>
      <c r="F37" s="436"/>
      <c r="G37" s="436"/>
      <c r="H37" s="436"/>
      <c r="I37" s="437"/>
      <c r="J37" s="436"/>
      <c r="K37" s="436"/>
      <c r="L37" s="436"/>
      <c r="M37" s="326"/>
      <c r="N37" s="436"/>
      <c r="O37" s="436"/>
      <c r="P37" s="436"/>
      <c r="Q37" s="436"/>
      <c r="R37" s="436"/>
      <c r="S37" s="437"/>
      <c r="T37" s="146"/>
      <c r="U37" s="146"/>
      <c r="V37" s="146"/>
      <c r="W37" s="146"/>
      <c r="X37" s="146"/>
      <c r="Y37" s="146"/>
      <c r="Z37" s="146"/>
      <c r="AA37" s="146"/>
      <c r="AB37" s="436"/>
      <c r="AC37" s="146"/>
      <c r="AD37" s="146"/>
      <c r="AE37" s="146"/>
      <c r="AF37" s="135"/>
      <c r="AG37" s="135"/>
      <c r="AH37" s="135"/>
      <c r="AI37" s="135"/>
      <c r="AJ37" s="135"/>
      <c r="AK37" s="135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</row>
    <row r="38" spans="1:119" s="15" customFormat="1" ht="17.149999999999999" customHeight="1" x14ac:dyDescent="0.25">
      <c r="A38" s="19" t="s">
        <v>65</v>
      </c>
      <c r="B38" s="430"/>
      <c r="C38" s="21"/>
      <c r="D38" s="432">
        <f>SUM(D6:D37)</f>
        <v>2275.63</v>
      </c>
      <c r="E38" s="432">
        <f>SUM(E6:E37)</f>
        <v>2879.19</v>
      </c>
      <c r="F38" s="433"/>
      <c r="G38" s="433">
        <f>SUM(G6:G37)</f>
        <v>0</v>
      </c>
      <c r="H38" s="433">
        <f>SUM(H6:H37)</f>
        <v>25.5</v>
      </c>
      <c r="I38" s="659"/>
      <c r="J38" s="433">
        <f t="shared" ref="J38:R38" si="0">SUM(J5:J37)</f>
        <v>0</v>
      </c>
      <c r="K38" s="433">
        <f t="shared" si="0"/>
        <v>2275.63</v>
      </c>
      <c r="L38" s="433">
        <f t="shared" si="0"/>
        <v>0</v>
      </c>
      <c r="M38" s="433">
        <f t="shared" si="0"/>
        <v>0</v>
      </c>
      <c r="N38" s="433">
        <f t="shared" si="0"/>
        <v>0</v>
      </c>
      <c r="O38" s="433">
        <f t="shared" si="0"/>
        <v>0</v>
      </c>
      <c r="P38" s="433">
        <f t="shared" si="0"/>
        <v>0</v>
      </c>
      <c r="Q38" s="433">
        <f t="shared" si="0"/>
        <v>0</v>
      </c>
      <c r="R38" s="433">
        <f t="shared" si="0"/>
        <v>12886.619999999997</v>
      </c>
      <c r="S38" s="434"/>
      <c r="T38" s="434">
        <f t="shared" ref="T38:AE38" si="1">SUM(T5:T37)</f>
        <v>0</v>
      </c>
      <c r="U38" s="434">
        <f t="shared" si="1"/>
        <v>0</v>
      </c>
      <c r="V38" s="434">
        <f t="shared" si="1"/>
        <v>0</v>
      </c>
      <c r="W38" s="434">
        <f t="shared" si="1"/>
        <v>0</v>
      </c>
      <c r="X38" s="434">
        <f t="shared" si="1"/>
        <v>2546</v>
      </c>
      <c r="Y38" s="434">
        <f t="shared" si="1"/>
        <v>0</v>
      </c>
      <c r="Z38" s="434">
        <f t="shared" si="1"/>
        <v>0</v>
      </c>
      <c r="AA38" s="434">
        <f t="shared" si="1"/>
        <v>322.79000000000002</v>
      </c>
      <c r="AB38" s="434">
        <f t="shared" si="1"/>
        <v>10.4</v>
      </c>
      <c r="AC38" s="434">
        <f t="shared" si="1"/>
        <v>0</v>
      </c>
      <c r="AD38" s="434">
        <f t="shared" si="1"/>
        <v>0</v>
      </c>
      <c r="AE38" s="434">
        <f t="shared" si="1"/>
        <v>25.5</v>
      </c>
      <c r="AF38" s="135"/>
      <c r="AG38" s="135"/>
      <c r="AH38" s="135"/>
      <c r="AI38" s="135"/>
      <c r="AJ38" s="135"/>
      <c r="AK38" s="135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</row>
    <row r="39" spans="1:119" s="151" customFormat="1" ht="17.149999999999999" customHeight="1" thickBot="1" x14ac:dyDescent="0.3">
      <c r="A39" s="81"/>
      <c r="B39" s="82"/>
      <c r="C39" s="82"/>
      <c r="D39" s="150"/>
      <c r="E39" s="150"/>
      <c r="F39" s="83"/>
      <c r="G39" s="83"/>
      <c r="H39" s="83"/>
      <c r="I39" s="660"/>
      <c r="J39" s="83"/>
      <c r="K39" s="83"/>
      <c r="L39" s="83"/>
      <c r="M39" s="85"/>
      <c r="N39" s="83"/>
      <c r="O39" s="83"/>
      <c r="P39" s="83"/>
      <c r="Q39" s="86"/>
      <c r="R39" s="83"/>
      <c r="S39" s="84"/>
      <c r="T39" s="87"/>
      <c r="U39" s="87"/>
      <c r="V39" s="87"/>
      <c r="W39" s="87"/>
      <c r="X39" s="88"/>
      <c r="Y39" s="87"/>
      <c r="Z39" s="87"/>
      <c r="AA39" s="87"/>
      <c r="AB39" s="83"/>
      <c r="AC39" s="84"/>
      <c r="AD39" s="84"/>
      <c r="AE39" s="84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</row>
    <row r="40" spans="1:119" ht="53" thickBot="1" x14ac:dyDescent="0.3">
      <c r="A40" s="22" t="s">
        <v>66</v>
      </c>
      <c r="B40" s="23" t="s">
        <v>23</v>
      </c>
      <c r="C40" s="23"/>
      <c r="D40" s="906" t="s">
        <v>24</v>
      </c>
      <c r="E40" s="906"/>
      <c r="F40" s="387"/>
      <c r="G40" s="906" t="s">
        <v>25</v>
      </c>
      <c r="H40" s="906"/>
      <c r="I40" s="25"/>
      <c r="J40" s="26" t="s">
        <v>26</v>
      </c>
      <c r="K40" s="26" t="s">
        <v>27</v>
      </c>
      <c r="L40" s="26" t="s">
        <v>28</v>
      </c>
      <c r="M40" s="27" t="s">
        <v>29</v>
      </c>
      <c r="N40" s="28" t="s">
        <v>30</v>
      </c>
      <c r="O40" s="27" t="s">
        <v>31</v>
      </c>
      <c r="P40" s="27" t="s">
        <v>67</v>
      </c>
      <c r="Q40" s="27" t="s">
        <v>33</v>
      </c>
      <c r="R40" s="27" t="s">
        <v>34</v>
      </c>
      <c r="S40" s="29"/>
      <c r="T40" s="26" t="s">
        <v>35</v>
      </c>
      <c r="U40" s="27" t="s">
        <v>36</v>
      </c>
      <c r="V40" s="30" t="s">
        <v>37</v>
      </c>
      <c r="W40" s="31" t="s">
        <v>68</v>
      </c>
      <c r="X40" s="32" t="s">
        <v>39</v>
      </c>
      <c r="Y40" s="27" t="s">
        <v>40</v>
      </c>
      <c r="Z40" s="27" t="s">
        <v>41</v>
      </c>
      <c r="AA40" s="27" t="s">
        <v>69</v>
      </c>
      <c r="AB40" s="26" t="s">
        <v>43</v>
      </c>
      <c r="AC40" s="27" t="s">
        <v>33</v>
      </c>
      <c r="AD40" s="107" t="s">
        <v>44</v>
      </c>
      <c r="AE40" s="27" t="s">
        <v>162</v>
      </c>
    </row>
    <row r="41" spans="1:119" ht="11" thickBot="1" x14ac:dyDescent="0.3">
      <c r="A41" s="35"/>
      <c r="B41" s="35"/>
      <c r="C41" s="35"/>
      <c r="D41" s="35" t="s">
        <v>48</v>
      </c>
      <c r="E41" s="36" t="s">
        <v>49</v>
      </c>
      <c r="F41" s="35"/>
      <c r="G41" s="35" t="s">
        <v>48</v>
      </c>
      <c r="H41" s="36" t="s">
        <v>49</v>
      </c>
      <c r="I41" s="661"/>
      <c r="J41" s="35" t="s">
        <v>48</v>
      </c>
      <c r="K41" s="35" t="s">
        <v>48</v>
      </c>
      <c r="L41" s="35" t="s">
        <v>48</v>
      </c>
      <c r="M41" s="37" t="s">
        <v>48</v>
      </c>
      <c r="N41" s="38" t="s">
        <v>48</v>
      </c>
      <c r="O41" s="39" t="s">
        <v>48</v>
      </c>
      <c r="P41" s="40"/>
      <c r="Q41" s="41"/>
      <c r="R41" s="42" t="s">
        <v>48</v>
      </c>
      <c r="S41" s="43"/>
      <c r="T41" s="35" t="s">
        <v>49</v>
      </c>
      <c r="U41" s="35" t="s">
        <v>49</v>
      </c>
      <c r="V41" s="38" t="s">
        <v>49</v>
      </c>
      <c r="W41" s="38" t="s">
        <v>49</v>
      </c>
      <c r="X41" s="35" t="s">
        <v>49</v>
      </c>
      <c r="Y41" s="35" t="s">
        <v>49</v>
      </c>
      <c r="Z41" s="35" t="s">
        <v>49</v>
      </c>
      <c r="AA41" s="35" t="s">
        <v>49</v>
      </c>
      <c r="AB41" s="39" t="s">
        <v>49</v>
      </c>
      <c r="AC41" s="35" t="s">
        <v>49</v>
      </c>
      <c r="AD41" s="35" t="s">
        <v>49</v>
      </c>
      <c r="AE41" s="35" t="s">
        <v>49</v>
      </c>
    </row>
    <row r="42" spans="1:119" s="518" customFormat="1" ht="17.149999999999999" customHeight="1" thickBot="1" x14ac:dyDescent="0.3">
      <c r="A42" s="496"/>
      <c r="B42" s="497"/>
      <c r="C42" s="497"/>
      <c r="D42" s="498">
        <f>SUM(D5:D37)</f>
        <v>14960.68</v>
      </c>
      <c r="E42" s="498">
        <f>SUM(E5:E37)</f>
        <v>2879.19</v>
      </c>
      <c r="F42" s="663">
        <f>SUM(F5:F39)</f>
        <v>0</v>
      </c>
      <c r="G42" s="663">
        <f>SUM(G5:G37)</f>
        <v>201.57000000000005</v>
      </c>
      <c r="H42" s="499">
        <f>SUM(H5:H37)</f>
        <v>25.5</v>
      </c>
      <c r="I42" s="658">
        <f>SUM(I5:I39)</f>
        <v>0</v>
      </c>
      <c r="J42" s="499">
        <f t="shared" ref="J42:R42" si="2">SUM(J5:J37)</f>
        <v>0</v>
      </c>
      <c r="K42" s="499">
        <f t="shared" si="2"/>
        <v>2275.63</v>
      </c>
      <c r="L42" s="499">
        <f t="shared" si="2"/>
        <v>0</v>
      </c>
      <c r="M42" s="499">
        <f t="shared" si="2"/>
        <v>0</v>
      </c>
      <c r="N42" s="499">
        <f t="shared" si="2"/>
        <v>0</v>
      </c>
      <c r="O42" s="499">
        <f t="shared" si="2"/>
        <v>0</v>
      </c>
      <c r="P42" s="499">
        <f t="shared" si="2"/>
        <v>0</v>
      </c>
      <c r="Q42" s="499">
        <f t="shared" si="2"/>
        <v>0</v>
      </c>
      <c r="R42" s="499">
        <f t="shared" si="2"/>
        <v>12886.619999999997</v>
      </c>
      <c r="S42" s="499">
        <f>SUM(S5:S39)</f>
        <v>0</v>
      </c>
      <c r="T42" s="499">
        <f t="shared" ref="T42:AE42" si="3">SUM(T5:T37)</f>
        <v>0</v>
      </c>
      <c r="U42" s="499">
        <f t="shared" si="3"/>
        <v>0</v>
      </c>
      <c r="V42" s="499">
        <f t="shared" si="3"/>
        <v>0</v>
      </c>
      <c r="W42" s="499">
        <f t="shared" si="3"/>
        <v>0</v>
      </c>
      <c r="X42" s="499">
        <f t="shared" si="3"/>
        <v>2546</v>
      </c>
      <c r="Y42" s="499">
        <f t="shared" si="3"/>
        <v>0</v>
      </c>
      <c r="Z42" s="499">
        <f t="shared" si="3"/>
        <v>0</v>
      </c>
      <c r="AA42" s="499">
        <f t="shared" si="3"/>
        <v>322.79000000000002</v>
      </c>
      <c r="AB42" s="499">
        <f t="shared" si="3"/>
        <v>10.4</v>
      </c>
      <c r="AC42" s="499">
        <f t="shared" si="3"/>
        <v>0</v>
      </c>
      <c r="AD42" s="499">
        <f t="shared" si="3"/>
        <v>0</v>
      </c>
      <c r="AE42" s="499">
        <f t="shared" si="3"/>
        <v>25.5</v>
      </c>
    </row>
    <row r="43" spans="1:119" s="13" customFormat="1" ht="11" thickBot="1" x14ac:dyDescent="0.3">
      <c r="A43" s="500"/>
      <c r="B43" s="98" t="s">
        <v>70</v>
      </c>
      <c r="C43" s="481"/>
      <c r="D43" s="678">
        <f>SUM(D42-E42)</f>
        <v>12081.49</v>
      </c>
      <c r="E43" s="679"/>
      <c r="F43" s="665"/>
      <c r="G43" s="677">
        <f>SUM(G42-H42)</f>
        <v>176.07000000000005</v>
      </c>
      <c r="H43" s="505"/>
      <c r="I43" s="662"/>
      <c r="J43" s="666"/>
      <c r="K43" s="512"/>
      <c r="L43" s="512" t="s">
        <v>46</v>
      </c>
      <c r="M43" s="508"/>
      <c r="N43" s="512"/>
      <c r="O43" s="512" t="s">
        <v>46</v>
      </c>
      <c r="P43" s="512"/>
      <c r="Q43" s="667"/>
      <c r="R43" s="667" t="s">
        <v>46</v>
      </c>
      <c r="S43" s="510"/>
      <c r="T43" s="672"/>
      <c r="U43" s="512"/>
      <c r="V43" s="512" t="s">
        <v>46</v>
      </c>
      <c r="W43" s="512" t="s">
        <v>46</v>
      </c>
      <c r="X43" s="512" t="s">
        <v>46</v>
      </c>
      <c r="Y43" s="673"/>
      <c r="Z43" s="512" t="s">
        <v>46</v>
      </c>
      <c r="AA43" s="512" t="s">
        <v>46</v>
      </c>
      <c r="AB43" s="674"/>
      <c r="AC43" s="512" t="s">
        <v>46</v>
      </c>
      <c r="AD43" s="512" t="s">
        <v>46</v>
      </c>
      <c r="AE43" s="512" t="s">
        <v>46</v>
      </c>
    </row>
    <row r="44" spans="1:119" s="13" customFormat="1" ht="17.149999999999999" customHeight="1" thickBot="1" x14ac:dyDescent="0.3">
      <c r="A44" s="76"/>
      <c r="B44" s="76"/>
      <c r="C44" s="76"/>
      <c r="D44" s="80"/>
      <c r="E44" s="655"/>
      <c r="F44" s="656"/>
      <c r="G44" s="656"/>
      <c r="I44" s="682"/>
      <c r="J44" s="668"/>
      <c r="K44" s="669"/>
      <c r="L44" s="676" t="s">
        <v>71</v>
      </c>
      <c r="M44" s="671">
        <f>SUM(J42:R42)</f>
        <v>15162.249999999996</v>
      </c>
      <c r="N44" s="669"/>
      <c r="O44" s="669"/>
      <c r="P44" s="669"/>
      <c r="Q44" s="669"/>
      <c r="R44" s="670"/>
      <c r="S44" s="656"/>
      <c r="T44" s="675"/>
      <c r="U44" s="669"/>
      <c r="V44" s="680" t="s">
        <v>72</v>
      </c>
      <c r="W44" s="681">
        <f>SUM(T42:AE42)</f>
        <v>2904.69</v>
      </c>
      <c r="X44" s="669"/>
      <c r="Y44" s="669"/>
      <c r="Z44" s="669"/>
      <c r="AA44" s="669"/>
      <c r="AB44" s="669"/>
      <c r="AC44" s="669"/>
      <c r="AD44" s="669"/>
      <c r="AE44" s="669"/>
    </row>
    <row r="45" spans="1:119" ht="11" thickBot="1" x14ac:dyDescent="0.3">
      <c r="A45" s="4"/>
      <c r="B45" s="66" t="s">
        <v>163</v>
      </c>
      <c r="C45" s="66"/>
      <c r="D45" s="158" t="s">
        <v>46</v>
      </c>
      <c r="E45" s="68">
        <f>SUM(D42-E42+G42-H42)</f>
        <v>12257.56</v>
      </c>
      <c r="F45" s="69"/>
      <c r="G45" s="70"/>
      <c r="H45" s="9"/>
      <c r="J45" s="71" t="s">
        <v>46</v>
      </c>
      <c r="K45" s="9"/>
      <c r="L45" s="9"/>
      <c r="M45" s="72" t="s">
        <v>46</v>
      </c>
      <c r="N45" s="9"/>
      <c r="O45" s="13"/>
      <c r="P45" s="13"/>
      <c r="R45" s="69">
        <f>E45-T45</f>
        <v>0</v>
      </c>
      <c r="T45" s="909">
        <f>SUM(M44-W44)</f>
        <v>12257.559999999996</v>
      </c>
      <c r="U45" s="909"/>
      <c r="V45" s="908" t="s">
        <v>74</v>
      </c>
      <c r="W45" s="908"/>
      <c r="X45" s="908"/>
      <c r="Y45" s="9"/>
      <c r="Z45" s="9"/>
      <c r="AA45" s="9"/>
      <c r="AB45" s="9"/>
      <c r="AC45" s="9"/>
      <c r="AD45" s="9"/>
      <c r="AE45" s="9"/>
    </row>
    <row r="46" spans="1:119" ht="14.25" customHeight="1" x14ac:dyDescent="0.25">
      <c r="A46" s="4"/>
      <c r="B46" s="73"/>
      <c r="C46" s="73"/>
      <c r="D46" s="80"/>
      <c r="E46" s="74"/>
      <c r="F46" s="69"/>
      <c r="G46" s="70"/>
      <c r="H46" s="9"/>
      <c r="J46" s="71"/>
      <c r="K46" s="9"/>
      <c r="L46" s="9"/>
      <c r="M46" s="72"/>
      <c r="N46" s="9"/>
      <c r="O46" s="13"/>
      <c r="P46" s="13"/>
      <c r="R46" s="69"/>
      <c r="T46" s="75"/>
      <c r="U46" s="309"/>
      <c r="V46" s="76"/>
      <c r="W46" s="76"/>
      <c r="X46" s="76"/>
      <c r="Y46" s="9"/>
      <c r="Z46" s="9"/>
      <c r="AA46" s="9"/>
      <c r="AB46" s="9"/>
      <c r="AC46" s="9"/>
      <c r="AD46" s="9"/>
      <c r="AE46" s="9"/>
    </row>
    <row r="47" spans="1:119" ht="12.5" x14ac:dyDescent="0.25">
      <c r="D47" s="4"/>
      <c r="E47" s="517" t="s">
        <v>75</v>
      </c>
      <c r="F47" s="521"/>
      <c r="G47" s="547">
        <f>51.06+80-44.08</f>
        <v>86.98</v>
      </c>
      <c r="H47" s="316">
        <f>12685.05-10.4-60+62+50-29.99+20+100+25+104+372.7+91.5+550+176+45.7+40-109+30+101.7+90+146.85-172.8+8.18-2437+20+195+15-60+12+20</f>
        <v>12081.490000000003</v>
      </c>
      <c r="I47" s="306"/>
      <c r="J47" s="303" t="s">
        <v>76</v>
      </c>
      <c r="K47" s="700"/>
      <c r="L47" s="701"/>
      <c r="M47" s="684"/>
    </row>
    <row r="48" spans="1:119" ht="12.5" x14ac:dyDescent="0.25">
      <c r="B48" s="689"/>
      <c r="C48" s="689"/>
      <c r="D48" s="690" t="s">
        <v>164</v>
      </c>
      <c r="E48" s="517" t="s">
        <v>77</v>
      </c>
      <c r="F48" s="521"/>
      <c r="G48" s="548">
        <v>29.91</v>
      </c>
      <c r="H48" s="316">
        <f>D43</f>
        <v>12081.49</v>
      </c>
      <c r="I48" s="306"/>
      <c r="J48" s="303" t="s">
        <v>78</v>
      </c>
      <c r="K48" s="700"/>
      <c r="L48" s="701"/>
    </row>
    <row r="49" spans="2:13" ht="12.5" x14ac:dyDescent="0.25">
      <c r="B49" s="689"/>
      <c r="C49" s="689" t="s">
        <v>165</v>
      </c>
      <c r="D49" s="689"/>
      <c r="E49" s="517" t="s">
        <v>145</v>
      </c>
      <c r="F49" s="521"/>
      <c r="G49" s="549">
        <f>584.68-500-25.5</f>
        <v>59.17999999999995</v>
      </c>
      <c r="H49" s="317">
        <f>H47-H48</f>
        <v>0</v>
      </c>
      <c r="I49" s="306"/>
      <c r="J49" s="304" t="s">
        <v>81</v>
      </c>
      <c r="K49" s="702"/>
      <c r="L49" s="312"/>
    </row>
    <row r="50" spans="2:13" ht="12.5" x14ac:dyDescent="0.25">
      <c r="B50" s="691"/>
      <c r="C50" s="689"/>
      <c r="D50" s="691" t="s">
        <v>166</v>
      </c>
      <c r="E50" s="517" t="s">
        <v>81</v>
      </c>
      <c r="F50" s="521"/>
      <c r="G50" s="550">
        <f>G47+G48+G49-G43</f>
        <v>0</v>
      </c>
      <c r="H50" s="318"/>
      <c r="I50" s="384"/>
      <c r="J50" s="551"/>
      <c r="K50" s="312"/>
      <c r="L50" s="312"/>
    </row>
    <row r="51" spans="2:13" x14ac:dyDescent="0.25">
      <c r="B51" s="691"/>
      <c r="C51" s="691" t="s">
        <v>167</v>
      </c>
      <c r="D51" s="692">
        <f>12.5+4+9</f>
        <v>25.5</v>
      </c>
      <c r="G51" s="6">
        <f>SUM(G47:G50)</f>
        <v>176.06999999999994</v>
      </c>
      <c r="H51" s="238"/>
      <c r="J51" s="238"/>
    </row>
    <row r="52" spans="2:13" x14ac:dyDescent="0.25">
      <c r="H52" s="238"/>
    </row>
    <row r="53" spans="2:13" x14ac:dyDescent="0.25">
      <c r="M53" s="112"/>
    </row>
  </sheetData>
  <sheetProtection selectLockedCells="1" selectUnlockedCells="1"/>
  <mergeCells count="6">
    <mergeCell ref="V45:X45"/>
    <mergeCell ref="D3:E3"/>
    <mergeCell ref="G3:H3"/>
    <mergeCell ref="D40:E40"/>
    <mergeCell ref="G40:H40"/>
    <mergeCell ref="T45:U45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>
    <oddHeader>&amp;CINTERGROUPE PARIS-BANLIEUE - IGPB
Trésorerie 2017&amp;R&amp;D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8"/>
  <sheetViews>
    <sheetView workbookViewId="0">
      <selection activeCell="B1" sqref="B1"/>
    </sheetView>
  </sheetViews>
  <sheetFormatPr baseColWidth="10" defaultColWidth="8.7265625" defaultRowHeight="12.5" x14ac:dyDescent="0.25"/>
  <cols>
    <col min="1" max="1" width="11.453125" customWidth="1"/>
    <col min="2" max="2" width="17.81640625" bestFit="1" customWidth="1"/>
    <col min="3" max="3" width="7.81640625" bestFit="1" customWidth="1"/>
    <col min="4" max="5" width="6.81640625" bestFit="1" customWidth="1"/>
    <col min="6" max="6" width="7.54296875" bestFit="1" customWidth="1"/>
    <col min="7" max="7" width="11.1796875" bestFit="1" customWidth="1"/>
    <col min="8" max="256" width="11.453125" customWidth="1"/>
  </cols>
  <sheetData>
    <row r="1" spans="1:8" ht="13" x14ac:dyDescent="0.3">
      <c r="A1" s="410" t="s">
        <v>0</v>
      </c>
      <c r="B1" s="713" t="s">
        <v>100</v>
      </c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8" x14ac:dyDescent="0.25">
      <c r="A2" s="389"/>
      <c r="B2" s="390" t="s">
        <v>168</v>
      </c>
      <c r="C2" s="391">
        <v>156</v>
      </c>
      <c r="D2" s="392"/>
      <c r="E2" s="393"/>
      <c r="F2" s="393">
        <f>SUM(C2:E2)</f>
        <v>156</v>
      </c>
      <c r="G2" s="440"/>
      <c r="H2" s="296"/>
    </row>
    <row r="3" spans="1:8" x14ac:dyDescent="0.25">
      <c r="A3" s="389"/>
      <c r="B3" s="390" t="s">
        <v>101</v>
      </c>
      <c r="C3" s="391"/>
      <c r="D3" s="394"/>
      <c r="E3" s="394"/>
      <c r="F3" s="393">
        <f t="shared" ref="F3:F16" si="0">SUM(C3:E3)</f>
        <v>0</v>
      </c>
      <c r="G3" s="440"/>
    </row>
    <row r="4" spans="1:8" x14ac:dyDescent="0.25">
      <c r="A4" s="389"/>
      <c r="B4" s="390" t="s">
        <v>101</v>
      </c>
      <c r="C4" s="391"/>
      <c r="D4" s="394"/>
      <c r="E4" s="394"/>
      <c r="F4" s="393">
        <f t="shared" si="0"/>
        <v>0</v>
      </c>
      <c r="G4" s="440"/>
    </row>
    <row r="5" spans="1:8" x14ac:dyDescent="0.25">
      <c r="A5" s="389"/>
      <c r="B5" s="390" t="s">
        <v>101</v>
      </c>
      <c r="C5" s="391"/>
      <c r="D5" s="394"/>
      <c r="E5" s="394"/>
      <c r="F5" s="393">
        <f t="shared" si="0"/>
        <v>0</v>
      </c>
      <c r="G5" s="440"/>
    </row>
    <row r="6" spans="1:8" x14ac:dyDescent="0.25">
      <c r="A6" s="389"/>
      <c r="B6" s="390" t="s">
        <v>101</v>
      </c>
      <c r="C6" s="391"/>
      <c r="D6" s="394"/>
      <c r="E6" s="394"/>
      <c r="F6" s="393">
        <f t="shared" si="0"/>
        <v>0</v>
      </c>
      <c r="G6" s="440"/>
      <c r="H6" s="296"/>
    </row>
    <row r="7" spans="1:8" x14ac:dyDescent="0.25">
      <c r="A7" s="389"/>
      <c r="B7" s="390" t="s">
        <v>101</v>
      </c>
      <c r="C7" s="391"/>
      <c r="D7" s="394"/>
      <c r="E7" s="394"/>
      <c r="F7" s="393">
        <f t="shared" si="0"/>
        <v>0</v>
      </c>
      <c r="G7" s="440"/>
      <c r="H7" s="296"/>
    </row>
    <row r="8" spans="1:8" x14ac:dyDescent="0.25">
      <c r="A8" s="389"/>
      <c r="B8" s="390" t="s">
        <v>101</v>
      </c>
      <c r="C8" s="391"/>
      <c r="D8" s="396"/>
      <c r="E8" s="394"/>
      <c r="F8" s="393">
        <f t="shared" si="0"/>
        <v>0</v>
      </c>
      <c r="G8" s="440"/>
      <c r="H8" s="296"/>
    </row>
    <row r="9" spans="1:8" x14ac:dyDescent="0.25">
      <c r="A9" s="389"/>
      <c r="B9" s="390" t="s">
        <v>101</v>
      </c>
      <c r="C9" s="391"/>
      <c r="D9" s="396"/>
      <c r="E9" s="394"/>
      <c r="F9" s="393">
        <f t="shared" si="0"/>
        <v>0</v>
      </c>
      <c r="G9" s="439"/>
    </row>
    <row r="10" spans="1:8" x14ac:dyDescent="0.25">
      <c r="A10" s="389"/>
      <c r="B10" s="390" t="s">
        <v>101</v>
      </c>
      <c r="C10" s="391"/>
      <c r="D10" s="396"/>
      <c r="E10" s="394"/>
      <c r="F10" s="393">
        <f t="shared" si="0"/>
        <v>0</v>
      </c>
      <c r="G10" s="439"/>
    </row>
    <row r="11" spans="1:8" x14ac:dyDescent="0.25">
      <c r="A11" s="389"/>
      <c r="B11" s="390" t="s">
        <v>101</v>
      </c>
      <c r="C11" s="391"/>
      <c r="D11" s="396"/>
      <c r="E11" s="394"/>
      <c r="F11" s="393">
        <f t="shared" si="0"/>
        <v>0</v>
      </c>
      <c r="G11" s="439"/>
    </row>
    <row r="12" spans="1:8" x14ac:dyDescent="0.25">
      <c r="A12" s="389"/>
      <c r="B12" s="390" t="s">
        <v>101</v>
      </c>
      <c r="C12" s="391"/>
      <c r="D12" s="396"/>
      <c r="E12" s="394"/>
      <c r="F12" s="393">
        <f t="shared" si="0"/>
        <v>0</v>
      </c>
      <c r="G12" s="439"/>
    </row>
    <row r="13" spans="1:8" x14ac:dyDescent="0.25">
      <c r="A13" s="389"/>
      <c r="B13" s="390"/>
      <c r="C13" s="391"/>
      <c r="D13" s="396"/>
      <c r="E13" s="394"/>
      <c r="F13" s="393">
        <f t="shared" si="0"/>
        <v>0</v>
      </c>
      <c r="G13" s="439"/>
    </row>
    <row r="14" spans="1:8" x14ac:dyDescent="0.25">
      <c r="A14" s="389"/>
      <c r="B14" s="390"/>
      <c r="C14" s="391"/>
      <c r="D14" s="396"/>
      <c r="E14" s="394"/>
      <c r="F14" s="393">
        <f t="shared" si="0"/>
        <v>0</v>
      </c>
      <c r="G14" s="439"/>
    </row>
    <row r="15" spans="1:8" x14ac:dyDescent="0.25">
      <c r="A15" s="389"/>
      <c r="B15" s="390"/>
      <c r="C15" s="391"/>
      <c r="D15" s="396"/>
      <c r="E15" s="395"/>
      <c r="F15" s="393">
        <f t="shared" si="0"/>
        <v>0</v>
      </c>
      <c r="G15" s="439"/>
      <c r="H15" s="296"/>
    </row>
    <row r="16" spans="1:8" x14ac:dyDescent="0.25">
      <c r="A16" s="389"/>
      <c r="B16" s="397"/>
      <c r="C16" s="391"/>
      <c r="D16" s="394"/>
      <c r="E16" s="395"/>
      <c r="F16" s="393">
        <f t="shared" si="0"/>
        <v>0</v>
      </c>
      <c r="G16" s="439"/>
    </row>
    <row r="17" spans="1:9" x14ac:dyDescent="0.25">
      <c r="A17" s="400"/>
      <c r="B17" s="401" t="s">
        <v>4</v>
      </c>
      <c r="C17" s="402">
        <f>SUM(C2:C16)</f>
        <v>156</v>
      </c>
      <c r="D17" s="402">
        <f>SUM(D3:D16)</f>
        <v>0</v>
      </c>
      <c r="E17" s="402">
        <f>SUM(E2:E16)</f>
        <v>0</v>
      </c>
      <c r="F17" s="403">
        <f>SUM(C17:E17)</f>
        <v>156</v>
      </c>
      <c r="G17" s="399"/>
      <c r="I17" s="296"/>
    </row>
    <row r="18" spans="1:9" x14ac:dyDescent="0.25">
      <c r="E18" s="211"/>
      <c r="F18" s="3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workbookViewId="0">
      <selection activeCell="A20" sqref="A20:IV20"/>
    </sheetView>
  </sheetViews>
  <sheetFormatPr baseColWidth="10" defaultColWidth="8.7265625" defaultRowHeight="12.5" x14ac:dyDescent="0.25"/>
  <cols>
    <col min="1" max="1" width="11.453125" customWidth="1"/>
    <col min="2" max="2" width="31.7265625" customWidth="1"/>
    <col min="3" max="5" width="11.453125" customWidth="1"/>
    <col min="6" max="6" width="15.1796875" customWidth="1"/>
    <col min="7" max="7" width="11.453125" customWidth="1"/>
    <col min="8" max="8" width="7.81640625" bestFit="1" customWidth="1"/>
    <col min="9" max="256" width="11.453125" customWidth="1"/>
  </cols>
  <sheetData>
    <row r="1" spans="1:8" x14ac:dyDescent="0.25">
      <c r="A1" s="410" t="s">
        <v>0</v>
      </c>
      <c r="B1" s="410"/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8" x14ac:dyDescent="0.25">
      <c r="A2" s="389">
        <v>44166</v>
      </c>
      <c r="B2" s="307" t="s">
        <v>8</v>
      </c>
      <c r="C2" s="409">
        <v>100</v>
      </c>
      <c r="D2" s="412"/>
      <c r="E2" s="405"/>
      <c r="F2" s="393">
        <f t="shared" ref="F2:F22" si="0">SUM(C2:E2)</f>
        <v>100</v>
      </c>
      <c r="G2" s="558" t="s">
        <v>7</v>
      </c>
    </row>
    <row r="3" spans="1:8" x14ac:dyDescent="0.25">
      <c r="A3" s="389">
        <v>44168</v>
      </c>
      <c r="B3" s="408" t="s">
        <v>9</v>
      </c>
      <c r="C3" s="409">
        <v>24</v>
      </c>
      <c r="D3" s="412"/>
      <c r="E3" s="405"/>
      <c r="F3" s="393">
        <f t="shared" si="0"/>
        <v>24</v>
      </c>
      <c r="G3" s="558" t="s">
        <v>7</v>
      </c>
    </row>
    <row r="4" spans="1:8" x14ac:dyDescent="0.25">
      <c r="A4" s="389">
        <v>44168</v>
      </c>
      <c r="B4" s="408" t="s">
        <v>9</v>
      </c>
      <c r="C4" s="409">
        <v>40</v>
      </c>
      <c r="D4" s="412"/>
      <c r="E4" s="405"/>
      <c r="F4" s="393">
        <f t="shared" si="0"/>
        <v>40</v>
      </c>
      <c r="G4" s="558" t="s">
        <v>7</v>
      </c>
    </row>
    <row r="5" spans="1:8" x14ac:dyDescent="0.25">
      <c r="A5" s="389">
        <v>44019</v>
      </c>
      <c r="B5" s="818" t="s">
        <v>9</v>
      </c>
      <c r="C5" s="819">
        <v>15</v>
      </c>
      <c r="D5" s="412"/>
      <c r="E5" s="405"/>
      <c r="F5" s="393">
        <f t="shared" si="0"/>
        <v>15</v>
      </c>
      <c r="G5" s="558" t="s">
        <v>7</v>
      </c>
    </row>
    <row r="6" spans="1:8" x14ac:dyDescent="0.25">
      <c r="A6" s="389">
        <v>44173</v>
      </c>
      <c r="B6" s="307" t="s">
        <v>10</v>
      </c>
      <c r="C6" s="819">
        <v>120</v>
      </c>
      <c r="D6" s="412"/>
      <c r="E6" s="405"/>
      <c r="F6" s="393">
        <f t="shared" si="0"/>
        <v>120</v>
      </c>
      <c r="G6" s="558" t="s">
        <v>7</v>
      </c>
    </row>
    <row r="7" spans="1:8" x14ac:dyDescent="0.25">
      <c r="A7" s="389">
        <v>44019</v>
      </c>
      <c r="B7" s="818" t="s">
        <v>9</v>
      </c>
      <c r="C7" s="409">
        <v>15</v>
      </c>
      <c r="D7" s="412"/>
      <c r="E7" s="405"/>
      <c r="F7" s="393">
        <f t="shared" si="0"/>
        <v>15</v>
      </c>
      <c r="G7" s="558" t="s">
        <v>7</v>
      </c>
    </row>
    <row r="8" spans="1:8" x14ac:dyDescent="0.25">
      <c r="A8" s="389">
        <v>44173</v>
      </c>
      <c r="B8" s="818" t="s">
        <v>9</v>
      </c>
      <c r="C8" s="409">
        <v>40</v>
      </c>
      <c r="D8" s="412"/>
      <c r="E8" s="405"/>
      <c r="F8" s="393">
        <f t="shared" si="0"/>
        <v>40</v>
      </c>
      <c r="G8" s="558" t="s">
        <v>7</v>
      </c>
    </row>
    <row r="9" spans="1:8" x14ac:dyDescent="0.25">
      <c r="A9" s="389">
        <v>44176</v>
      </c>
      <c r="B9" s="308" t="s">
        <v>11</v>
      </c>
      <c r="C9" s="409">
        <v>575</v>
      </c>
      <c r="D9" s="412"/>
      <c r="E9" s="405"/>
      <c r="F9" s="393">
        <f t="shared" si="0"/>
        <v>575</v>
      </c>
      <c r="G9" s="558" t="s">
        <v>7</v>
      </c>
    </row>
    <row r="10" spans="1:8" x14ac:dyDescent="0.25">
      <c r="A10" s="389">
        <v>44175</v>
      </c>
      <c r="B10" s="308" t="s">
        <v>11</v>
      </c>
      <c r="C10" s="409">
        <v>20</v>
      </c>
      <c r="D10" s="412"/>
      <c r="E10" s="405"/>
      <c r="F10" s="393">
        <f t="shared" si="0"/>
        <v>20</v>
      </c>
      <c r="G10" s="558" t="s">
        <v>7</v>
      </c>
    </row>
    <row r="11" spans="1:8" x14ac:dyDescent="0.25">
      <c r="A11" s="389">
        <v>44179</v>
      </c>
      <c r="B11" s="818" t="s">
        <v>9</v>
      </c>
      <c r="C11" s="409">
        <v>20</v>
      </c>
      <c r="D11" s="412"/>
      <c r="E11" s="405"/>
      <c r="F11" s="393">
        <f t="shared" si="0"/>
        <v>20</v>
      </c>
      <c r="G11" s="558" t="s">
        <v>7</v>
      </c>
    </row>
    <row r="12" spans="1:8" x14ac:dyDescent="0.25">
      <c r="A12" s="389">
        <v>44179</v>
      </c>
      <c r="B12" s="308" t="s">
        <v>12</v>
      </c>
      <c r="C12" s="693"/>
      <c r="D12" s="412">
        <v>20</v>
      </c>
      <c r="E12" s="405"/>
      <c r="F12" s="457">
        <v>20</v>
      </c>
      <c r="G12" s="558" t="s">
        <v>7</v>
      </c>
      <c r="H12" s="896"/>
    </row>
    <row r="13" spans="1:8" x14ac:dyDescent="0.25">
      <c r="A13" s="389">
        <v>44179</v>
      </c>
      <c r="B13" s="308" t="s">
        <v>13</v>
      </c>
      <c r="C13" s="693"/>
      <c r="D13" s="412">
        <v>130</v>
      </c>
      <c r="E13" s="405"/>
      <c r="F13" s="457">
        <v>130</v>
      </c>
      <c r="G13" s="558" t="s">
        <v>7</v>
      </c>
      <c r="H13" s="897"/>
    </row>
    <row r="14" spans="1:8" x14ac:dyDescent="0.25">
      <c r="A14" s="389">
        <v>44179</v>
      </c>
      <c r="B14" s="308" t="s">
        <v>14</v>
      </c>
      <c r="C14" s="693"/>
      <c r="D14" s="412">
        <v>80</v>
      </c>
      <c r="E14" s="405"/>
      <c r="F14" s="457">
        <v>80</v>
      </c>
      <c r="G14" s="558" t="s">
        <v>7</v>
      </c>
      <c r="H14" s="897"/>
    </row>
    <row r="15" spans="1:8" x14ac:dyDescent="0.25">
      <c r="A15" s="389">
        <v>44179</v>
      </c>
      <c r="B15" s="308" t="s">
        <v>15</v>
      </c>
      <c r="C15" s="693"/>
      <c r="D15" s="412">
        <v>150</v>
      </c>
      <c r="E15" s="405"/>
      <c r="F15" s="457">
        <v>150</v>
      </c>
      <c r="G15" s="558" t="s">
        <v>7</v>
      </c>
      <c r="H15" s="897"/>
    </row>
    <row r="16" spans="1:8" x14ac:dyDescent="0.25">
      <c r="A16" s="389">
        <v>44180</v>
      </c>
      <c r="B16" s="818" t="s">
        <v>9</v>
      </c>
      <c r="C16" s="409">
        <v>30</v>
      </c>
      <c r="D16" s="412"/>
      <c r="E16" s="405"/>
      <c r="F16" s="393">
        <f t="shared" si="0"/>
        <v>30</v>
      </c>
      <c r="G16" s="558" t="s">
        <v>7</v>
      </c>
    </row>
    <row r="17" spans="1:7" x14ac:dyDescent="0.25">
      <c r="A17" s="389">
        <v>44181</v>
      </c>
      <c r="B17" s="818" t="s">
        <v>9</v>
      </c>
      <c r="C17" s="409">
        <v>30</v>
      </c>
      <c r="D17" s="412"/>
      <c r="E17" s="405"/>
      <c r="F17" s="393">
        <f t="shared" si="0"/>
        <v>30</v>
      </c>
      <c r="G17" s="558" t="s">
        <v>7</v>
      </c>
    </row>
    <row r="18" spans="1:7" x14ac:dyDescent="0.25">
      <c r="A18" s="389">
        <v>44182</v>
      </c>
      <c r="B18" s="308" t="s">
        <v>16</v>
      </c>
      <c r="C18" s="409">
        <v>170</v>
      </c>
      <c r="D18" s="412"/>
      <c r="E18" s="405"/>
      <c r="F18" s="393">
        <f t="shared" si="0"/>
        <v>170</v>
      </c>
      <c r="G18" s="558" t="s">
        <v>7</v>
      </c>
    </row>
    <row r="19" spans="1:7" x14ac:dyDescent="0.25">
      <c r="A19" s="389">
        <v>44186</v>
      </c>
      <c r="B19" s="308" t="s">
        <v>17</v>
      </c>
      <c r="C19" s="409">
        <v>41.2</v>
      </c>
      <c r="D19" s="412"/>
      <c r="E19" s="405"/>
      <c r="F19" s="697">
        <f t="shared" si="0"/>
        <v>41.2</v>
      </c>
      <c r="G19" s="558" t="s">
        <v>7</v>
      </c>
    </row>
    <row r="20" spans="1:7" x14ac:dyDescent="0.25">
      <c r="A20" s="389">
        <v>44561</v>
      </c>
      <c r="B20" s="308" t="s">
        <v>18</v>
      </c>
      <c r="C20" s="409"/>
      <c r="D20" s="412">
        <v>100</v>
      </c>
      <c r="E20" s="405"/>
      <c r="F20" s="697">
        <f>SUM(C20:E20)</f>
        <v>100</v>
      </c>
      <c r="G20" s="559" t="s">
        <v>7</v>
      </c>
    </row>
    <row r="21" spans="1:7" x14ac:dyDescent="0.25">
      <c r="A21" s="389">
        <v>44561</v>
      </c>
      <c r="B21" s="308" t="s">
        <v>19</v>
      </c>
      <c r="C21" s="409">
        <v>500</v>
      </c>
      <c r="D21" s="412"/>
      <c r="E21" s="405"/>
      <c r="F21" s="697">
        <f>SUM(C21:E21)</f>
        <v>500</v>
      </c>
      <c r="G21" s="558" t="s">
        <v>7</v>
      </c>
    </row>
    <row r="22" spans="1:7" x14ac:dyDescent="0.25">
      <c r="A22" s="389">
        <v>44561</v>
      </c>
      <c r="B22" s="408" t="s">
        <v>20</v>
      </c>
      <c r="C22" s="409">
        <v>55</v>
      </c>
      <c r="D22" s="412"/>
      <c r="E22" s="461"/>
      <c r="F22" s="697">
        <f t="shared" si="0"/>
        <v>55</v>
      </c>
      <c r="G22" s="558" t="s">
        <v>7</v>
      </c>
    </row>
    <row r="23" spans="1:7" x14ac:dyDescent="0.25">
      <c r="A23" s="400"/>
      <c r="B23" s="401" t="s">
        <v>4</v>
      </c>
      <c r="C23" s="402">
        <f>SUM(C2:C22)</f>
        <v>1795.2</v>
      </c>
      <c r="D23" s="402">
        <f>SUM(D2:D22)</f>
        <v>480</v>
      </c>
      <c r="E23" s="402">
        <f>SUM(E2:E22)</f>
        <v>0</v>
      </c>
      <c r="F23" s="403">
        <f>SUM(F2:F22)</f>
        <v>2275.1999999999998</v>
      </c>
      <c r="G23" s="399"/>
    </row>
  </sheetData>
  <mergeCells count="1">
    <mergeCell ref="H12:H15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4"/>
  <sheetViews>
    <sheetView workbookViewId="0">
      <selection activeCell="J20" sqref="J20"/>
    </sheetView>
  </sheetViews>
  <sheetFormatPr baseColWidth="10" defaultColWidth="8.7265625" defaultRowHeight="12.5" x14ac:dyDescent="0.25"/>
  <cols>
    <col min="1" max="1" width="11.453125" customWidth="1"/>
    <col min="2" max="2" width="31.7265625" customWidth="1"/>
    <col min="3" max="5" width="11.453125" customWidth="1"/>
    <col min="6" max="6" width="15.1796875" customWidth="1"/>
    <col min="7" max="256" width="11.453125" customWidth="1"/>
  </cols>
  <sheetData>
    <row r="1" spans="1:7" x14ac:dyDescent="0.25">
      <c r="A1" s="410" t="s">
        <v>0</v>
      </c>
      <c r="B1" s="410"/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7" x14ac:dyDescent="0.25">
      <c r="A2" s="389">
        <v>43984</v>
      </c>
      <c r="B2" s="568" t="s">
        <v>9</v>
      </c>
      <c r="C2" s="560">
        <v>60</v>
      </c>
      <c r="D2" s="561"/>
      <c r="E2" s="562"/>
      <c r="F2" s="563">
        <f t="shared" ref="F2:F24" si="0">SUM(C2:E2)</f>
        <v>60</v>
      </c>
      <c r="G2" s="558" t="s">
        <v>7</v>
      </c>
    </row>
    <row r="3" spans="1:7" x14ac:dyDescent="0.25">
      <c r="A3" s="564">
        <v>43990</v>
      </c>
      <c r="B3" s="568" t="s">
        <v>169</v>
      </c>
      <c r="C3" s="560">
        <v>50</v>
      </c>
      <c r="D3" s="561"/>
      <c r="E3" s="562"/>
      <c r="F3" s="565">
        <f t="shared" si="0"/>
        <v>50</v>
      </c>
      <c r="G3" s="558" t="s">
        <v>7</v>
      </c>
    </row>
    <row r="4" spans="1:7" x14ac:dyDescent="0.25">
      <c r="A4" s="564">
        <v>43992</v>
      </c>
      <c r="B4" s="568" t="s">
        <v>15</v>
      </c>
      <c r="C4" s="560"/>
      <c r="D4" s="560">
        <v>100</v>
      </c>
      <c r="E4" s="562"/>
      <c r="F4" s="565">
        <f t="shared" si="0"/>
        <v>100</v>
      </c>
      <c r="G4" s="558" t="s">
        <v>7</v>
      </c>
    </row>
    <row r="5" spans="1:7" x14ac:dyDescent="0.25">
      <c r="A5" s="564">
        <v>43990</v>
      </c>
      <c r="B5" s="568" t="s">
        <v>170</v>
      </c>
      <c r="C5" s="560">
        <v>64</v>
      </c>
      <c r="D5" s="561"/>
      <c r="E5" s="562"/>
      <c r="F5" s="565">
        <f t="shared" si="0"/>
        <v>64</v>
      </c>
      <c r="G5" s="558" t="s">
        <v>7</v>
      </c>
    </row>
    <row r="6" spans="1:7" x14ac:dyDescent="0.25">
      <c r="A6" s="564">
        <v>43990</v>
      </c>
      <c r="B6" s="568" t="s">
        <v>113</v>
      </c>
      <c r="C6" s="560">
        <v>30</v>
      </c>
      <c r="D6" s="561"/>
      <c r="E6" s="562"/>
      <c r="F6" s="565">
        <f t="shared" si="0"/>
        <v>30</v>
      </c>
      <c r="G6" s="558" t="s">
        <v>7</v>
      </c>
    </row>
    <row r="7" spans="1:7" x14ac:dyDescent="0.25">
      <c r="A7" s="564">
        <v>43990</v>
      </c>
      <c r="B7" s="568" t="s">
        <v>9</v>
      </c>
      <c r="C7" s="560">
        <v>30</v>
      </c>
      <c r="D7" s="561"/>
      <c r="E7" s="562"/>
      <c r="F7" s="565">
        <f t="shared" si="0"/>
        <v>30</v>
      </c>
      <c r="G7" s="558" t="s">
        <v>7</v>
      </c>
    </row>
    <row r="8" spans="1:7" x14ac:dyDescent="0.25">
      <c r="A8" s="564">
        <v>43990</v>
      </c>
      <c r="B8" s="568" t="s">
        <v>9</v>
      </c>
      <c r="C8" s="560">
        <v>20</v>
      </c>
      <c r="D8" s="561"/>
      <c r="E8" s="562"/>
      <c r="F8" s="565">
        <f t="shared" si="0"/>
        <v>20</v>
      </c>
      <c r="G8" s="558" t="s">
        <v>7</v>
      </c>
    </row>
    <row r="9" spans="1:7" x14ac:dyDescent="0.25">
      <c r="A9" s="564">
        <v>43991</v>
      </c>
      <c r="B9" s="568" t="s">
        <v>9</v>
      </c>
      <c r="C9" s="560">
        <v>34</v>
      </c>
      <c r="D9" s="561"/>
      <c r="E9" s="562"/>
      <c r="F9" s="565">
        <f t="shared" si="0"/>
        <v>34</v>
      </c>
      <c r="G9" s="558" t="s">
        <v>7</v>
      </c>
    </row>
    <row r="10" spans="1:7" x14ac:dyDescent="0.25">
      <c r="A10" s="564">
        <v>43992</v>
      </c>
      <c r="B10" s="568" t="s">
        <v>17</v>
      </c>
      <c r="C10" s="560">
        <v>49</v>
      </c>
      <c r="D10" s="561"/>
      <c r="E10" s="562"/>
      <c r="F10" s="565">
        <f t="shared" si="0"/>
        <v>49</v>
      </c>
      <c r="G10" s="558" t="s">
        <v>7</v>
      </c>
    </row>
    <row r="11" spans="1:7" x14ac:dyDescent="0.25">
      <c r="A11" s="564">
        <v>43991</v>
      </c>
      <c r="B11" s="568" t="s">
        <v>171</v>
      </c>
      <c r="C11" s="560">
        <v>211.06</v>
      </c>
      <c r="D11" s="561"/>
      <c r="E11" s="562"/>
      <c r="F11" s="565">
        <f t="shared" si="0"/>
        <v>211.06</v>
      </c>
      <c r="G11" s="558" t="s">
        <v>7</v>
      </c>
    </row>
    <row r="12" spans="1:7" x14ac:dyDescent="0.25">
      <c r="A12" s="564">
        <v>43999</v>
      </c>
      <c r="B12" s="568" t="s">
        <v>172</v>
      </c>
      <c r="C12" s="560"/>
      <c r="D12" s="561">
        <v>150</v>
      </c>
      <c r="E12" s="562"/>
      <c r="F12" s="565">
        <f t="shared" si="0"/>
        <v>150</v>
      </c>
      <c r="G12" s="558" t="s">
        <v>7</v>
      </c>
    </row>
    <row r="13" spans="1:7" x14ac:dyDescent="0.25">
      <c r="A13" s="564">
        <v>44000</v>
      </c>
      <c r="B13" s="568" t="s">
        <v>9</v>
      </c>
      <c r="C13" s="560">
        <v>40</v>
      </c>
      <c r="D13" s="561"/>
      <c r="E13" s="562"/>
      <c r="F13" s="565">
        <f t="shared" si="0"/>
        <v>40</v>
      </c>
      <c r="G13" s="558" t="s">
        <v>7</v>
      </c>
    </row>
    <row r="14" spans="1:7" x14ac:dyDescent="0.25">
      <c r="A14" s="564">
        <v>44001</v>
      </c>
      <c r="B14" s="568" t="s">
        <v>10</v>
      </c>
      <c r="C14" s="560">
        <v>80</v>
      </c>
      <c r="D14" s="561"/>
      <c r="E14" s="562"/>
      <c r="F14" s="565">
        <f t="shared" si="0"/>
        <v>80</v>
      </c>
      <c r="G14" s="558" t="s">
        <v>7</v>
      </c>
    </row>
    <row r="15" spans="1:7" x14ac:dyDescent="0.25">
      <c r="A15" s="564">
        <v>44004</v>
      </c>
      <c r="B15" s="408" t="s">
        <v>115</v>
      </c>
      <c r="C15" s="409">
        <v>60</v>
      </c>
      <c r="D15" s="561"/>
      <c r="E15" s="562"/>
      <c r="F15" s="565">
        <f t="shared" si="0"/>
        <v>60</v>
      </c>
      <c r="G15" s="558" t="s">
        <v>7</v>
      </c>
    </row>
    <row r="16" spans="1:7" x14ac:dyDescent="0.25">
      <c r="A16" s="564">
        <v>44004</v>
      </c>
      <c r="B16" s="408" t="s">
        <v>85</v>
      </c>
      <c r="C16" s="409">
        <v>180</v>
      </c>
      <c r="D16" s="561"/>
      <c r="E16" s="562"/>
      <c r="F16" s="565">
        <f t="shared" si="0"/>
        <v>180</v>
      </c>
      <c r="G16" s="558" t="s">
        <v>7</v>
      </c>
    </row>
    <row r="17" spans="1:7" x14ac:dyDescent="0.25">
      <c r="A17" s="564">
        <v>44004</v>
      </c>
      <c r="B17" s="408" t="s">
        <v>13</v>
      </c>
      <c r="C17" s="409">
        <v>100</v>
      </c>
      <c r="D17" s="561"/>
      <c r="E17" s="562"/>
      <c r="F17" s="565">
        <f t="shared" si="0"/>
        <v>100</v>
      </c>
      <c r="G17" s="558" t="s">
        <v>7</v>
      </c>
    </row>
    <row r="18" spans="1:7" x14ac:dyDescent="0.25">
      <c r="A18" s="564">
        <v>44007</v>
      </c>
      <c r="B18" s="568" t="s">
        <v>170</v>
      </c>
      <c r="C18" s="409">
        <v>60</v>
      </c>
      <c r="D18" s="561"/>
      <c r="E18" s="562"/>
      <c r="F18" s="565">
        <f t="shared" si="0"/>
        <v>60</v>
      </c>
      <c r="G18" s="558" t="s">
        <v>7</v>
      </c>
    </row>
    <row r="19" spans="1:7" x14ac:dyDescent="0.25">
      <c r="A19" s="564">
        <v>44008</v>
      </c>
      <c r="B19" s="408" t="s">
        <v>173</v>
      </c>
      <c r="C19" s="409"/>
      <c r="D19" s="409">
        <v>100</v>
      </c>
      <c r="E19" s="562"/>
      <c r="F19" s="565">
        <f t="shared" si="0"/>
        <v>100</v>
      </c>
      <c r="G19" s="558" t="s">
        <v>7</v>
      </c>
    </row>
    <row r="20" spans="1:7" x14ac:dyDescent="0.25">
      <c r="A20" s="564">
        <v>44008</v>
      </c>
      <c r="B20" s="408" t="s">
        <v>83</v>
      </c>
      <c r="C20" s="409"/>
      <c r="D20" s="409">
        <v>164.5</v>
      </c>
      <c r="E20" s="562"/>
      <c r="F20" s="565">
        <f t="shared" si="0"/>
        <v>164.5</v>
      </c>
      <c r="G20" s="558" t="s">
        <v>7</v>
      </c>
    </row>
    <row r="21" spans="1:7" x14ac:dyDescent="0.25">
      <c r="A21" s="564">
        <v>44012</v>
      </c>
      <c r="B21" s="408" t="s">
        <v>174</v>
      </c>
      <c r="C21" s="560">
        <v>91</v>
      </c>
      <c r="D21" s="561"/>
      <c r="E21" s="566"/>
      <c r="F21" s="567">
        <f t="shared" si="0"/>
        <v>91</v>
      </c>
      <c r="G21" s="558" t="s">
        <v>7</v>
      </c>
    </row>
    <row r="22" spans="1:7" x14ac:dyDescent="0.25">
      <c r="A22" s="564"/>
      <c r="B22" s="408"/>
      <c r="C22" s="560"/>
      <c r="D22" s="561"/>
      <c r="E22" s="566"/>
      <c r="F22" s="567"/>
      <c r="G22" s="559"/>
    </row>
    <row r="23" spans="1:7" x14ac:dyDescent="0.25">
      <c r="A23" s="564"/>
      <c r="B23" s="408"/>
      <c r="C23" s="560"/>
      <c r="D23" s="561"/>
      <c r="E23" s="566"/>
      <c r="F23" s="567"/>
      <c r="G23" s="559"/>
    </row>
    <row r="24" spans="1:7" x14ac:dyDescent="0.25">
      <c r="A24" s="553"/>
      <c r="B24" s="554" t="s">
        <v>4</v>
      </c>
      <c r="C24" s="555">
        <f>SUM(C2:C21)</f>
        <v>1159.06</v>
      </c>
      <c r="D24" s="555">
        <f>SUM(D2:D21)</f>
        <v>514.5</v>
      </c>
      <c r="E24" s="555">
        <f>SUM(E2:E21)</f>
        <v>0</v>
      </c>
      <c r="F24" s="556">
        <f t="shared" si="0"/>
        <v>1673.56</v>
      </c>
      <c r="G24" s="557"/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P50"/>
  <sheetViews>
    <sheetView showGridLines="0" topLeftCell="A27" zoomScale="84" zoomScaleNormal="84" workbookViewId="0">
      <selection activeCell="A3" sqref="A3:I42"/>
    </sheetView>
  </sheetViews>
  <sheetFormatPr baseColWidth="10" defaultColWidth="11.453125" defaultRowHeight="10.5" x14ac:dyDescent="0.25"/>
  <cols>
    <col min="1" max="1" width="14.81640625" style="3" customWidth="1"/>
    <col min="2" max="2" width="44.453125" style="4" customWidth="1"/>
    <col min="3" max="3" width="0.1796875" style="4" customWidth="1"/>
    <col min="4" max="4" width="2.453125" style="4" customWidth="1"/>
    <col min="5" max="5" width="11.54296875" style="77" customWidth="1"/>
    <col min="6" max="6" width="13.81640625" style="116" customWidth="1"/>
    <col min="7" max="7" width="0.453125" style="6" customWidth="1"/>
    <col min="8" max="8" width="13.1796875" style="6" customWidth="1"/>
    <col min="9" max="9" width="12.1796875" style="5" customWidth="1"/>
    <col min="10" max="10" width="0.7265625" style="7" customWidth="1"/>
    <col min="11" max="11" width="11.54296875" style="5" customWidth="1"/>
    <col min="12" max="12" width="13.54296875" style="5" customWidth="1"/>
    <col min="13" max="13" width="14.26953125" style="5" customWidth="1"/>
    <col min="14" max="14" width="12.54296875" style="8" customWidth="1"/>
    <col min="15" max="15" width="11.54296875" style="5" customWidth="1"/>
    <col min="16" max="17" width="11.26953125" style="5" customWidth="1"/>
    <col min="18" max="18" width="11.54296875" style="9" customWidth="1"/>
    <col min="19" max="19" width="10.54296875" style="6" customWidth="1"/>
    <col min="20" max="20" width="0.54296875" style="6" customWidth="1"/>
    <col min="21" max="21" width="12.1796875" style="6" customWidth="1"/>
    <col min="22" max="22" width="14.453125" style="5" customWidth="1"/>
    <col min="23" max="23" width="11.81640625" style="5" customWidth="1"/>
    <col min="24" max="24" width="12.81640625" style="5" customWidth="1"/>
    <col min="25" max="25" width="11.54296875" style="5" customWidth="1"/>
    <col min="26" max="27" width="11.26953125" style="5" customWidth="1"/>
    <col min="28" max="28" width="11.81640625" style="5" customWidth="1"/>
    <col min="29" max="29" width="11.453125" style="5"/>
    <col min="30" max="32" width="11.26953125" style="5" customWidth="1"/>
    <col min="33" max="16384" width="11.453125" style="9"/>
  </cols>
  <sheetData>
    <row r="1" spans="1:120" ht="26.15" customHeight="1" x14ac:dyDescent="0.25">
      <c r="A1" s="458" t="s">
        <v>21</v>
      </c>
      <c r="B1" s="360"/>
      <c r="C1" s="360"/>
      <c r="F1" s="117"/>
      <c r="G1" s="9"/>
      <c r="H1" s="9"/>
      <c r="J1" s="9"/>
      <c r="S1" s="9"/>
      <c r="T1" s="9"/>
      <c r="U1" s="9"/>
    </row>
    <row r="2" spans="1:120" ht="12.75" customHeight="1" thickBot="1" x14ac:dyDescent="0.3">
      <c r="A2" s="11"/>
      <c r="F2" s="117"/>
      <c r="G2" s="9"/>
      <c r="H2" s="9"/>
      <c r="J2" s="9"/>
      <c r="S2" s="9"/>
      <c r="T2" s="9"/>
      <c r="U2" s="9"/>
    </row>
    <row r="3" spans="1:120" ht="53" thickBot="1" x14ac:dyDescent="0.3">
      <c r="A3" s="880" t="s">
        <v>175</v>
      </c>
      <c r="B3" s="97" t="s">
        <v>23</v>
      </c>
      <c r="C3" s="619"/>
      <c r="D3" s="634"/>
      <c r="E3" s="903" t="s">
        <v>24</v>
      </c>
      <c r="F3" s="902"/>
      <c r="G3" s="603"/>
      <c r="H3" s="903" t="s">
        <v>25</v>
      </c>
      <c r="I3" s="902"/>
      <c r="J3" s="596"/>
      <c r="K3" s="100" t="s">
        <v>26</v>
      </c>
      <c r="L3" s="99" t="s">
        <v>27</v>
      </c>
      <c r="M3" s="99" t="s">
        <v>28</v>
      </c>
      <c r="N3" s="12" t="s">
        <v>29</v>
      </c>
      <c r="O3" s="100" t="s">
        <v>30</v>
      </c>
      <c r="P3" s="12" t="s">
        <v>31</v>
      </c>
      <c r="Q3" s="12" t="s">
        <v>32</v>
      </c>
      <c r="R3" s="12" t="s">
        <v>33</v>
      </c>
      <c r="S3" s="12" t="s">
        <v>34</v>
      </c>
      <c r="T3" s="101"/>
      <c r="U3" s="99" t="s">
        <v>35</v>
      </c>
      <c r="V3" s="12" t="s">
        <v>36</v>
      </c>
      <c r="W3" s="102" t="s">
        <v>37</v>
      </c>
      <c r="X3" s="103" t="s">
        <v>68</v>
      </c>
      <c r="Y3" s="104" t="s">
        <v>39</v>
      </c>
      <c r="Z3" s="12" t="s">
        <v>40</v>
      </c>
      <c r="AA3" s="12" t="s">
        <v>41</v>
      </c>
      <c r="AB3" s="12" t="s">
        <v>69</v>
      </c>
      <c r="AC3" s="99" t="s">
        <v>43</v>
      </c>
      <c r="AD3" s="12" t="s">
        <v>33</v>
      </c>
      <c r="AE3" s="107" t="s">
        <v>44</v>
      </c>
      <c r="AF3" s="12" t="s">
        <v>45</v>
      </c>
    </row>
    <row r="4" spans="1:120" s="13" customFormat="1" ht="11" thickBot="1" x14ac:dyDescent="0.3">
      <c r="A4" s="96"/>
      <c r="B4" s="621" t="s">
        <v>46</v>
      </c>
      <c r="C4" s="625"/>
      <c r="D4" s="635" t="s">
        <v>47</v>
      </c>
      <c r="E4" s="576" t="s">
        <v>48</v>
      </c>
      <c r="F4" s="76" t="s">
        <v>49</v>
      </c>
      <c r="G4" s="604"/>
      <c r="H4" s="576" t="s">
        <v>48</v>
      </c>
      <c r="I4" s="76" t="s">
        <v>49</v>
      </c>
      <c r="J4" s="597"/>
      <c r="K4" s="576" t="s">
        <v>48</v>
      </c>
      <c r="L4" s="96" t="s">
        <v>48</v>
      </c>
      <c r="M4" s="96" t="s">
        <v>48</v>
      </c>
      <c r="N4" s="107" t="s">
        <v>48</v>
      </c>
      <c r="O4" s="96" t="s">
        <v>48</v>
      </c>
      <c r="P4" s="96" t="s">
        <v>48</v>
      </c>
      <c r="Q4" s="96" t="s">
        <v>48</v>
      </c>
      <c r="R4" s="96" t="s">
        <v>48</v>
      </c>
      <c r="S4" s="96" t="s">
        <v>48</v>
      </c>
      <c r="T4" s="108"/>
      <c r="U4" s="96" t="s">
        <v>49</v>
      </c>
      <c r="V4" s="96" t="s">
        <v>49</v>
      </c>
      <c r="W4" s="22" t="s">
        <v>49</v>
      </c>
      <c r="X4" s="22" t="s">
        <v>49</v>
      </c>
      <c r="Y4" s="96" t="s">
        <v>49</v>
      </c>
      <c r="Z4" s="96" t="s">
        <v>49</v>
      </c>
      <c r="AA4" s="96" t="s">
        <v>49</v>
      </c>
      <c r="AB4" s="96" t="s">
        <v>49</v>
      </c>
      <c r="AC4" s="97" t="s">
        <v>49</v>
      </c>
      <c r="AD4" s="109" t="s">
        <v>49</v>
      </c>
      <c r="AE4" s="109" t="s">
        <v>49</v>
      </c>
      <c r="AF4" s="109" t="s">
        <v>49</v>
      </c>
    </row>
    <row r="5" spans="1:120" s="13" customFormat="1" x14ac:dyDescent="0.25">
      <c r="A5" s="416" t="s">
        <v>50</v>
      </c>
      <c r="B5" s="615" t="s">
        <v>51</v>
      </c>
      <c r="C5" s="626"/>
      <c r="D5" s="610"/>
      <c r="E5" s="601">
        <f>' 05 2018'!D30</f>
        <v>11187.959999999997</v>
      </c>
      <c r="F5" s="493"/>
      <c r="G5" s="605"/>
      <c r="H5" s="601">
        <f>' 05 2018'!G30</f>
        <v>201.57000000000005</v>
      </c>
      <c r="I5" s="126"/>
      <c r="J5" s="598"/>
      <c r="K5" s="577"/>
      <c r="L5" s="121"/>
      <c r="M5" s="121"/>
      <c r="N5" s="124"/>
      <c r="O5" s="121"/>
      <c r="P5" s="121"/>
      <c r="Q5" s="121"/>
      <c r="R5" s="125"/>
      <c r="S5" s="459">
        <f>SUM(E5:H5)</f>
        <v>11389.529999999997</v>
      </c>
      <c r="T5" s="123"/>
      <c r="U5" s="121"/>
      <c r="V5" s="121"/>
      <c r="W5" s="121"/>
      <c r="X5" s="121"/>
      <c r="Y5" s="121"/>
      <c r="Z5" s="121"/>
      <c r="AA5" s="121"/>
      <c r="AB5" s="121"/>
      <c r="AC5" s="126"/>
      <c r="AD5" s="121"/>
      <c r="AE5" s="121"/>
      <c r="AF5" s="121"/>
      <c r="AG5" s="14"/>
      <c r="AH5" s="14"/>
      <c r="AI5" s="14"/>
      <c r="AJ5" s="14"/>
      <c r="AK5" s="14"/>
      <c r="AL5" s="14"/>
    </row>
    <row r="6" spans="1:120" s="94" customFormat="1" ht="15" customHeight="1" x14ac:dyDescent="0.25">
      <c r="A6" s="209">
        <v>43984</v>
      </c>
      <c r="B6" s="616" t="s">
        <v>139</v>
      </c>
      <c r="C6" s="627"/>
      <c r="D6" s="611" t="s">
        <v>7</v>
      </c>
      <c r="E6" s="578">
        <v>60</v>
      </c>
      <c r="F6" s="640"/>
      <c r="G6" s="641"/>
      <c r="H6" s="602"/>
      <c r="I6" s="571"/>
      <c r="J6" s="642"/>
      <c r="K6" s="578"/>
      <c r="L6" s="436">
        <v>60</v>
      </c>
      <c r="M6" s="436"/>
      <c r="N6" s="326"/>
      <c r="O6" s="436"/>
      <c r="P6" s="519"/>
      <c r="Q6" s="436"/>
      <c r="R6" s="436"/>
      <c r="S6" s="436"/>
      <c r="T6" s="437"/>
      <c r="U6" s="146"/>
      <c r="V6" s="146"/>
      <c r="W6" s="146"/>
      <c r="X6" s="146"/>
      <c r="Y6" s="146"/>
      <c r="Z6" s="146"/>
      <c r="AA6" s="146"/>
      <c r="AB6" s="146"/>
      <c r="AC6" s="436">
        <v>10.4</v>
      </c>
      <c r="AD6" s="146"/>
      <c r="AE6" s="146"/>
      <c r="AF6" s="146"/>
      <c r="AG6" s="131"/>
      <c r="AH6" s="131"/>
      <c r="AI6" s="131"/>
      <c r="AJ6" s="131"/>
      <c r="AK6" s="131"/>
      <c r="AL6" s="131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</row>
    <row r="7" spans="1:120" s="15" customFormat="1" ht="13.5" customHeight="1" x14ac:dyDescent="0.25">
      <c r="A7" s="209">
        <v>43985</v>
      </c>
      <c r="B7" s="616" t="s">
        <v>158</v>
      </c>
      <c r="C7" s="627"/>
      <c r="D7" s="611" t="s">
        <v>7</v>
      </c>
      <c r="E7" s="643"/>
      <c r="F7" s="640">
        <v>10.4</v>
      </c>
      <c r="G7" s="641"/>
      <c r="H7" s="578"/>
      <c r="I7" s="571"/>
      <c r="J7" s="642"/>
      <c r="K7" s="578"/>
      <c r="L7" s="436"/>
      <c r="M7" s="436"/>
      <c r="N7" s="326"/>
      <c r="O7" s="436"/>
      <c r="P7" s="436"/>
      <c r="Q7" s="436"/>
      <c r="R7" s="436"/>
      <c r="S7" s="436"/>
      <c r="T7" s="437"/>
      <c r="U7" s="146"/>
      <c r="V7" s="146"/>
      <c r="W7" s="146"/>
      <c r="X7" s="146"/>
      <c r="Y7" s="146"/>
      <c r="Z7" s="146"/>
      <c r="AA7" s="146"/>
      <c r="AB7" s="146"/>
      <c r="AC7" s="436"/>
      <c r="AD7" s="146"/>
      <c r="AE7" s="146"/>
      <c r="AF7" s="146"/>
      <c r="AG7" s="135"/>
      <c r="AH7" s="135"/>
      <c r="AI7" s="135"/>
      <c r="AJ7" s="135"/>
      <c r="AK7" s="135"/>
      <c r="AL7" s="135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</row>
    <row r="8" spans="1:120" s="94" customFormat="1" ht="15" customHeight="1" x14ac:dyDescent="0.25">
      <c r="A8" s="209">
        <v>43990</v>
      </c>
      <c r="B8" s="622" t="s">
        <v>169</v>
      </c>
      <c r="C8" s="628"/>
      <c r="D8" s="611" t="s">
        <v>7</v>
      </c>
      <c r="E8" s="578">
        <v>50</v>
      </c>
      <c r="F8" s="640"/>
      <c r="G8" s="641"/>
      <c r="H8" s="602"/>
      <c r="I8" s="571"/>
      <c r="J8" s="642"/>
      <c r="K8" s="578"/>
      <c r="L8" s="436">
        <v>50</v>
      </c>
      <c r="M8" s="436"/>
      <c r="N8" s="326"/>
      <c r="O8" s="436"/>
      <c r="P8" s="520"/>
      <c r="Q8" s="436"/>
      <c r="R8" s="436"/>
      <c r="S8" s="436"/>
      <c r="T8" s="437"/>
      <c r="U8" s="146"/>
      <c r="V8" s="146"/>
      <c r="W8" s="146"/>
      <c r="X8" s="146"/>
      <c r="Y8" s="146"/>
      <c r="Z8" s="146"/>
      <c r="AA8" s="146"/>
      <c r="AB8" s="146"/>
      <c r="AC8" s="436"/>
      <c r="AD8" s="146"/>
      <c r="AE8" s="146"/>
      <c r="AF8" s="146"/>
      <c r="AG8" s="131"/>
      <c r="AH8" s="131"/>
      <c r="AI8" s="131"/>
      <c r="AJ8" s="131"/>
      <c r="AK8" s="131"/>
      <c r="AL8" s="131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</row>
    <row r="9" spans="1:120" s="15" customFormat="1" ht="14.15" customHeight="1" x14ac:dyDescent="0.25">
      <c r="A9" s="1">
        <v>43992</v>
      </c>
      <c r="B9" s="622" t="s">
        <v>15</v>
      </c>
      <c r="C9" s="628"/>
      <c r="D9" s="611" t="s">
        <v>7</v>
      </c>
      <c r="E9" s="643">
        <v>100</v>
      </c>
      <c r="F9" s="640"/>
      <c r="G9" s="641"/>
      <c r="H9" s="578"/>
      <c r="I9" s="571"/>
      <c r="J9" s="642"/>
      <c r="K9" s="578"/>
      <c r="L9" s="436">
        <v>100</v>
      </c>
      <c r="M9" s="436"/>
      <c r="N9" s="326"/>
      <c r="O9" s="436"/>
      <c r="P9" s="436"/>
      <c r="Q9" s="436"/>
      <c r="R9" s="436"/>
      <c r="S9" s="436"/>
      <c r="T9" s="437"/>
      <c r="U9" s="146"/>
      <c r="V9" s="146"/>
      <c r="W9" s="146"/>
      <c r="X9" s="146"/>
      <c r="Y9" s="146"/>
      <c r="Z9" s="146"/>
      <c r="AA9" s="146"/>
      <c r="AB9" s="146"/>
      <c r="AC9" s="436"/>
      <c r="AD9" s="146"/>
      <c r="AE9" s="146"/>
      <c r="AF9" s="146"/>
      <c r="AG9" s="135"/>
      <c r="AH9" s="135"/>
      <c r="AI9" s="135"/>
      <c r="AJ9" s="135"/>
      <c r="AK9" s="135"/>
      <c r="AL9" s="135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</row>
    <row r="10" spans="1:120" s="94" customFormat="1" ht="15" customHeight="1" x14ac:dyDescent="0.25">
      <c r="A10" s="209">
        <v>43986</v>
      </c>
      <c r="B10" s="616" t="s">
        <v>138</v>
      </c>
      <c r="C10" s="627"/>
      <c r="D10" s="611" t="s">
        <v>7</v>
      </c>
      <c r="E10" s="578">
        <v>1625</v>
      </c>
      <c r="F10" s="640"/>
      <c r="G10" s="641"/>
      <c r="H10" s="602"/>
      <c r="I10" s="571"/>
      <c r="J10" s="642"/>
      <c r="K10" s="578"/>
      <c r="L10" s="436"/>
      <c r="M10" s="436"/>
      <c r="N10" s="326"/>
      <c r="O10" s="436"/>
      <c r="P10" s="519"/>
      <c r="Q10" s="436"/>
      <c r="R10" s="436">
        <v>1625</v>
      </c>
      <c r="S10" s="436"/>
      <c r="T10" s="437"/>
      <c r="U10" s="146"/>
      <c r="V10" s="146"/>
      <c r="W10" s="146"/>
      <c r="X10" s="146"/>
      <c r="Y10" s="146"/>
      <c r="Z10" s="146"/>
      <c r="AA10" s="146"/>
      <c r="AB10" s="146"/>
      <c r="AC10" s="436"/>
      <c r="AD10" s="146"/>
      <c r="AE10" s="146"/>
      <c r="AF10" s="146"/>
      <c r="AG10" s="131"/>
      <c r="AH10" s="131"/>
      <c r="AI10" s="131"/>
      <c r="AJ10" s="131"/>
      <c r="AK10" s="131"/>
      <c r="AL10" s="131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</row>
    <row r="11" spans="1:120" s="15" customFormat="1" ht="16.5" customHeight="1" x14ac:dyDescent="0.25">
      <c r="A11" s="209">
        <v>43986</v>
      </c>
      <c r="B11" s="616" t="s">
        <v>176</v>
      </c>
      <c r="C11" s="627"/>
      <c r="D11" s="611" t="s">
        <v>7</v>
      </c>
      <c r="E11" s="643"/>
      <c r="F11" s="640">
        <v>1625</v>
      </c>
      <c r="G11" s="641"/>
      <c r="H11" s="578"/>
      <c r="I11" s="571"/>
      <c r="J11" s="642"/>
      <c r="K11" s="578"/>
      <c r="L11" s="436"/>
      <c r="M11" s="436"/>
      <c r="N11" s="326"/>
      <c r="O11" s="436"/>
      <c r="P11" s="436"/>
      <c r="Q11" s="436"/>
      <c r="R11" s="644"/>
      <c r="S11" s="436"/>
      <c r="T11" s="437"/>
      <c r="U11" s="146"/>
      <c r="V11" s="146"/>
      <c r="W11" s="146"/>
      <c r="X11" s="146">
        <v>1625</v>
      </c>
      <c r="Y11" s="146"/>
      <c r="Z11" s="146"/>
      <c r="AA11" s="146"/>
      <c r="AB11" s="146">
        <v>29.99</v>
      </c>
      <c r="AC11" s="436"/>
      <c r="AD11" s="146"/>
      <c r="AE11" s="146"/>
      <c r="AF11" s="146"/>
      <c r="AG11" s="135"/>
      <c r="AH11" s="135"/>
      <c r="AI11" s="135"/>
      <c r="AJ11" s="135"/>
      <c r="AK11" s="135"/>
      <c r="AL11" s="135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</row>
    <row r="12" spans="1:120" s="15" customFormat="1" ht="16.5" customHeight="1" x14ac:dyDescent="0.25">
      <c r="A12" s="209">
        <v>43987</v>
      </c>
      <c r="B12" s="616" t="s">
        <v>56</v>
      </c>
      <c r="C12" s="627"/>
      <c r="D12" s="611" t="s">
        <v>7</v>
      </c>
      <c r="E12" s="643"/>
      <c r="F12" s="640">
        <v>29.99</v>
      </c>
      <c r="G12" s="641"/>
      <c r="H12" s="578"/>
      <c r="I12" s="571"/>
      <c r="J12" s="642"/>
      <c r="K12" s="578"/>
      <c r="L12" s="436"/>
      <c r="M12" s="436"/>
      <c r="N12" s="326"/>
      <c r="O12" s="436"/>
      <c r="P12" s="436"/>
      <c r="Q12" s="436"/>
      <c r="R12" s="644"/>
      <c r="S12" s="436"/>
      <c r="T12" s="437"/>
      <c r="U12" s="146"/>
      <c r="V12" s="146"/>
      <c r="W12" s="146"/>
      <c r="X12" s="146"/>
      <c r="Y12" s="146"/>
      <c r="Z12" s="146"/>
      <c r="AA12" s="146"/>
      <c r="AB12" s="146"/>
      <c r="AC12" s="436"/>
      <c r="AD12" s="146"/>
      <c r="AE12" s="146"/>
      <c r="AF12" s="146"/>
      <c r="AG12" s="135"/>
      <c r="AH12" s="135"/>
      <c r="AI12" s="135"/>
      <c r="AJ12" s="135"/>
      <c r="AK12" s="135"/>
      <c r="AL12" s="135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</row>
    <row r="13" spans="1:120" s="15" customFormat="1" ht="16.5" customHeight="1" x14ac:dyDescent="0.25">
      <c r="A13" s="209">
        <v>43990</v>
      </c>
      <c r="B13" s="616" t="s">
        <v>170</v>
      </c>
      <c r="C13" s="627"/>
      <c r="D13" s="611" t="s">
        <v>7</v>
      </c>
      <c r="E13" s="643">
        <v>64</v>
      </c>
      <c r="F13" s="640"/>
      <c r="G13" s="641"/>
      <c r="H13" s="578"/>
      <c r="I13" s="571"/>
      <c r="J13" s="642"/>
      <c r="K13" s="578"/>
      <c r="L13" s="436">
        <v>64</v>
      </c>
      <c r="M13" s="436"/>
      <c r="N13" s="326"/>
      <c r="O13" s="436"/>
      <c r="P13" s="436"/>
      <c r="Q13" s="436"/>
      <c r="R13" s="644"/>
      <c r="S13" s="436"/>
      <c r="T13" s="437"/>
      <c r="U13" s="146"/>
      <c r="V13" s="146"/>
      <c r="W13" s="146"/>
      <c r="X13" s="146"/>
      <c r="Y13" s="146"/>
      <c r="Z13" s="146"/>
      <c r="AA13" s="146"/>
      <c r="AB13" s="146"/>
      <c r="AC13" s="436"/>
      <c r="AD13" s="146"/>
      <c r="AE13" s="146"/>
      <c r="AF13" s="146"/>
      <c r="AG13" s="135"/>
      <c r="AH13" s="135"/>
      <c r="AI13" s="135"/>
      <c r="AJ13" s="135"/>
      <c r="AK13" s="135"/>
      <c r="AL13" s="135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</row>
    <row r="14" spans="1:120" s="15" customFormat="1" ht="16.5" customHeight="1" x14ac:dyDescent="0.25">
      <c r="A14" s="209">
        <v>43990</v>
      </c>
      <c r="B14" s="622" t="s">
        <v>113</v>
      </c>
      <c r="C14" s="628"/>
      <c r="D14" s="611" t="s">
        <v>7</v>
      </c>
      <c r="E14" s="643">
        <v>30</v>
      </c>
      <c r="F14" s="640"/>
      <c r="G14" s="641"/>
      <c r="H14" s="578"/>
      <c r="I14" s="571"/>
      <c r="J14" s="642"/>
      <c r="K14" s="578"/>
      <c r="L14" s="436">
        <v>30</v>
      </c>
      <c r="M14" s="436"/>
      <c r="N14" s="326"/>
      <c r="O14" s="436"/>
      <c r="P14" s="436"/>
      <c r="Q14" s="436"/>
      <c r="R14" s="644"/>
      <c r="S14" s="436"/>
      <c r="T14" s="437"/>
      <c r="U14" s="146"/>
      <c r="V14" s="146"/>
      <c r="W14" s="146"/>
      <c r="X14" s="146"/>
      <c r="Y14" s="146"/>
      <c r="Z14" s="146"/>
      <c r="AA14" s="146"/>
      <c r="AB14" s="146"/>
      <c r="AC14" s="436"/>
      <c r="AD14" s="146"/>
      <c r="AE14" s="146"/>
      <c r="AF14" s="146"/>
      <c r="AG14" s="135"/>
      <c r="AH14" s="135"/>
      <c r="AI14" s="135"/>
      <c r="AJ14" s="135"/>
      <c r="AK14" s="135"/>
      <c r="AL14" s="135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</row>
    <row r="15" spans="1:120" s="15" customFormat="1" ht="16.5" customHeight="1" x14ac:dyDescent="0.25">
      <c r="A15" s="209">
        <v>43990</v>
      </c>
      <c r="B15" s="616" t="s">
        <v>139</v>
      </c>
      <c r="C15" s="627"/>
      <c r="D15" s="611" t="s">
        <v>7</v>
      </c>
      <c r="E15" s="643">
        <v>30</v>
      </c>
      <c r="F15" s="640"/>
      <c r="G15" s="641"/>
      <c r="H15" s="578"/>
      <c r="I15" s="571"/>
      <c r="J15" s="642"/>
      <c r="K15" s="578"/>
      <c r="L15" s="643">
        <v>30</v>
      </c>
      <c r="M15" s="436"/>
      <c r="N15" s="326"/>
      <c r="O15" s="436"/>
      <c r="P15" s="436"/>
      <c r="Q15" s="436"/>
      <c r="R15" s="644"/>
      <c r="S15" s="436"/>
      <c r="T15" s="437"/>
      <c r="U15" s="146"/>
      <c r="V15" s="146"/>
      <c r="W15" s="146"/>
      <c r="X15" s="146"/>
      <c r="Y15" s="146"/>
      <c r="Z15" s="146"/>
      <c r="AA15" s="146"/>
      <c r="AB15" s="146"/>
      <c r="AC15" s="436"/>
      <c r="AD15" s="146"/>
      <c r="AE15" s="146"/>
      <c r="AF15" s="146"/>
      <c r="AG15" s="135"/>
      <c r="AH15" s="135"/>
      <c r="AI15" s="135"/>
      <c r="AJ15" s="135"/>
      <c r="AK15" s="135"/>
      <c r="AL15" s="135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</row>
    <row r="16" spans="1:120" s="15" customFormat="1" ht="16.5" customHeight="1" x14ac:dyDescent="0.25">
      <c r="A16" s="209">
        <v>43990</v>
      </c>
      <c r="B16" s="616" t="s">
        <v>139</v>
      </c>
      <c r="C16" s="627"/>
      <c r="D16" s="611" t="s">
        <v>7</v>
      </c>
      <c r="E16" s="643">
        <v>20</v>
      </c>
      <c r="F16" s="640"/>
      <c r="G16" s="641"/>
      <c r="H16" s="578"/>
      <c r="I16" s="571"/>
      <c r="J16" s="642"/>
      <c r="K16" s="578"/>
      <c r="L16" s="643">
        <v>20</v>
      </c>
      <c r="M16" s="436"/>
      <c r="N16" s="326"/>
      <c r="O16" s="436"/>
      <c r="P16" s="436"/>
      <c r="Q16" s="436"/>
      <c r="R16" s="644"/>
      <c r="S16" s="436"/>
      <c r="T16" s="437"/>
      <c r="U16" s="146"/>
      <c r="V16" s="146"/>
      <c r="W16" s="146"/>
      <c r="X16" s="146"/>
      <c r="Y16" s="146"/>
      <c r="Z16" s="146"/>
      <c r="AA16" s="146"/>
      <c r="AB16" s="146"/>
      <c r="AC16" s="436"/>
      <c r="AD16" s="146"/>
      <c r="AE16" s="146"/>
      <c r="AF16" s="146"/>
      <c r="AG16" s="135"/>
      <c r="AH16" s="135"/>
      <c r="AI16" s="135"/>
      <c r="AJ16" s="135"/>
      <c r="AK16" s="135"/>
      <c r="AL16" s="135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</row>
    <row r="17" spans="1:120" s="15" customFormat="1" ht="16.5" customHeight="1" x14ac:dyDescent="0.25">
      <c r="A17" s="209">
        <v>43991</v>
      </c>
      <c r="B17" s="616" t="s">
        <v>139</v>
      </c>
      <c r="C17" s="627"/>
      <c r="D17" s="611" t="s">
        <v>7</v>
      </c>
      <c r="E17" s="643">
        <v>34</v>
      </c>
      <c r="F17" s="640"/>
      <c r="G17" s="641"/>
      <c r="H17" s="578"/>
      <c r="I17" s="571"/>
      <c r="J17" s="642"/>
      <c r="K17" s="578"/>
      <c r="L17" s="643">
        <v>34</v>
      </c>
      <c r="M17" s="436"/>
      <c r="N17" s="326"/>
      <c r="O17" s="436"/>
      <c r="P17" s="436"/>
      <c r="Q17" s="436"/>
      <c r="R17" s="644"/>
      <c r="S17" s="436"/>
      <c r="T17" s="437"/>
      <c r="U17" s="146"/>
      <c r="V17" s="146"/>
      <c r="W17" s="146"/>
      <c r="X17" s="146"/>
      <c r="Y17" s="146"/>
      <c r="Z17" s="146"/>
      <c r="AA17" s="146"/>
      <c r="AB17" s="146"/>
      <c r="AC17" s="436"/>
      <c r="AD17" s="146"/>
      <c r="AE17" s="146"/>
      <c r="AF17" s="146"/>
      <c r="AG17" s="135"/>
      <c r="AH17" s="135"/>
      <c r="AI17" s="135"/>
      <c r="AJ17" s="135"/>
      <c r="AK17" s="135"/>
      <c r="AL17" s="135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</row>
    <row r="18" spans="1:120" s="15" customFormat="1" ht="16.5" customHeight="1" x14ac:dyDescent="0.25">
      <c r="A18" s="209">
        <v>43992</v>
      </c>
      <c r="B18" s="616" t="s">
        <v>17</v>
      </c>
      <c r="C18" s="627"/>
      <c r="D18" s="611" t="s">
        <v>7</v>
      </c>
      <c r="E18" s="643">
        <v>49</v>
      </c>
      <c r="F18" s="640"/>
      <c r="G18" s="641"/>
      <c r="H18" s="578"/>
      <c r="I18" s="571"/>
      <c r="J18" s="642"/>
      <c r="K18" s="578"/>
      <c r="L18" s="643">
        <v>49</v>
      </c>
      <c r="M18" s="436"/>
      <c r="N18" s="326"/>
      <c r="O18" s="436"/>
      <c r="P18" s="436"/>
      <c r="Q18" s="436"/>
      <c r="R18" s="644"/>
      <c r="S18" s="436"/>
      <c r="T18" s="437"/>
      <c r="U18" s="146"/>
      <c r="V18" s="146"/>
      <c r="W18" s="146"/>
      <c r="X18" s="146"/>
      <c r="Y18" s="146"/>
      <c r="Z18" s="146"/>
      <c r="AA18" s="146"/>
      <c r="AB18" s="146"/>
      <c r="AC18" s="436"/>
      <c r="AD18" s="146"/>
      <c r="AE18" s="146"/>
      <c r="AF18" s="146"/>
      <c r="AG18" s="135"/>
      <c r="AH18" s="135"/>
      <c r="AI18" s="135"/>
      <c r="AJ18" s="135"/>
      <c r="AK18" s="135"/>
      <c r="AL18" s="135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</row>
    <row r="19" spans="1:120" s="15" customFormat="1" ht="16.5" customHeight="1" x14ac:dyDescent="0.25">
      <c r="A19" s="209">
        <v>43991</v>
      </c>
      <c r="B19" s="408" t="s">
        <v>171</v>
      </c>
      <c r="C19" s="627"/>
      <c r="D19" s="611" t="s">
        <v>7</v>
      </c>
      <c r="E19" s="643">
        <v>211.06</v>
      </c>
      <c r="F19" s="640"/>
      <c r="G19" s="641"/>
      <c r="H19" s="578"/>
      <c r="I19" s="571"/>
      <c r="J19" s="642"/>
      <c r="K19" s="578"/>
      <c r="L19" s="643">
        <v>211.06</v>
      </c>
      <c r="M19" s="436"/>
      <c r="N19" s="326"/>
      <c r="O19" s="436"/>
      <c r="P19" s="436"/>
      <c r="Q19" s="436"/>
      <c r="R19" s="644"/>
      <c r="S19" s="436"/>
      <c r="T19" s="437"/>
      <c r="U19" s="146"/>
      <c r="V19" s="146"/>
      <c r="W19" s="146"/>
      <c r="X19" s="146"/>
      <c r="Y19" s="146"/>
      <c r="Z19" s="146"/>
      <c r="AA19" s="146"/>
      <c r="AB19" s="146"/>
      <c r="AC19" s="436"/>
      <c r="AD19" s="146"/>
      <c r="AE19" s="146"/>
      <c r="AF19" s="146"/>
      <c r="AG19" s="135"/>
      <c r="AH19" s="135"/>
      <c r="AI19" s="135"/>
      <c r="AJ19" s="135"/>
      <c r="AK19" s="135"/>
      <c r="AL19" s="135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</row>
    <row r="20" spans="1:120" s="15" customFormat="1" ht="16.5" customHeight="1" x14ac:dyDescent="0.25">
      <c r="A20" s="209">
        <v>43991</v>
      </c>
      <c r="B20" s="616" t="s">
        <v>63</v>
      </c>
      <c r="C20" s="627"/>
      <c r="D20" s="611" t="s">
        <v>7</v>
      </c>
      <c r="E20" s="643"/>
      <c r="F20" s="640">
        <v>60</v>
      </c>
      <c r="G20" s="641"/>
      <c r="H20" s="578"/>
      <c r="I20" s="571"/>
      <c r="J20" s="642"/>
      <c r="K20" s="578"/>
      <c r="L20" s="643"/>
      <c r="M20" s="436"/>
      <c r="N20" s="326"/>
      <c r="O20" s="436"/>
      <c r="P20" s="436"/>
      <c r="Q20" s="436"/>
      <c r="R20" s="644"/>
      <c r="S20" s="436"/>
      <c r="T20" s="437"/>
      <c r="U20" s="146"/>
      <c r="V20" s="146"/>
      <c r="W20" s="146"/>
      <c r="X20" s="146"/>
      <c r="Y20" s="146"/>
      <c r="Z20" s="146"/>
      <c r="AA20" s="146"/>
      <c r="AB20" s="146">
        <v>60</v>
      </c>
      <c r="AC20" s="436"/>
      <c r="AD20" s="146"/>
      <c r="AE20" s="146"/>
      <c r="AF20" s="146"/>
      <c r="AG20" s="135"/>
      <c r="AH20" s="135"/>
      <c r="AI20" s="135"/>
      <c r="AJ20" s="135"/>
      <c r="AK20" s="135"/>
      <c r="AL20" s="135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</row>
    <row r="21" spans="1:120" s="15" customFormat="1" ht="16.5" customHeight="1" x14ac:dyDescent="0.25">
      <c r="A21" s="209">
        <v>43999</v>
      </c>
      <c r="B21" s="616" t="s">
        <v>172</v>
      </c>
      <c r="C21" s="627"/>
      <c r="D21" s="611" t="s">
        <v>7</v>
      </c>
      <c r="E21" s="643">
        <v>150</v>
      </c>
      <c r="F21" s="640"/>
      <c r="G21" s="641"/>
      <c r="H21" s="578"/>
      <c r="I21" s="571"/>
      <c r="J21" s="642"/>
      <c r="K21" s="578"/>
      <c r="L21" s="643">
        <v>150</v>
      </c>
      <c r="M21" s="436"/>
      <c r="N21" s="326"/>
      <c r="O21" s="436"/>
      <c r="P21" s="436"/>
      <c r="Q21" s="436"/>
      <c r="R21" s="644"/>
      <c r="S21" s="436"/>
      <c r="T21" s="437"/>
      <c r="U21" s="146"/>
      <c r="V21" s="146"/>
      <c r="W21" s="146"/>
      <c r="X21" s="146"/>
      <c r="Y21" s="146"/>
      <c r="Z21" s="146"/>
      <c r="AA21" s="146"/>
      <c r="AB21" s="146"/>
      <c r="AC21" s="436"/>
      <c r="AD21" s="146"/>
      <c r="AE21" s="146"/>
      <c r="AF21" s="146"/>
      <c r="AG21" s="135"/>
      <c r="AH21" s="135"/>
      <c r="AI21" s="135"/>
      <c r="AJ21" s="135"/>
      <c r="AK21" s="135"/>
      <c r="AL21" s="135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</row>
    <row r="22" spans="1:120" s="15" customFormat="1" ht="16.5" customHeight="1" x14ac:dyDescent="0.25">
      <c r="A22" s="209">
        <v>44000</v>
      </c>
      <c r="B22" s="408" t="s">
        <v>9</v>
      </c>
      <c r="C22" s="627"/>
      <c r="D22" s="611" t="s">
        <v>7</v>
      </c>
      <c r="E22" s="643">
        <v>40</v>
      </c>
      <c r="F22" s="640"/>
      <c r="G22" s="641"/>
      <c r="H22" s="578"/>
      <c r="I22" s="571"/>
      <c r="J22" s="642"/>
      <c r="K22" s="578"/>
      <c r="L22" s="643">
        <v>40</v>
      </c>
      <c r="M22" s="436"/>
      <c r="N22" s="326"/>
      <c r="O22" s="436"/>
      <c r="P22" s="436"/>
      <c r="Q22" s="436"/>
      <c r="R22" s="644"/>
      <c r="S22" s="436"/>
      <c r="T22" s="437"/>
      <c r="U22" s="146"/>
      <c r="V22" s="146"/>
      <c r="W22" s="146"/>
      <c r="X22" s="146"/>
      <c r="Y22" s="146"/>
      <c r="Z22" s="146"/>
      <c r="AA22" s="146"/>
      <c r="AB22" s="146"/>
      <c r="AC22" s="436"/>
      <c r="AD22" s="146"/>
      <c r="AE22" s="146"/>
      <c r="AF22" s="146"/>
      <c r="AG22" s="135"/>
      <c r="AH22" s="135"/>
      <c r="AI22" s="135"/>
      <c r="AJ22" s="135"/>
      <c r="AK22" s="135"/>
      <c r="AL22" s="135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</row>
    <row r="23" spans="1:120" s="15" customFormat="1" ht="16.5" customHeight="1" x14ac:dyDescent="0.25">
      <c r="A23" s="209">
        <v>44001</v>
      </c>
      <c r="B23" s="408" t="s">
        <v>10</v>
      </c>
      <c r="C23" s="627"/>
      <c r="D23" s="611" t="s">
        <v>7</v>
      </c>
      <c r="E23" s="643">
        <v>80</v>
      </c>
      <c r="F23" s="640"/>
      <c r="G23" s="641"/>
      <c r="H23" s="578"/>
      <c r="I23" s="571"/>
      <c r="J23" s="642"/>
      <c r="K23" s="578"/>
      <c r="L23" s="643">
        <v>80</v>
      </c>
      <c r="M23" s="436"/>
      <c r="N23" s="326"/>
      <c r="O23" s="436"/>
      <c r="P23" s="436"/>
      <c r="Q23" s="436"/>
      <c r="R23" s="644"/>
      <c r="S23" s="436"/>
      <c r="T23" s="437"/>
      <c r="U23" s="146"/>
      <c r="V23" s="146"/>
      <c r="W23" s="146"/>
      <c r="X23" s="146"/>
      <c r="Y23" s="146"/>
      <c r="Z23" s="146"/>
      <c r="AA23" s="146"/>
      <c r="AB23" s="146"/>
      <c r="AC23" s="436"/>
      <c r="AD23" s="146"/>
      <c r="AE23" s="146"/>
      <c r="AF23" s="146"/>
      <c r="AG23" s="135"/>
      <c r="AH23" s="135"/>
      <c r="AI23" s="135"/>
      <c r="AJ23" s="135"/>
      <c r="AK23" s="135"/>
      <c r="AL23" s="135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</row>
    <row r="24" spans="1:120" s="15" customFormat="1" ht="16.5" customHeight="1" x14ac:dyDescent="0.25">
      <c r="A24" s="209">
        <v>44004</v>
      </c>
      <c r="B24" s="408" t="s">
        <v>85</v>
      </c>
      <c r="C24" s="627"/>
      <c r="D24" s="611" t="s">
        <v>7</v>
      </c>
      <c r="E24" s="643">
        <v>180</v>
      </c>
      <c r="F24" s="640"/>
      <c r="G24" s="641"/>
      <c r="H24" s="578"/>
      <c r="I24" s="571"/>
      <c r="J24" s="642"/>
      <c r="K24" s="578"/>
      <c r="L24" s="643">
        <v>180</v>
      </c>
      <c r="M24" s="436"/>
      <c r="N24" s="326"/>
      <c r="O24" s="436"/>
      <c r="P24" s="436"/>
      <c r="Q24" s="436"/>
      <c r="R24" s="644"/>
      <c r="S24" s="436"/>
      <c r="T24" s="437"/>
      <c r="U24" s="146"/>
      <c r="V24" s="146"/>
      <c r="W24" s="146"/>
      <c r="X24" s="146"/>
      <c r="Y24" s="146"/>
      <c r="Z24" s="146"/>
      <c r="AA24" s="146"/>
      <c r="AB24" s="146"/>
      <c r="AC24" s="436"/>
      <c r="AD24" s="146"/>
      <c r="AE24" s="146"/>
      <c r="AF24" s="146"/>
      <c r="AG24" s="135"/>
      <c r="AH24" s="135"/>
      <c r="AI24" s="135"/>
      <c r="AJ24" s="135"/>
      <c r="AK24" s="135"/>
      <c r="AL24" s="135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</row>
    <row r="25" spans="1:120" s="15" customFormat="1" ht="16.5" customHeight="1" x14ac:dyDescent="0.25">
      <c r="A25" s="209">
        <v>44004</v>
      </c>
      <c r="B25" s="616" t="s">
        <v>151</v>
      </c>
      <c r="C25" s="627"/>
      <c r="D25" s="611" t="s">
        <v>7</v>
      </c>
      <c r="E25" s="643">
        <v>156</v>
      </c>
      <c r="F25" s="640"/>
      <c r="G25" s="641"/>
      <c r="H25" s="578"/>
      <c r="I25" s="571"/>
      <c r="J25" s="642"/>
      <c r="K25" s="578"/>
      <c r="L25" s="643"/>
      <c r="M25" s="436"/>
      <c r="N25" s="326">
        <v>156</v>
      </c>
      <c r="O25" s="436"/>
      <c r="P25" s="436"/>
      <c r="Q25" s="436"/>
      <c r="R25" s="644"/>
      <c r="S25" s="436"/>
      <c r="T25" s="437"/>
      <c r="U25" s="146"/>
      <c r="V25" s="146"/>
      <c r="W25" s="146"/>
      <c r="X25" s="146"/>
      <c r="Y25" s="146"/>
      <c r="Z25" s="146"/>
      <c r="AA25" s="146"/>
      <c r="AB25" s="146"/>
      <c r="AC25" s="436"/>
      <c r="AD25" s="146"/>
      <c r="AE25" s="146"/>
      <c r="AF25" s="146"/>
      <c r="AG25" s="135"/>
      <c r="AH25" s="135"/>
      <c r="AI25" s="135"/>
      <c r="AJ25" s="135"/>
      <c r="AK25" s="135"/>
      <c r="AL25" s="135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</row>
    <row r="26" spans="1:120" s="15" customFormat="1" ht="16.5" customHeight="1" x14ac:dyDescent="0.25">
      <c r="A26" s="209">
        <v>44004</v>
      </c>
      <c r="B26" s="616" t="s">
        <v>115</v>
      </c>
      <c r="C26" s="627"/>
      <c r="D26" s="611" t="s">
        <v>7</v>
      </c>
      <c r="E26" s="643">
        <v>60</v>
      </c>
      <c r="F26" s="640"/>
      <c r="G26" s="641"/>
      <c r="H26" s="578"/>
      <c r="I26" s="571"/>
      <c r="J26" s="642"/>
      <c r="K26" s="578"/>
      <c r="L26" s="643">
        <v>60</v>
      </c>
      <c r="M26" s="436"/>
      <c r="N26" s="326"/>
      <c r="O26" s="436"/>
      <c r="P26" s="436"/>
      <c r="Q26" s="436"/>
      <c r="R26" s="644"/>
      <c r="S26" s="436"/>
      <c r="T26" s="437"/>
      <c r="U26" s="146"/>
      <c r="V26" s="146"/>
      <c r="W26" s="146"/>
      <c r="X26" s="146"/>
      <c r="Y26" s="146"/>
      <c r="Z26" s="146"/>
      <c r="AA26" s="146"/>
      <c r="AB26" s="146"/>
      <c r="AC26" s="436"/>
      <c r="AD26" s="146"/>
      <c r="AE26" s="146"/>
      <c r="AF26" s="146"/>
      <c r="AG26" s="135"/>
      <c r="AH26" s="135"/>
      <c r="AI26" s="135"/>
      <c r="AJ26" s="135"/>
      <c r="AK26" s="135"/>
      <c r="AL26" s="135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</row>
    <row r="27" spans="1:120" s="15" customFormat="1" ht="16.5" customHeight="1" x14ac:dyDescent="0.25">
      <c r="A27" s="209">
        <v>44004</v>
      </c>
      <c r="B27" s="408" t="s">
        <v>13</v>
      </c>
      <c r="C27" s="627"/>
      <c r="D27" s="611" t="s">
        <v>7</v>
      </c>
      <c r="E27" s="643">
        <v>100</v>
      </c>
      <c r="F27" s="640"/>
      <c r="G27" s="641"/>
      <c r="H27" s="578"/>
      <c r="I27" s="571"/>
      <c r="J27" s="642"/>
      <c r="K27" s="578"/>
      <c r="L27" s="643">
        <v>100</v>
      </c>
      <c r="M27" s="436"/>
      <c r="N27" s="326"/>
      <c r="O27" s="436"/>
      <c r="P27" s="436"/>
      <c r="Q27" s="436"/>
      <c r="R27" s="644"/>
      <c r="S27" s="436"/>
      <c r="T27" s="437"/>
      <c r="U27" s="146"/>
      <c r="V27" s="146"/>
      <c r="W27" s="146"/>
      <c r="X27" s="146"/>
      <c r="Y27" s="146"/>
      <c r="Z27" s="146"/>
      <c r="AA27" s="146"/>
      <c r="AB27" s="146"/>
      <c r="AC27" s="436"/>
      <c r="AD27" s="146"/>
      <c r="AE27" s="146"/>
      <c r="AF27" s="146"/>
      <c r="AG27" s="135"/>
      <c r="AH27" s="135"/>
      <c r="AI27" s="135"/>
      <c r="AJ27" s="135"/>
      <c r="AK27" s="135"/>
      <c r="AL27" s="135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</row>
    <row r="28" spans="1:120" s="15" customFormat="1" ht="16.5" customHeight="1" x14ac:dyDescent="0.25">
      <c r="A28" s="209">
        <v>44005</v>
      </c>
      <c r="B28" s="653" t="s">
        <v>61</v>
      </c>
      <c r="C28" s="627"/>
      <c r="D28" s="611" t="s">
        <v>7</v>
      </c>
      <c r="E28" s="643"/>
      <c r="F28" s="640">
        <v>59.28</v>
      </c>
      <c r="G28" s="641"/>
      <c r="H28" s="578"/>
      <c r="I28" s="571"/>
      <c r="J28" s="642"/>
      <c r="K28" s="578"/>
      <c r="L28" s="643"/>
      <c r="M28" s="436"/>
      <c r="N28" s="326"/>
      <c r="O28" s="436"/>
      <c r="P28" s="436"/>
      <c r="Q28" s="436"/>
      <c r="R28" s="644"/>
      <c r="S28" s="436"/>
      <c r="T28" s="437"/>
      <c r="U28" s="146">
        <v>59.28</v>
      </c>
      <c r="V28" s="146"/>
      <c r="W28" s="146"/>
      <c r="X28" s="146"/>
      <c r="Y28" s="146"/>
      <c r="Z28" s="146"/>
      <c r="AA28" s="146"/>
      <c r="AB28" s="146"/>
      <c r="AC28" s="436"/>
      <c r="AD28" s="146"/>
      <c r="AE28" s="146"/>
      <c r="AF28" s="146"/>
      <c r="AG28" s="135"/>
      <c r="AH28" s="135"/>
      <c r="AI28" s="135"/>
      <c r="AJ28" s="135"/>
      <c r="AK28" s="135"/>
      <c r="AL28" s="135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</row>
    <row r="29" spans="1:120" s="15" customFormat="1" ht="16.5" customHeight="1" x14ac:dyDescent="0.25">
      <c r="A29" s="209">
        <v>44007</v>
      </c>
      <c r="B29" s="408" t="s">
        <v>170</v>
      </c>
      <c r="C29" s="627"/>
      <c r="D29" s="611" t="s">
        <v>7</v>
      </c>
      <c r="E29" s="643">
        <v>60</v>
      </c>
      <c r="F29" s="640"/>
      <c r="G29" s="641"/>
      <c r="H29" s="578"/>
      <c r="I29" s="571"/>
      <c r="J29" s="642"/>
      <c r="K29" s="578"/>
      <c r="L29" s="643">
        <v>60</v>
      </c>
      <c r="M29" s="436"/>
      <c r="N29" s="326"/>
      <c r="O29" s="436"/>
      <c r="P29" s="436"/>
      <c r="Q29" s="436"/>
      <c r="R29" s="644"/>
      <c r="S29" s="436"/>
      <c r="T29" s="437"/>
      <c r="U29" s="146"/>
      <c r="V29" s="146"/>
      <c r="W29" s="146"/>
      <c r="X29" s="146"/>
      <c r="Y29" s="146"/>
      <c r="Z29" s="146"/>
      <c r="AA29" s="146"/>
      <c r="AB29" s="146"/>
      <c r="AC29" s="436"/>
      <c r="AD29" s="146"/>
      <c r="AE29" s="146"/>
      <c r="AF29" s="146"/>
      <c r="AG29" s="135"/>
      <c r="AH29" s="135"/>
      <c r="AI29" s="135"/>
      <c r="AJ29" s="135"/>
      <c r="AK29" s="135"/>
      <c r="AL29" s="135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</row>
    <row r="30" spans="1:120" s="15" customFormat="1" ht="16.5" customHeight="1" x14ac:dyDescent="0.25">
      <c r="A30" s="209">
        <v>44008</v>
      </c>
      <c r="B30" s="408" t="s">
        <v>173</v>
      </c>
      <c r="C30" s="627"/>
      <c r="D30" s="611" t="s">
        <v>7</v>
      </c>
      <c r="E30" s="418">
        <v>100</v>
      </c>
      <c r="F30" s="640"/>
      <c r="G30" s="641"/>
      <c r="H30" s="578"/>
      <c r="I30" s="571"/>
      <c r="J30" s="642"/>
      <c r="K30" s="578"/>
      <c r="L30" s="418">
        <v>100</v>
      </c>
      <c r="M30" s="436"/>
      <c r="N30" s="326"/>
      <c r="O30" s="436"/>
      <c r="P30" s="436"/>
      <c r="Q30" s="436"/>
      <c r="R30" s="644"/>
      <c r="S30" s="436"/>
      <c r="T30" s="437"/>
      <c r="U30" s="146"/>
      <c r="V30" s="146"/>
      <c r="W30" s="146"/>
      <c r="X30" s="146"/>
      <c r="Y30" s="146"/>
      <c r="Z30" s="146"/>
      <c r="AA30" s="146"/>
      <c r="AB30" s="146"/>
      <c r="AC30" s="436"/>
      <c r="AD30" s="146"/>
      <c r="AE30" s="146"/>
      <c r="AF30" s="146"/>
      <c r="AG30" s="135"/>
      <c r="AH30" s="135"/>
      <c r="AI30" s="135"/>
      <c r="AJ30" s="135"/>
      <c r="AK30" s="135"/>
      <c r="AL30" s="135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</row>
    <row r="31" spans="1:120" s="15" customFormat="1" ht="16.5" customHeight="1" x14ac:dyDescent="0.25">
      <c r="A31" s="209">
        <v>44008</v>
      </c>
      <c r="B31" s="408" t="s">
        <v>83</v>
      </c>
      <c r="C31" s="627"/>
      <c r="D31" s="611" t="s">
        <v>7</v>
      </c>
      <c r="E31" s="418">
        <v>164.5</v>
      </c>
      <c r="F31" s="640"/>
      <c r="G31" s="641"/>
      <c r="H31" s="578"/>
      <c r="I31" s="571"/>
      <c r="J31" s="642"/>
      <c r="K31" s="578"/>
      <c r="L31" s="418">
        <v>164.5</v>
      </c>
      <c r="M31" s="436"/>
      <c r="N31" s="326"/>
      <c r="O31" s="436"/>
      <c r="P31" s="436"/>
      <c r="Q31" s="436"/>
      <c r="R31" s="644"/>
      <c r="S31" s="436"/>
      <c r="T31" s="437"/>
      <c r="U31" s="146"/>
      <c r="V31" s="146"/>
      <c r="W31" s="146"/>
      <c r="X31" s="146"/>
      <c r="Y31" s="146"/>
      <c r="Z31" s="146"/>
      <c r="AA31" s="146"/>
      <c r="AB31" s="146"/>
      <c r="AC31" s="436"/>
      <c r="AD31" s="146"/>
      <c r="AE31" s="146"/>
      <c r="AF31" s="146"/>
      <c r="AG31" s="135"/>
      <c r="AH31" s="135"/>
      <c r="AI31" s="135"/>
      <c r="AJ31" s="135"/>
      <c r="AK31" s="135"/>
      <c r="AL31" s="135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</row>
    <row r="32" spans="1:120" s="15" customFormat="1" ht="16.5" customHeight="1" x14ac:dyDescent="0.25">
      <c r="A32" s="209">
        <v>44012</v>
      </c>
      <c r="B32" s="408" t="s">
        <v>174</v>
      </c>
      <c r="C32" s="627"/>
      <c r="D32" s="611" t="s">
        <v>7</v>
      </c>
      <c r="E32" s="398">
        <v>91</v>
      </c>
      <c r="F32" s="640"/>
      <c r="G32" s="641"/>
      <c r="H32" s="578"/>
      <c r="I32" s="571"/>
      <c r="J32" s="642"/>
      <c r="K32" s="578"/>
      <c r="L32" s="398">
        <v>91</v>
      </c>
      <c r="M32" s="436"/>
      <c r="N32" s="326"/>
      <c r="O32" s="436"/>
      <c r="P32" s="436"/>
      <c r="Q32" s="436"/>
      <c r="R32" s="644"/>
      <c r="S32" s="436"/>
      <c r="T32" s="437"/>
      <c r="U32" s="146"/>
      <c r="V32" s="146"/>
      <c r="W32" s="146"/>
      <c r="X32" s="146"/>
      <c r="Y32" s="146"/>
      <c r="Z32" s="146"/>
      <c r="AA32" s="146"/>
      <c r="AB32" s="146"/>
      <c r="AC32" s="436"/>
      <c r="AD32" s="146"/>
      <c r="AE32" s="146"/>
      <c r="AF32" s="146"/>
      <c r="AG32" s="135"/>
      <c r="AH32" s="135"/>
      <c r="AI32" s="135"/>
      <c r="AJ32" s="135"/>
      <c r="AK32" s="135"/>
      <c r="AL32" s="135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</row>
    <row r="33" spans="1:120" s="15" customFormat="1" ht="16.5" customHeight="1" x14ac:dyDescent="0.25">
      <c r="A33" s="209">
        <v>44007</v>
      </c>
      <c r="B33" s="308" t="s">
        <v>62</v>
      </c>
      <c r="C33" s="627"/>
      <c r="D33" s="611" t="s">
        <v>7</v>
      </c>
      <c r="E33" s="643"/>
      <c r="F33" s="640">
        <v>172.8</v>
      </c>
      <c r="G33" s="641"/>
      <c r="H33" s="578"/>
      <c r="I33" s="571"/>
      <c r="J33" s="642"/>
      <c r="K33" s="578"/>
      <c r="L33" s="643"/>
      <c r="M33" s="436"/>
      <c r="N33" s="326"/>
      <c r="O33" s="436"/>
      <c r="P33" s="436"/>
      <c r="Q33" s="436"/>
      <c r="R33" s="644"/>
      <c r="S33" s="436"/>
      <c r="T33" s="437"/>
      <c r="U33" s="146"/>
      <c r="V33" s="146"/>
      <c r="W33" s="146"/>
      <c r="X33" s="146"/>
      <c r="Y33" s="146"/>
      <c r="Z33" s="146"/>
      <c r="AA33" s="146"/>
      <c r="AB33" s="146">
        <v>172.8</v>
      </c>
      <c r="AC33" s="436"/>
      <c r="AD33" s="146"/>
      <c r="AE33" s="146"/>
      <c r="AF33" s="146"/>
      <c r="AG33" s="135"/>
      <c r="AH33" s="135"/>
      <c r="AI33" s="135"/>
      <c r="AJ33" s="135"/>
      <c r="AK33" s="135"/>
      <c r="AL33" s="135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</row>
    <row r="34" spans="1:120" s="15" customFormat="1" ht="16.5" customHeight="1" x14ac:dyDescent="0.25">
      <c r="A34" s="209"/>
      <c r="B34" s="616"/>
      <c r="C34" s="627"/>
      <c r="D34" s="611"/>
      <c r="E34" s="643"/>
      <c r="F34" s="640"/>
      <c r="G34" s="641"/>
      <c r="H34" s="578"/>
      <c r="I34" s="571"/>
      <c r="J34" s="642"/>
      <c r="K34" s="578"/>
      <c r="L34" s="436"/>
      <c r="M34" s="436"/>
      <c r="N34" s="326"/>
      <c r="O34" s="436"/>
      <c r="P34" s="436"/>
      <c r="Q34" s="436"/>
      <c r="R34" s="644"/>
      <c r="S34" s="436"/>
      <c r="T34" s="437"/>
      <c r="U34" s="146"/>
      <c r="V34" s="146"/>
      <c r="W34" s="146"/>
      <c r="X34" s="146"/>
      <c r="Y34" s="146"/>
      <c r="Z34" s="146"/>
      <c r="AA34" s="146"/>
      <c r="AB34" s="146"/>
      <c r="AC34" s="436"/>
      <c r="AD34" s="146"/>
      <c r="AE34" s="146"/>
      <c r="AF34" s="146"/>
      <c r="AG34" s="135"/>
      <c r="AH34" s="135"/>
      <c r="AI34" s="135"/>
      <c r="AJ34" s="135"/>
      <c r="AK34" s="135"/>
      <c r="AL34" s="135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</row>
    <row r="35" spans="1:120" s="15" customFormat="1" ht="16.5" customHeight="1" x14ac:dyDescent="0.25">
      <c r="A35" s="19" t="s">
        <v>65</v>
      </c>
      <c r="B35" s="617"/>
      <c r="C35" s="629"/>
      <c r="D35" s="612"/>
      <c r="E35" s="645">
        <f>SUM(E5:E34)</f>
        <v>14642.519999999997</v>
      </c>
      <c r="F35" s="645">
        <f>SUM(F5:F34)</f>
        <v>1957.47</v>
      </c>
      <c r="G35" s="646"/>
      <c r="H35" s="581">
        <f>SUM(H5:H34)</f>
        <v>201.57000000000005</v>
      </c>
      <c r="I35" s="581">
        <f>SUM(I5:I34)</f>
        <v>0</v>
      </c>
      <c r="J35" s="591"/>
      <c r="K35" s="581">
        <f>SUM(K5:K34)</f>
        <v>0</v>
      </c>
      <c r="L35" s="581">
        <f t="shared" ref="L35:S35" si="0">SUM(L5:L34)</f>
        <v>1673.56</v>
      </c>
      <c r="M35" s="581">
        <f t="shared" si="0"/>
        <v>0</v>
      </c>
      <c r="N35" s="581">
        <f t="shared" si="0"/>
        <v>156</v>
      </c>
      <c r="O35" s="581">
        <f t="shared" si="0"/>
        <v>0</v>
      </c>
      <c r="P35" s="581">
        <f t="shared" si="0"/>
        <v>0</v>
      </c>
      <c r="Q35" s="581">
        <f t="shared" si="0"/>
        <v>0</v>
      </c>
      <c r="R35" s="581">
        <f t="shared" si="0"/>
        <v>1625</v>
      </c>
      <c r="S35" s="581">
        <f t="shared" si="0"/>
        <v>11389.529999999997</v>
      </c>
      <c r="T35" s="434"/>
      <c r="U35" s="434">
        <f>SUM(U5:U34)</f>
        <v>59.28</v>
      </c>
      <c r="V35" s="434">
        <f t="shared" ref="V35:AF35" si="1">SUM(V5:V34)</f>
        <v>0</v>
      </c>
      <c r="W35" s="434">
        <f t="shared" si="1"/>
        <v>0</v>
      </c>
      <c r="X35" s="434">
        <f t="shared" si="1"/>
        <v>1625</v>
      </c>
      <c r="Y35" s="434">
        <f t="shared" si="1"/>
        <v>0</v>
      </c>
      <c r="Z35" s="434">
        <f t="shared" si="1"/>
        <v>0</v>
      </c>
      <c r="AA35" s="434">
        <f t="shared" si="1"/>
        <v>0</v>
      </c>
      <c r="AB35" s="434">
        <f t="shared" si="1"/>
        <v>262.79000000000002</v>
      </c>
      <c r="AC35" s="434">
        <f t="shared" si="1"/>
        <v>10.4</v>
      </c>
      <c r="AD35" s="434">
        <f t="shared" si="1"/>
        <v>0</v>
      </c>
      <c r="AE35" s="434">
        <f t="shared" si="1"/>
        <v>0</v>
      </c>
      <c r="AF35" s="434">
        <f t="shared" si="1"/>
        <v>0</v>
      </c>
      <c r="AG35" s="135"/>
      <c r="AH35" s="135"/>
      <c r="AI35" s="135"/>
      <c r="AJ35" s="135"/>
      <c r="AK35" s="135"/>
      <c r="AL35" s="135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</row>
    <row r="36" spans="1:120" s="151" customFormat="1" ht="6" customHeight="1" thickBot="1" x14ac:dyDescent="0.3">
      <c r="A36" s="81"/>
      <c r="B36" s="618"/>
      <c r="C36" s="630"/>
      <c r="D36" s="613"/>
      <c r="E36" s="609"/>
      <c r="F36" s="600"/>
      <c r="G36" s="606"/>
      <c r="H36" s="582"/>
      <c r="I36" s="89"/>
      <c r="J36" s="592"/>
      <c r="K36" s="582"/>
      <c r="L36" s="83"/>
      <c r="M36" s="83"/>
      <c r="N36" s="85"/>
      <c r="O36" s="83"/>
      <c r="P36" s="83"/>
      <c r="Q36" s="83"/>
      <c r="R36" s="86"/>
      <c r="S36" s="83"/>
      <c r="T36" s="84"/>
      <c r="U36" s="87"/>
      <c r="V36" s="87"/>
      <c r="W36" s="87"/>
      <c r="X36" s="87"/>
      <c r="Y36" s="88"/>
      <c r="Z36" s="87"/>
      <c r="AA36" s="87"/>
      <c r="AB36" s="87"/>
      <c r="AC36" s="83"/>
      <c r="AD36" s="84"/>
      <c r="AE36" s="84"/>
      <c r="AF36" s="84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</row>
    <row r="37" spans="1:120" ht="53" thickBot="1" x14ac:dyDescent="0.3">
      <c r="A37" s="22" t="s">
        <v>66</v>
      </c>
      <c r="B37" s="23" t="s">
        <v>23</v>
      </c>
      <c r="C37" s="620"/>
      <c r="D37" s="636"/>
      <c r="E37" s="910" t="s">
        <v>24</v>
      </c>
      <c r="F37" s="911"/>
      <c r="G37" s="607"/>
      <c r="H37" s="910" t="s">
        <v>25</v>
      </c>
      <c r="I37" s="911"/>
      <c r="J37" s="596"/>
      <c r="K37" s="28" t="s">
        <v>26</v>
      </c>
      <c r="L37" s="26" t="s">
        <v>27</v>
      </c>
      <c r="M37" s="26" t="s">
        <v>28</v>
      </c>
      <c r="N37" s="27" t="s">
        <v>29</v>
      </c>
      <c r="O37" s="28" t="s">
        <v>30</v>
      </c>
      <c r="P37" s="27" t="s">
        <v>31</v>
      </c>
      <c r="Q37" s="27" t="s">
        <v>67</v>
      </c>
      <c r="R37" s="27" t="s">
        <v>33</v>
      </c>
      <c r="S37" s="27" t="s">
        <v>34</v>
      </c>
      <c r="T37" s="29"/>
      <c r="U37" s="26" t="s">
        <v>35</v>
      </c>
      <c r="V37" s="27" t="s">
        <v>36</v>
      </c>
      <c r="W37" s="30" t="s">
        <v>37</v>
      </c>
      <c r="X37" s="31" t="s">
        <v>68</v>
      </c>
      <c r="Y37" s="32" t="s">
        <v>39</v>
      </c>
      <c r="Z37" s="27" t="s">
        <v>40</v>
      </c>
      <c r="AA37" s="27" t="s">
        <v>41</v>
      </c>
      <c r="AB37" s="27" t="s">
        <v>69</v>
      </c>
      <c r="AC37" s="26" t="s">
        <v>43</v>
      </c>
      <c r="AD37" s="27" t="s">
        <v>33</v>
      </c>
      <c r="AE37" s="107" t="s">
        <v>44</v>
      </c>
      <c r="AF37" s="27" t="s">
        <v>162</v>
      </c>
    </row>
    <row r="38" spans="1:120" ht="11" thickBot="1" x14ac:dyDescent="0.3">
      <c r="A38" s="614"/>
      <c r="B38" s="623"/>
      <c r="C38" s="631"/>
      <c r="D38" s="637"/>
      <c r="E38" s="42" t="s">
        <v>48</v>
      </c>
      <c r="F38" s="36" t="s">
        <v>49</v>
      </c>
      <c r="G38" s="608"/>
      <c r="H38" s="42" t="s">
        <v>48</v>
      </c>
      <c r="I38" s="36" t="s">
        <v>49</v>
      </c>
      <c r="J38" s="599"/>
      <c r="K38" s="42" t="s">
        <v>48</v>
      </c>
      <c r="L38" s="35" t="s">
        <v>48</v>
      </c>
      <c r="M38" s="35" t="s">
        <v>48</v>
      </c>
      <c r="N38" s="37" t="s">
        <v>48</v>
      </c>
      <c r="O38" s="38" t="s">
        <v>48</v>
      </c>
      <c r="P38" s="39" t="s">
        <v>48</v>
      </c>
      <c r="Q38" s="40"/>
      <c r="R38" s="41"/>
      <c r="S38" s="42" t="s">
        <v>48</v>
      </c>
      <c r="T38" s="43"/>
      <c r="U38" s="35" t="s">
        <v>49</v>
      </c>
      <c r="V38" s="35" t="s">
        <v>49</v>
      </c>
      <c r="W38" s="38" t="s">
        <v>49</v>
      </c>
      <c r="X38" s="38" t="s">
        <v>49</v>
      </c>
      <c r="Y38" s="35" t="s">
        <v>49</v>
      </c>
      <c r="Z38" s="35" t="s">
        <v>49</v>
      </c>
      <c r="AA38" s="35" t="s">
        <v>49</v>
      </c>
      <c r="AB38" s="35" t="s">
        <v>49</v>
      </c>
      <c r="AC38" s="39" t="s">
        <v>49</v>
      </c>
      <c r="AD38" s="35" t="s">
        <v>49</v>
      </c>
      <c r="AE38" s="35" t="s">
        <v>49</v>
      </c>
      <c r="AF38" s="35" t="s">
        <v>49</v>
      </c>
    </row>
    <row r="39" spans="1:120" s="47" customFormat="1" ht="11" thickBot="1" x14ac:dyDescent="0.3">
      <c r="A39" s="44"/>
      <c r="B39" s="624"/>
      <c r="C39" s="632"/>
      <c r="D39" s="638"/>
      <c r="E39" s="647">
        <f>SUM(E5:E34)</f>
        <v>14642.519999999997</v>
      </c>
      <c r="F39" s="648">
        <f>SUM(F5:F34)</f>
        <v>1957.47</v>
      </c>
      <c r="G39" s="649">
        <f>SUM(G5:G36)</f>
        <v>0</v>
      </c>
      <c r="H39" s="583">
        <f>SUM(H5:H34)</f>
        <v>201.57000000000005</v>
      </c>
      <c r="I39" s="583">
        <f>SUM(I5:I34)</f>
        <v>0</v>
      </c>
      <c r="J39" s="594">
        <f>SUM(J5:J36)</f>
        <v>0</v>
      </c>
      <c r="K39" s="583">
        <f>SUM(K5:K34)</f>
        <v>0</v>
      </c>
      <c r="L39" s="583">
        <f t="shared" ref="L39:AF39" si="2">SUM(L5:L34)</f>
        <v>1673.56</v>
      </c>
      <c r="M39" s="583">
        <f t="shared" si="2"/>
        <v>0</v>
      </c>
      <c r="N39" s="583">
        <f t="shared" si="2"/>
        <v>156</v>
      </c>
      <c r="O39" s="583">
        <f t="shared" si="2"/>
        <v>0</v>
      </c>
      <c r="P39" s="583">
        <f t="shared" si="2"/>
        <v>0</v>
      </c>
      <c r="Q39" s="583">
        <f t="shared" si="2"/>
        <v>0</v>
      </c>
      <c r="R39" s="583">
        <f t="shared" si="2"/>
        <v>1625</v>
      </c>
      <c r="S39" s="583">
        <f t="shared" si="2"/>
        <v>11389.529999999997</v>
      </c>
      <c r="T39" s="583">
        <f t="shared" si="2"/>
        <v>0</v>
      </c>
      <c r="U39" s="583">
        <f t="shared" si="2"/>
        <v>59.28</v>
      </c>
      <c r="V39" s="583">
        <f t="shared" si="2"/>
        <v>0</v>
      </c>
      <c r="W39" s="583">
        <f t="shared" si="2"/>
        <v>0</v>
      </c>
      <c r="X39" s="583">
        <f t="shared" si="2"/>
        <v>1625</v>
      </c>
      <c r="Y39" s="583">
        <f t="shared" si="2"/>
        <v>0</v>
      </c>
      <c r="Z39" s="583">
        <f t="shared" si="2"/>
        <v>0</v>
      </c>
      <c r="AA39" s="583">
        <f t="shared" si="2"/>
        <v>0</v>
      </c>
      <c r="AB39" s="583">
        <f t="shared" si="2"/>
        <v>262.79000000000002</v>
      </c>
      <c r="AC39" s="583">
        <f t="shared" si="2"/>
        <v>10.4</v>
      </c>
      <c r="AD39" s="583">
        <f t="shared" si="2"/>
        <v>0</v>
      </c>
      <c r="AE39" s="583">
        <f t="shared" si="2"/>
        <v>0</v>
      </c>
      <c r="AF39" s="583">
        <f t="shared" si="2"/>
        <v>0</v>
      </c>
    </row>
    <row r="40" spans="1:120" ht="11" thickBot="1" x14ac:dyDescent="0.3">
      <c r="A40" s="39"/>
      <c r="B40" s="98" t="s">
        <v>70</v>
      </c>
      <c r="C40" s="633"/>
      <c r="D40" s="639"/>
      <c r="E40" s="501">
        <f>SUM(E39-F39)</f>
        <v>12685.049999999997</v>
      </c>
      <c r="F40" s="502"/>
      <c r="G40" s="650"/>
      <c r="H40" s="504">
        <f>SUM(H39-I39)</f>
        <v>201.57000000000005</v>
      </c>
      <c r="I40" s="503"/>
      <c r="J40" s="651"/>
      <c r="K40" s="652"/>
      <c r="L40" s="507"/>
      <c r="M40" s="507" t="s">
        <v>46</v>
      </c>
      <c r="N40" s="508"/>
      <c r="O40" s="507"/>
      <c r="P40" s="507" t="s">
        <v>46</v>
      </c>
      <c r="Q40" s="507"/>
      <c r="R40" s="509"/>
      <c r="S40" s="509" t="s">
        <v>46</v>
      </c>
      <c r="T40" s="510"/>
      <c r="U40" s="511"/>
      <c r="V40" s="507"/>
      <c r="W40" s="512" t="s">
        <v>46</v>
      </c>
      <c r="X40" s="512" t="s">
        <v>46</v>
      </c>
      <c r="Y40" s="512" t="s">
        <v>46</v>
      </c>
      <c r="Z40" s="176"/>
      <c r="AA40" s="507" t="s">
        <v>46</v>
      </c>
      <c r="AB40" s="507" t="s">
        <v>46</v>
      </c>
      <c r="AC40" s="513"/>
      <c r="AD40" s="507" t="s">
        <v>46</v>
      </c>
      <c r="AE40" s="507" t="s">
        <v>46</v>
      </c>
      <c r="AF40" s="507" t="s">
        <v>46</v>
      </c>
    </row>
    <row r="41" spans="1:120" ht="20.25" customHeight="1" thickBot="1" x14ac:dyDescent="0.3">
      <c r="A41" s="4"/>
      <c r="E41" s="117"/>
      <c r="I41" s="9"/>
      <c r="K41" s="9"/>
      <c r="L41" s="9"/>
      <c r="M41" s="60" t="s">
        <v>71</v>
      </c>
      <c r="N41" s="60">
        <f>SUM(K39:S39)</f>
        <v>14844.089999999997</v>
      </c>
      <c r="O41" s="9"/>
      <c r="P41" s="9"/>
      <c r="Q41" s="9"/>
      <c r="S41" s="62"/>
      <c r="V41" s="9" t="s">
        <v>72</v>
      </c>
      <c r="W41" s="63" t="s">
        <v>46</v>
      </c>
      <c r="X41" s="64">
        <f>SUM(U39:AF39)</f>
        <v>1957.47</v>
      </c>
      <c r="Y41" s="65"/>
      <c r="Z41" s="9"/>
      <c r="AA41" s="9"/>
      <c r="AB41" s="9"/>
      <c r="AC41" s="9"/>
      <c r="AD41" s="9"/>
      <c r="AE41" s="9"/>
      <c r="AF41" s="9"/>
    </row>
    <row r="42" spans="1:120" ht="11" thickBot="1" x14ac:dyDescent="0.3">
      <c r="A42" s="4"/>
      <c r="B42" s="66" t="s">
        <v>73</v>
      </c>
      <c r="C42" s="66"/>
      <c r="D42" s="66"/>
      <c r="E42" s="158" t="s">
        <v>46</v>
      </c>
      <c r="F42" s="68">
        <f>SUM(E39-F39+H39-I39)</f>
        <v>12886.619999999997</v>
      </c>
      <c r="G42" s="69"/>
      <c r="H42" s="70"/>
      <c r="I42" s="9"/>
      <c r="K42" s="71" t="s">
        <v>46</v>
      </c>
      <c r="L42" s="9"/>
      <c r="M42" s="9"/>
      <c r="N42" s="72" t="s">
        <v>46</v>
      </c>
      <c r="O42" s="9"/>
      <c r="P42" s="13"/>
      <c r="Q42" s="13"/>
      <c r="S42" s="69" t="s">
        <v>46</v>
      </c>
      <c r="U42" s="900">
        <f>SUM(N41-X41)</f>
        <v>12886.619999999997</v>
      </c>
      <c r="V42" s="900"/>
      <c r="W42" s="901" t="s">
        <v>74</v>
      </c>
      <c r="X42" s="901"/>
      <c r="Y42" s="901"/>
      <c r="Z42" s="9"/>
      <c r="AA42" s="9"/>
      <c r="AB42" s="9"/>
      <c r="AC42" s="9"/>
      <c r="AD42" s="9"/>
      <c r="AE42" s="9"/>
      <c r="AF42" s="9"/>
    </row>
    <row r="43" spans="1:120" ht="14.25" customHeight="1" x14ac:dyDescent="0.25">
      <c r="A43" s="4"/>
      <c r="B43" s="73"/>
      <c r="C43" s="73"/>
      <c r="D43" s="73"/>
      <c r="E43" s="80"/>
      <c r="F43" s="74"/>
      <c r="G43" s="69"/>
      <c r="H43" s="70"/>
      <c r="I43" s="9"/>
      <c r="K43" s="71"/>
      <c r="L43" s="9"/>
      <c r="M43" s="9"/>
      <c r="N43" s="72"/>
      <c r="O43" s="9"/>
      <c r="P43" s="13"/>
      <c r="Q43" s="13"/>
      <c r="S43" s="69"/>
      <c r="U43" s="75"/>
      <c r="V43" s="76"/>
      <c r="W43" s="76"/>
      <c r="X43" s="76"/>
      <c r="Y43" s="76"/>
      <c r="Z43" s="9"/>
      <c r="AA43" s="9"/>
      <c r="AB43" s="9"/>
      <c r="AC43" s="9"/>
      <c r="AD43" s="9"/>
      <c r="AE43" s="9"/>
      <c r="AF43" s="9"/>
    </row>
    <row r="44" spans="1:120" ht="12.5" x14ac:dyDescent="0.25">
      <c r="E44" s="546"/>
      <c r="F44" s="517" t="s">
        <v>75</v>
      </c>
      <c r="G44" s="521"/>
      <c r="H44" s="547">
        <f>51.06+80-44.08</f>
        <v>86.98</v>
      </c>
      <c r="I44" s="316">
        <f>11187.96+60-10.4+1625-1625-29.99+64+30+50+30+20+34+211.06-60+49+100+150+40+80+180+60+156+100-59.28+60-172.8+264.5+91</f>
        <v>12685.05</v>
      </c>
      <c r="J44" s="306"/>
      <c r="K44" s="303" t="s">
        <v>76</v>
      </c>
      <c r="L44" s="303"/>
    </row>
    <row r="45" spans="1:120" ht="11.25" customHeight="1" x14ac:dyDescent="0.25">
      <c r="E45" s="546" t="s">
        <v>164</v>
      </c>
      <c r="F45" s="517" t="s">
        <v>77</v>
      </c>
      <c r="G45" s="521"/>
      <c r="H45" s="548">
        <v>29.91</v>
      </c>
      <c r="I45" s="316">
        <f>E40</f>
        <v>12685.049999999997</v>
      </c>
      <c r="J45" s="306"/>
      <c r="K45" s="303" t="s">
        <v>78</v>
      </c>
      <c r="L45" s="303"/>
    </row>
    <row r="46" spans="1:120" ht="11.25" customHeight="1" x14ac:dyDescent="0.25">
      <c r="D46" s="552" t="s">
        <v>165</v>
      </c>
      <c r="F46" s="517" t="s">
        <v>145</v>
      </c>
      <c r="G46" s="521"/>
      <c r="H46" s="549">
        <f>584.68-500</f>
        <v>84.67999999999995</v>
      </c>
      <c r="I46" s="317">
        <f>I44-I45</f>
        <v>0</v>
      </c>
      <c r="J46" s="306"/>
      <c r="K46" s="304" t="s">
        <v>81</v>
      </c>
      <c r="L46" s="304"/>
    </row>
    <row r="47" spans="1:120" ht="11.25" customHeight="1" x14ac:dyDescent="0.25">
      <c r="E47" s="546"/>
      <c r="F47" s="517" t="s">
        <v>81</v>
      </c>
      <c r="G47" s="521"/>
      <c r="H47" s="550">
        <f>H44+H45+H46-H40</f>
        <v>0</v>
      </c>
      <c r="I47" s="318"/>
      <c r="J47" s="384"/>
      <c r="K47" s="551"/>
      <c r="L47" s="312"/>
    </row>
    <row r="50" spans="14:14" x14ac:dyDescent="0.25">
      <c r="N50" s="112"/>
    </row>
  </sheetData>
  <sheetProtection selectLockedCells="1" selectUnlockedCells="1"/>
  <mergeCells count="6">
    <mergeCell ref="E37:F37"/>
    <mergeCell ref="H37:I37"/>
    <mergeCell ref="U42:V42"/>
    <mergeCell ref="W42:Y42"/>
    <mergeCell ref="E3:F3"/>
    <mergeCell ref="H3:I3"/>
  </mergeCells>
  <printOptions horizontalCentered="1"/>
  <pageMargins left="0.39374999999999999" right="0.39374999999999999" top="0.51180555555555551" bottom="0.51180555555555551" header="0.51180555555555551" footer="0.51180555555555551"/>
  <pageSetup paperSize="9" scale="80" firstPageNumber="0" orientation="portrait" horizontalDpi="300" verticalDpi="300" r:id="rId1"/>
  <headerFooter alignWithMargins="0">
    <oddHeader>&amp;CINTERGROUPE PARIS-BANLIEUE - IGPB
Trésorerie 2017&amp;R&amp;D</oddHeader>
    <oddFooter>&amp;CJUIN 2017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8"/>
  <sheetViews>
    <sheetView workbookViewId="0">
      <selection activeCell="B1" sqref="B1"/>
    </sheetView>
  </sheetViews>
  <sheetFormatPr baseColWidth="10" defaultColWidth="8.7265625" defaultRowHeight="12.5" x14ac:dyDescent="0.25"/>
  <cols>
    <col min="1" max="1" width="11.453125" customWidth="1"/>
    <col min="2" max="2" width="17.81640625" bestFit="1" customWidth="1"/>
    <col min="3" max="3" width="7.81640625" bestFit="1" customWidth="1"/>
    <col min="4" max="5" width="6.81640625" bestFit="1" customWidth="1"/>
    <col min="6" max="6" width="7.54296875" bestFit="1" customWidth="1"/>
    <col min="7" max="7" width="11.1796875" bestFit="1" customWidth="1"/>
    <col min="8" max="256" width="11.453125" customWidth="1"/>
  </cols>
  <sheetData>
    <row r="1" spans="1:8" ht="13" x14ac:dyDescent="0.3">
      <c r="A1" s="410" t="s">
        <v>0</v>
      </c>
      <c r="B1" s="713" t="s">
        <v>100</v>
      </c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8" x14ac:dyDescent="0.25">
      <c r="A2" s="389"/>
      <c r="B2" s="390" t="s">
        <v>101</v>
      </c>
      <c r="C2" s="391"/>
      <c r="D2" s="392"/>
      <c r="E2" s="393"/>
      <c r="F2" s="393">
        <f>SUM(C2:E2)</f>
        <v>0</v>
      </c>
      <c r="G2" s="440"/>
      <c r="H2" s="296"/>
    </row>
    <row r="3" spans="1:8" x14ac:dyDescent="0.25">
      <c r="A3" s="389"/>
      <c r="B3" s="390" t="s">
        <v>101</v>
      </c>
      <c r="C3" s="391"/>
      <c r="D3" s="394"/>
      <c r="E3" s="394"/>
      <c r="F3" s="393">
        <f t="shared" ref="F3:F16" si="0">SUM(C3:E3)</f>
        <v>0</v>
      </c>
      <c r="G3" s="440"/>
    </row>
    <row r="4" spans="1:8" x14ac:dyDescent="0.25">
      <c r="A4" s="389"/>
      <c r="B4" s="390" t="s">
        <v>101</v>
      </c>
      <c r="C4" s="391"/>
      <c r="D4" s="394"/>
      <c r="E4" s="394"/>
      <c r="F4" s="393">
        <f t="shared" si="0"/>
        <v>0</v>
      </c>
      <c r="G4" s="440"/>
    </row>
    <row r="5" spans="1:8" x14ac:dyDescent="0.25">
      <c r="A5" s="389"/>
      <c r="B5" s="390" t="s">
        <v>101</v>
      </c>
      <c r="C5" s="391"/>
      <c r="D5" s="394"/>
      <c r="E5" s="394"/>
      <c r="F5" s="393">
        <f t="shared" si="0"/>
        <v>0</v>
      </c>
      <c r="G5" s="440"/>
    </row>
    <row r="6" spans="1:8" x14ac:dyDescent="0.25">
      <c r="A6" s="389"/>
      <c r="B6" s="390" t="s">
        <v>101</v>
      </c>
      <c r="C6" s="391"/>
      <c r="D6" s="394"/>
      <c r="E6" s="394"/>
      <c r="F6" s="393">
        <f t="shared" si="0"/>
        <v>0</v>
      </c>
      <c r="G6" s="440"/>
      <c r="H6" s="296"/>
    </row>
    <row r="7" spans="1:8" x14ac:dyDescent="0.25">
      <c r="A7" s="389"/>
      <c r="B7" s="390" t="s">
        <v>101</v>
      </c>
      <c r="C7" s="391"/>
      <c r="D7" s="394"/>
      <c r="E7" s="394"/>
      <c r="F7" s="393">
        <f t="shared" si="0"/>
        <v>0</v>
      </c>
      <c r="G7" s="440"/>
      <c r="H7" s="296"/>
    </row>
    <row r="8" spans="1:8" x14ac:dyDescent="0.25">
      <c r="A8" s="389"/>
      <c r="B8" s="390" t="s">
        <v>101</v>
      </c>
      <c r="C8" s="391"/>
      <c r="D8" s="396"/>
      <c r="E8" s="394"/>
      <c r="F8" s="393">
        <f t="shared" si="0"/>
        <v>0</v>
      </c>
      <c r="G8" s="440"/>
      <c r="H8" s="296"/>
    </row>
    <row r="9" spans="1:8" x14ac:dyDescent="0.25">
      <c r="A9" s="389"/>
      <c r="B9" s="390" t="s">
        <v>101</v>
      </c>
      <c r="C9" s="391"/>
      <c r="D9" s="396"/>
      <c r="E9" s="394"/>
      <c r="F9" s="393">
        <f t="shared" si="0"/>
        <v>0</v>
      </c>
      <c r="G9" s="439"/>
    </row>
    <row r="10" spans="1:8" x14ac:dyDescent="0.25">
      <c r="A10" s="389"/>
      <c r="B10" s="390" t="s">
        <v>101</v>
      </c>
      <c r="C10" s="391"/>
      <c r="D10" s="396"/>
      <c r="E10" s="394"/>
      <c r="F10" s="393">
        <f t="shared" si="0"/>
        <v>0</v>
      </c>
      <c r="G10" s="439"/>
    </row>
    <row r="11" spans="1:8" x14ac:dyDescent="0.25">
      <c r="A11" s="389"/>
      <c r="B11" s="390" t="s">
        <v>101</v>
      </c>
      <c r="C11" s="391"/>
      <c r="D11" s="396"/>
      <c r="E11" s="394"/>
      <c r="F11" s="393">
        <f t="shared" si="0"/>
        <v>0</v>
      </c>
      <c r="G11" s="439"/>
    </row>
    <row r="12" spans="1:8" x14ac:dyDescent="0.25">
      <c r="A12" s="389"/>
      <c r="B12" s="390" t="s">
        <v>101</v>
      </c>
      <c r="C12" s="391"/>
      <c r="D12" s="396"/>
      <c r="E12" s="394"/>
      <c r="F12" s="393">
        <f t="shared" si="0"/>
        <v>0</v>
      </c>
      <c r="G12" s="439"/>
    </row>
    <row r="13" spans="1:8" x14ac:dyDescent="0.25">
      <c r="A13" s="389"/>
      <c r="B13" s="390"/>
      <c r="C13" s="391"/>
      <c r="D13" s="396"/>
      <c r="E13" s="394"/>
      <c r="F13" s="393">
        <f t="shared" si="0"/>
        <v>0</v>
      </c>
      <c r="G13" s="439"/>
    </row>
    <row r="14" spans="1:8" x14ac:dyDescent="0.25">
      <c r="A14" s="389"/>
      <c r="B14" s="390"/>
      <c r="C14" s="391"/>
      <c r="D14" s="396"/>
      <c r="E14" s="394"/>
      <c r="F14" s="393">
        <f t="shared" si="0"/>
        <v>0</v>
      </c>
      <c r="G14" s="439"/>
    </row>
    <row r="15" spans="1:8" x14ac:dyDescent="0.25">
      <c r="A15" s="389"/>
      <c r="B15" s="390"/>
      <c r="C15" s="391"/>
      <c r="D15" s="396"/>
      <c r="E15" s="395"/>
      <c r="F15" s="393">
        <f t="shared" si="0"/>
        <v>0</v>
      </c>
      <c r="G15" s="439"/>
      <c r="H15" s="296"/>
    </row>
    <row r="16" spans="1:8" x14ac:dyDescent="0.25">
      <c r="A16" s="389"/>
      <c r="B16" s="397"/>
      <c r="C16" s="391"/>
      <c r="D16" s="394"/>
      <c r="E16" s="395"/>
      <c r="F16" s="393">
        <f t="shared" si="0"/>
        <v>0</v>
      </c>
      <c r="G16" s="439"/>
    </row>
    <row r="17" spans="1:9" x14ac:dyDescent="0.25">
      <c r="A17" s="400"/>
      <c r="B17" s="401" t="s">
        <v>4</v>
      </c>
      <c r="C17" s="402">
        <f>SUM(C2:C16)</f>
        <v>0</v>
      </c>
      <c r="D17" s="402">
        <f>SUM(D3:D16)</f>
        <v>0</v>
      </c>
      <c r="E17" s="402">
        <f>SUM(E2:E16)</f>
        <v>0</v>
      </c>
      <c r="F17" s="403">
        <f>SUM(C17:E17)</f>
        <v>0</v>
      </c>
      <c r="G17" s="399"/>
      <c r="I17" s="296"/>
    </row>
    <row r="18" spans="1:9" x14ac:dyDescent="0.25">
      <c r="E18" s="211"/>
      <c r="F18" s="31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7"/>
  <sheetViews>
    <sheetView workbookViewId="0">
      <selection activeCell="B14" sqref="B14"/>
    </sheetView>
  </sheetViews>
  <sheetFormatPr baseColWidth="10" defaultColWidth="8.7265625" defaultRowHeight="12.5" x14ac:dyDescent="0.25"/>
  <cols>
    <col min="1" max="1" width="11.453125" customWidth="1"/>
    <col min="2" max="2" width="31.7265625" customWidth="1"/>
    <col min="3" max="5" width="11.453125" customWidth="1"/>
    <col min="6" max="6" width="15.1796875" customWidth="1"/>
    <col min="7" max="256" width="11.453125" customWidth="1"/>
  </cols>
  <sheetData>
    <row r="1" spans="1:7" x14ac:dyDescent="0.25">
      <c r="A1" s="410" t="s">
        <v>0</v>
      </c>
      <c r="B1" s="410"/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7" x14ac:dyDescent="0.25">
      <c r="A2" s="389">
        <v>43957</v>
      </c>
      <c r="B2" s="408" t="s">
        <v>17</v>
      </c>
      <c r="C2" s="409">
        <v>160</v>
      </c>
      <c r="D2" s="412"/>
      <c r="E2" s="405"/>
      <c r="F2" s="393">
        <f t="shared" ref="F2:F17" si="0">SUM(C2:E2)</f>
        <v>160</v>
      </c>
      <c r="G2" s="406" t="s">
        <v>7</v>
      </c>
    </row>
    <row r="3" spans="1:7" x14ac:dyDescent="0.25">
      <c r="A3" s="389">
        <v>43957</v>
      </c>
      <c r="B3" s="408" t="s">
        <v>177</v>
      </c>
      <c r="C3" s="409">
        <v>48</v>
      </c>
      <c r="D3" s="412"/>
      <c r="E3" s="405"/>
      <c r="F3" s="393">
        <f t="shared" si="0"/>
        <v>48</v>
      </c>
      <c r="G3" s="406" t="s">
        <v>7</v>
      </c>
    </row>
    <row r="4" spans="1:7" x14ac:dyDescent="0.25">
      <c r="A4" s="389">
        <v>43957</v>
      </c>
      <c r="B4" s="408" t="s">
        <v>9</v>
      </c>
      <c r="C4" s="409">
        <v>20</v>
      </c>
      <c r="D4" s="412"/>
      <c r="E4" s="405"/>
      <c r="F4" s="393">
        <f t="shared" si="0"/>
        <v>20</v>
      </c>
      <c r="G4" s="406" t="s">
        <v>7</v>
      </c>
    </row>
    <row r="5" spans="1:7" x14ac:dyDescent="0.25">
      <c r="A5" s="389">
        <v>43956</v>
      </c>
      <c r="B5" s="408" t="s">
        <v>10</v>
      </c>
      <c r="C5" s="409">
        <v>150</v>
      </c>
      <c r="D5" s="412"/>
      <c r="E5" s="405"/>
      <c r="F5" s="393">
        <f t="shared" si="0"/>
        <v>150</v>
      </c>
      <c r="G5" s="406" t="s">
        <v>7</v>
      </c>
    </row>
    <row r="6" spans="1:7" x14ac:dyDescent="0.25">
      <c r="A6" s="389">
        <v>43962</v>
      </c>
      <c r="B6" s="408" t="s">
        <v>178</v>
      </c>
      <c r="C6" s="409">
        <v>80</v>
      </c>
      <c r="D6" s="412"/>
      <c r="E6" s="405"/>
      <c r="F6" s="393">
        <f t="shared" si="0"/>
        <v>80</v>
      </c>
      <c r="G6" s="406" t="s">
        <v>7</v>
      </c>
    </row>
    <row r="7" spans="1:7" x14ac:dyDescent="0.25">
      <c r="A7" s="389">
        <v>43964</v>
      </c>
      <c r="B7" s="408" t="s">
        <v>179</v>
      </c>
      <c r="C7" s="409">
        <v>200</v>
      </c>
      <c r="D7" s="412"/>
      <c r="E7" s="405"/>
      <c r="F7" s="393">
        <f t="shared" si="0"/>
        <v>200</v>
      </c>
      <c r="G7" s="406" t="s">
        <v>7</v>
      </c>
    </row>
    <row r="8" spans="1:7" x14ac:dyDescent="0.25">
      <c r="A8" s="389">
        <v>43980</v>
      </c>
      <c r="B8" s="408" t="s">
        <v>180</v>
      </c>
      <c r="C8" s="409"/>
      <c r="D8" s="412">
        <v>150</v>
      </c>
      <c r="E8" s="405"/>
      <c r="F8" s="393">
        <f t="shared" si="0"/>
        <v>150</v>
      </c>
      <c r="G8" s="406" t="s">
        <v>7</v>
      </c>
    </row>
    <row r="9" spans="1:7" x14ac:dyDescent="0.25">
      <c r="A9" s="389">
        <v>43980</v>
      </c>
      <c r="B9" s="408" t="s">
        <v>19</v>
      </c>
      <c r="C9" s="409"/>
      <c r="D9" s="412">
        <v>200</v>
      </c>
      <c r="E9" s="405"/>
      <c r="F9" s="393">
        <f t="shared" si="0"/>
        <v>200</v>
      </c>
      <c r="G9" s="406" t="s">
        <v>7</v>
      </c>
    </row>
    <row r="10" spans="1:7" x14ac:dyDescent="0.25">
      <c r="A10" s="389">
        <v>43971</v>
      </c>
      <c r="B10" s="408" t="s">
        <v>105</v>
      </c>
      <c r="C10" s="409">
        <v>95.8</v>
      </c>
      <c r="D10" s="412"/>
      <c r="E10" s="405"/>
      <c r="F10" s="393">
        <f t="shared" si="0"/>
        <v>95.8</v>
      </c>
      <c r="G10" s="406" t="s">
        <v>7</v>
      </c>
    </row>
    <row r="11" spans="1:7" x14ac:dyDescent="0.25">
      <c r="A11" s="389">
        <v>43971</v>
      </c>
      <c r="B11" s="408" t="s">
        <v>113</v>
      </c>
      <c r="C11" s="409">
        <v>15</v>
      </c>
      <c r="D11" s="412"/>
      <c r="E11" s="405"/>
      <c r="F11" s="393">
        <f t="shared" si="0"/>
        <v>15</v>
      </c>
      <c r="G11" s="406" t="s">
        <v>7</v>
      </c>
    </row>
    <row r="12" spans="1:7" x14ac:dyDescent="0.25">
      <c r="A12" s="389">
        <v>43978</v>
      </c>
      <c r="B12" s="408" t="s">
        <v>9</v>
      </c>
      <c r="C12" s="409">
        <v>25</v>
      </c>
      <c r="D12" s="412"/>
      <c r="E12" s="405"/>
      <c r="F12" s="393">
        <f t="shared" si="0"/>
        <v>25</v>
      </c>
      <c r="G12" s="406" t="s">
        <v>7</v>
      </c>
    </row>
    <row r="13" spans="1:7" x14ac:dyDescent="0.25">
      <c r="A13" s="389">
        <v>43978</v>
      </c>
      <c r="B13" s="408" t="s">
        <v>9</v>
      </c>
      <c r="C13" s="409">
        <v>100</v>
      </c>
      <c r="D13" s="412"/>
      <c r="E13" s="405"/>
      <c r="F13" s="393">
        <f t="shared" si="0"/>
        <v>100</v>
      </c>
      <c r="G13" s="406" t="s">
        <v>7</v>
      </c>
    </row>
    <row r="14" spans="1:7" x14ac:dyDescent="0.25">
      <c r="A14" s="389"/>
      <c r="B14" s="408"/>
      <c r="C14" s="409"/>
      <c r="D14" s="412"/>
      <c r="E14" s="405"/>
      <c r="F14" s="393">
        <f t="shared" si="0"/>
        <v>0</v>
      </c>
      <c r="G14" s="302"/>
    </row>
    <row r="15" spans="1:7" x14ac:dyDescent="0.25">
      <c r="A15" s="389"/>
      <c r="B15" s="408"/>
      <c r="C15" s="409"/>
      <c r="D15" s="412"/>
      <c r="E15" s="405"/>
      <c r="F15" s="393">
        <f t="shared" si="0"/>
        <v>0</v>
      </c>
      <c r="G15" s="302"/>
    </row>
    <row r="16" spans="1:7" x14ac:dyDescent="0.25">
      <c r="A16" s="389"/>
      <c r="B16" s="408"/>
      <c r="C16" s="409"/>
      <c r="D16" s="412"/>
      <c r="E16" s="461"/>
      <c r="F16" s="462">
        <f t="shared" si="0"/>
        <v>0</v>
      </c>
      <c r="G16" s="302"/>
    </row>
    <row r="17" spans="1:7" x14ac:dyDescent="0.25">
      <c r="A17" s="400"/>
      <c r="B17" s="401" t="s">
        <v>4</v>
      </c>
      <c r="C17" s="402">
        <f>SUM(C2:C16)</f>
        <v>893.8</v>
      </c>
      <c r="D17" s="402">
        <f>SUM(D2:D16)</f>
        <v>350</v>
      </c>
      <c r="E17" s="402">
        <f>SUM(E2:E16)</f>
        <v>0</v>
      </c>
      <c r="F17" s="403">
        <f t="shared" si="0"/>
        <v>1243.8</v>
      </c>
      <c r="G17" s="399"/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O43"/>
  <sheetViews>
    <sheetView showGridLines="0" zoomScale="84" zoomScaleNormal="84" workbookViewId="0">
      <selection activeCell="A32" sqref="A3:H32"/>
    </sheetView>
  </sheetViews>
  <sheetFormatPr baseColWidth="10" defaultColWidth="11.453125" defaultRowHeight="10.5" x14ac:dyDescent="0.25"/>
  <cols>
    <col min="1" max="1" width="18.1796875" style="3" customWidth="1"/>
    <col min="2" max="2" width="44.453125" style="4" customWidth="1"/>
    <col min="3" max="3" width="3.7265625" style="4" customWidth="1"/>
    <col min="4" max="4" width="11.54296875" style="77" customWidth="1"/>
    <col min="5" max="5" width="13.81640625" style="116" customWidth="1"/>
    <col min="6" max="6" width="0.1796875" style="6" customWidth="1"/>
    <col min="7" max="7" width="13.1796875" style="6" customWidth="1"/>
    <col min="8" max="8" width="12.1796875" style="5" customWidth="1"/>
    <col min="9" max="9" width="0.7265625" style="7" customWidth="1"/>
    <col min="10" max="10" width="11.54296875" style="5" customWidth="1"/>
    <col min="11" max="11" width="13.54296875" style="5" customWidth="1"/>
    <col min="12" max="12" width="14.26953125" style="5" customWidth="1"/>
    <col min="13" max="13" width="12.54296875" style="8" customWidth="1"/>
    <col min="14" max="14" width="11.54296875" style="5" customWidth="1"/>
    <col min="15" max="16" width="11.26953125" style="5" customWidth="1"/>
    <col min="17" max="17" width="11.54296875" style="9" customWidth="1"/>
    <col min="18" max="18" width="10.54296875" style="6" customWidth="1"/>
    <col min="19" max="19" width="0.54296875" style="6" customWidth="1"/>
    <col min="20" max="20" width="12.1796875" style="6" customWidth="1"/>
    <col min="21" max="21" width="14.453125" style="5" customWidth="1"/>
    <col min="22" max="22" width="11.81640625" style="5" customWidth="1"/>
    <col min="23" max="23" width="12.81640625" style="5" customWidth="1"/>
    <col min="24" max="24" width="11.54296875" style="5" customWidth="1"/>
    <col min="25" max="26" width="11.26953125" style="5" customWidth="1"/>
    <col min="27" max="27" width="13" style="5" customWidth="1"/>
    <col min="28" max="28" width="11.453125" style="5"/>
    <col min="29" max="31" width="11.26953125" style="5" customWidth="1"/>
    <col min="32" max="16384" width="11.453125" style="9"/>
  </cols>
  <sheetData>
    <row r="1" spans="1:119" ht="26.25" customHeight="1" x14ac:dyDescent="0.25">
      <c r="A1" s="458" t="s">
        <v>21</v>
      </c>
      <c r="B1" s="360"/>
      <c r="C1" s="360"/>
      <c r="E1" s="117"/>
      <c r="F1" s="9"/>
      <c r="G1" s="9"/>
      <c r="I1" s="9"/>
      <c r="R1" s="9"/>
      <c r="S1" s="9"/>
      <c r="T1" s="9"/>
    </row>
    <row r="2" spans="1:119" ht="12.75" customHeight="1" thickBot="1" x14ac:dyDescent="0.3">
      <c r="A2" s="11"/>
      <c r="E2" s="117"/>
      <c r="F2" s="9"/>
      <c r="G2" s="9"/>
      <c r="I2" s="9"/>
      <c r="R2" s="9"/>
      <c r="S2" s="9"/>
      <c r="T2" s="9"/>
    </row>
    <row r="3" spans="1:119" ht="49" customHeight="1" thickBot="1" x14ac:dyDescent="0.3">
      <c r="A3" s="880" t="s">
        <v>181</v>
      </c>
      <c r="B3" s="97" t="s">
        <v>23</v>
      </c>
      <c r="C3" s="97"/>
      <c r="D3" s="907" t="s">
        <v>24</v>
      </c>
      <c r="E3" s="907"/>
      <c r="F3" s="98"/>
      <c r="G3" s="907" t="s">
        <v>25</v>
      </c>
      <c r="H3" s="902"/>
      <c r="I3" s="585"/>
      <c r="J3" s="100" t="s">
        <v>26</v>
      </c>
      <c r="K3" s="99" t="s">
        <v>27</v>
      </c>
      <c r="L3" s="99" t="s">
        <v>28</v>
      </c>
      <c r="M3" s="12" t="s">
        <v>29</v>
      </c>
      <c r="N3" s="100" t="s">
        <v>30</v>
      </c>
      <c r="O3" s="12" t="s">
        <v>31</v>
      </c>
      <c r="P3" s="12" t="s">
        <v>32</v>
      </c>
      <c r="Q3" s="12" t="s">
        <v>33</v>
      </c>
      <c r="R3" s="12" t="s">
        <v>34</v>
      </c>
      <c r="S3" s="101"/>
      <c r="T3" s="99" t="s">
        <v>35</v>
      </c>
      <c r="U3" s="12" t="s">
        <v>36</v>
      </c>
      <c r="V3" s="102" t="s">
        <v>37</v>
      </c>
      <c r="W3" s="103" t="s">
        <v>68</v>
      </c>
      <c r="X3" s="104" t="s">
        <v>39</v>
      </c>
      <c r="Y3" s="12" t="s">
        <v>40</v>
      </c>
      <c r="Z3" s="12" t="s">
        <v>41</v>
      </c>
      <c r="AA3" s="12" t="s">
        <v>69</v>
      </c>
      <c r="AB3" s="99" t="s">
        <v>43</v>
      </c>
      <c r="AC3" s="12" t="s">
        <v>33</v>
      </c>
      <c r="AD3" s="107" t="s">
        <v>44</v>
      </c>
      <c r="AE3" s="12" t="s">
        <v>45</v>
      </c>
    </row>
    <row r="4" spans="1:119" s="13" customFormat="1" ht="11" thickBot="1" x14ac:dyDescent="0.3">
      <c r="A4" s="96"/>
      <c r="B4" s="118" t="s">
        <v>46</v>
      </c>
      <c r="C4" s="105" t="s">
        <v>47</v>
      </c>
      <c r="D4" s="119" t="s">
        <v>48</v>
      </c>
      <c r="E4" s="80" t="s">
        <v>49</v>
      </c>
      <c r="F4" s="76"/>
      <c r="G4" s="96" t="s">
        <v>48</v>
      </c>
      <c r="H4" s="76" t="s">
        <v>49</v>
      </c>
      <c r="I4" s="586"/>
      <c r="J4" s="576" t="s">
        <v>48</v>
      </c>
      <c r="K4" s="96" t="s">
        <v>48</v>
      </c>
      <c r="L4" s="96" t="s">
        <v>48</v>
      </c>
      <c r="M4" s="107" t="s">
        <v>48</v>
      </c>
      <c r="N4" s="96" t="s">
        <v>48</v>
      </c>
      <c r="O4" s="96" t="s">
        <v>48</v>
      </c>
      <c r="P4" s="96" t="s">
        <v>48</v>
      </c>
      <c r="Q4" s="96" t="s">
        <v>48</v>
      </c>
      <c r="R4" s="96" t="s">
        <v>48</v>
      </c>
      <c r="S4" s="108"/>
      <c r="T4" s="96" t="s">
        <v>49</v>
      </c>
      <c r="U4" s="96" t="s">
        <v>49</v>
      </c>
      <c r="V4" s="22" t="s">
        <v>49</v>
      </c>
      <c r="W4" s="22" t="s">
        <v>49</v>
      </c>
      <c r="X4" s="96" t="s">
        <v>49</v>
      </c>
      <c r="Y4" s="96" t="s">
        <v>49</v>
      </c>
      <c r="Z4" s="96" t="s">
        <v>49</v>
      </c>
      <c r="AA4" s="96" t="s">
        <v>49</v>
      </c>
      <c r="AB4" s="97" t="s">
        <v>49</v>
      </c>
      <c r="AC4" s="109" t="s">
        <v>49</v>
      </c>
      <c r="AD4" s="109" t="s">
        <v>49</v>
      </c>
      <c r="AE4" s="109" t="s">
        <v>49</v>
      </c>
    </row>
    <row r="5" spans="1:119" s="13" customFormat="1" ht="14.5" customHeight="1" x14ac:dyDescent="0.25">
      <c r="A5" s="416" t="s">
        <v>50</v>
      </c>
      <c r="B5" s="111" t="s">
        <v>51</v>
      </c>
      <c r="C5" s="111"/>
      <c r="D5" s="463">
        <f>' 04 2018'!D34</f>
        <v>10205.349999999999</v>
      </c>
      <c r="E5" s="120"/>
      <c r="F5" s="121"/>
      <c r="G5" s="415">
        <f>' 04 2018'!G34</f>
        <v>201.57000000000005</v>
      </c>
      <c r="H5" s="126"/>
      <c r="I5" s="587"/>
      <c r="J5" s="577"/>
      <c r="K5" s="121"/>
      <c r="L5" s="121"/>
      <c r="M5" s="124"/>
      <c r="N5" s="121"/>
      <c r="O5" s="121"/>
      <c r="P5" s="121"/>
      <c r="Q5" s="125"/>
      <c r="R5" s="122">
        <f>SUM(D5:G5)</f>
        <v>10406.919999999998</v>
      </c>
      <c r="S5" s="123"/>
      <c r="T5" s="121"/>
      <c r="U5" s="121"/>
      <c r="V5" s="121"/>
      <c r="W5" s="121"/>
      <c r="X5" s="121"/>
      <c r="Y5" s="121"/>
      <c r="Z5" s="121"/>
      <c r="AA5" s="121"/>
      <c r="AB5" s="126"/>
      <c r="AC5" s="121"/>
      <c r="AD5" s="121"/>
      <c r="AE5" s="121"/>
      <c r="AF5" s="14"/>
      <c r="AG5" s="14"/>
      <c r="AH5" s="14"/>
      <c r="AI5" s="14"/>
      <c r="AJ5" s="14"/>
      <c r="AK5" s="14"/>
    </row>
    <row r="6" spans="1:119" s="94" customFormat="1" ht="14.5" customHeight="1" x14ac:dyDescent="0.25">
      <c r="A6" s="209">
        <v>43955</v>
      </c>
      <c r="B6" s="307" t="s">
        <v>63</v>
      </c>
      <c r="C6" s="78" t="s">
        <v>7</v>
      </c>
      <c r="D6" s="436"/>
      <c r="E6" s="141">
        <v>60</v>
      </c>
      <c r="F6" s="436"/>
      <c r="H6" s="571"/>
      <c r="I6" s="588"/>
      <c r="J6" s="578"/>
      <c r="K6" s="436"/>
      <c r="L6" s="436"/>
      <c r="M6" s="326"/>
      <c r="N6" s="436"/>
      <c r="O6" s="519"/>
      <c r="P6" s="436"/>
      <c r="Q6" s="436"/>
      <c r="R6" s="436"/>
      <c r="S6" s="437"/>
      <c r="T6" s="146"/>
      <c r="U6" s="146"/>
      <c r="V6" s="146"/>
      <c r="W6" s="146"/>
      <c r="X6" s="146"/>
      <c r="Y6" s="146"/>
      <c r="Z6" s="146"/>
      <c r="AA6" s="146">
        <v>60</v>
      </c>
      <c r="AB6" s="436"/>
      <c r="AC6" s="146"/>
      <c r="AD6" s="146"/>
      <c r="AE6" s="146"/>
      <c r="AF6" s="131"/>
      <c r="AG6" s="131"/>
      <c r="AH6" s="131"/>
      <c r="AI6" s="131"/>
      <c r="AJ6" s="131"/>
      <c r="AK6" s="131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</row>
    <row r="7" spans="1:119" s="15" customFormat="1" ht="17.149999999999999" customHeight="1" x14ac:dyDescent="0.25">
      <c r="A7" s="209">
        <v>43954</v>
      </c>
      <c r="B7" s="308" t="s">
        <v>182</v>
      </c>
      <c r="C7" s="78" t="s">
        <v>7</v>
      </c>
      <c r="D7" s="141">
        <v>900</v>
      </c>
      <c r="E7" s="141"/>
      <c r="F7" s="436"/>
      <c r="G7" s="436"/>
      <c r="H7" s="571"/>
      <c r="I7" s="588"/>
      <c r="J7" s="578"/>
      <c r="K7" s="436"/>
      <c r="L7" s="436"/>
      <c r="M7" s="326"/>
      <c r="N7" s="436"/>
      <c r="O7" s="436"/>
      <c r="P7" s="436"/>
      <c r="Q7" s="436"/>
      <c r="R7" s="436"/>
      <c r="S7" s="437"/>
      <c r="T7" s="146"/>
      <c r="U7" s="146"/>
      <c r="V7" s="146"/>
      <c r="W7" s="146"/>
      <c r="X7" s="146"/>
      <c r="Y7" s="146"/>
      <c r="Z7" s="146"/>
      <c r="AA7" s="146"/>
      <c r="AB7" s="436"/>
      <c r="AC7" s="146"/>
      <c r="AD7" s="146"/>
      <c r="AE7" s="146"/>
      <c r="AF7" s="135"/>
      <c r="AG7" s="135"/>
      <c r="AH7" s="135"/>
      <c r="AI7" s="135"/>
      <c r="AJ7" s="135"/>
      <c r="AK7" s="135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</row>
    <row r="8" spans="1:119" s="94" customFormat="1" ht="15" customHeight="1" x14ac:dyDescent="0.25">
      <c r="A8" s="209">
        <v>43954</v>
      </c>
      <c r="B8" s="307" t="s">
        <v>183</v>
      </c>
      <c r="C8" s="78" t="s">
        <v>7</v>
      </c>
      <c r="D8" s="436"/>
      <c r="E8" s="141">
        <v>900</v>
      </c>
      <c r="F8" s="436"/>
      <c r="H8" s="571"/>
      <c r="I8" s="588"/>
      <c r="J8" s="578"/>
      <c r="K8" s="436"/>
      <c r="L8" s="436"/>
      <c r="M8" s="326"/>
      <c r="N8" s="436"/>
      <c r="O8" s="520"/>
      <c r="P8" s="436"/>
      <c r="Q8" s="436"/>
      <c r="R8" s="436"/>
      <c r="S8" s="437"/>
      <c r="T8" s="146"/>
      <c r="U8" s="146"/>
      <c r="V8" s="146"/>
      <c r="W8" s="146"/>
      <c r="X8" s="146"/>
      <c r="Y8" s="146"/>
      <c r="Z8" s="146"/>
      <c r="AA8" s="146"/>
      <c r="AB8" s="436"/>
      <c r="AC8" s="146"/>
      <c r="AD8" s="146"/>
      <c r="AE8" s="146"/>
      <c r="AF8" s="131"/>
      <c r="AG8" s="131"/>
      <c r="AH8" s="131"/>
      <c r="AI8" s="131"/>
      <c r="AJ8" s="131"/>
      <c r="AK8" s="131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</row>
    <row r="9" spans="1:119" s="15" customFormat="1" ht="14.15" customHeight="1" x14ac:dyDescent="0.25">
      <c r="A9" s="1">
        <v>5</v>
      </c>
      <c r="B9" s="307" t="s">
        <v>158</v>
      </c>
      <c r="C9" s="78" t="s">
        <v>7</v>
      </c>
      <c r="D9" s="141"/>
      <c r="E9" s="141">
        <v>10.4</v>
      </c>
      <c r="F9" s="436"/>
      <c r="G9" s="436"/>
      <c r="H9" s="571"/>
      <c r="I9" s="588"/>
      <c r="J9" s="578"/>
      <c r="K9" s="436"/>
      <c r="L9" s="436"/>
      <c r="M9" s="326"/>
      <c r="N9" s="436"/>
      <c r="O9" s="436"/>
      <c r="P9" s="436"/>
      <c r="Q9" s="436"/>
      <c r="R9" s="436"/>
      <c r="S9" s="437"/>
      <c r="T9" s="146"/>
      <c r="U9" s="146"/>
      <c r="V9" s="146"/>
      <c r="W9" s="146"/>
      <c r="X9" s="146"/>
      <c r="Y9" s="146"/>
      <c r="Z9" s="146"/>
      <c r="AA9" s="146"/>
      <c r="AB9" s="436">
        <v>10.4</v>
      </c>
      <c r="AC9" s="146"/>
      <c r="AD9" s="146"/>
      <c r="AE9" s="146"/>
      <c r="AF9" s="135"/>
      <c r="AG9" s="135"/>
      <c r="AH9" s="135"/>
      <c r="AI9" s="135"/>
      <c r="AJ9" s="135"/>
      <c r="AK9" s="135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</row>
    <row r="10" spans="1:119" s="94" customFormat="1" ht="15" customHeight="1" x14ac:dyDescent="0.25">
      <c r="A10" s="209">
        <v>43957</v>
      </c>
      <c r="B10" s="307" t="s">
        <v>17</v>
      </c>
      <c r="C10" s="78" t="s">
        <v>7</v>
      </c>
      <c r="D10" s="436">
        <v>160</v>
      </c>
      <c r="E10" s="141"/>
      <c r="F10" s="436"/>
      <c r="H10" s="571"/>
      <c r="I10" s="588"/>
      <c r="J10" s="578"/>
      <c r="K10" s="436">
        <v>160</v>
      </c>
      <c r="L10" s="436"/>
      <c r="M10" s="326"/>
      <c r="N10" s="436"/>
      <c r="O10" s="519"/>
      <c r="P10" s="436"/>
      <c r="Q10" s="436"/>
      <c r="R10" s="436"/>
      <c r="S10" s="437"/>
      <c r="T10" s="146"/>
      <c r="U10" s="146"/>
      <c r="V10" s="146"/>
      <c r="W10" s="146"/>
      <c r="X10" s="146"/>
      <c r="Y10" s="146"/>
      <c r="Z10" s="146"/>
      <c r="AA10" s="146"/>
      <c r="AB10" s="436"/>
      <c r="AC10" s="146"/>
      <c r="AD10" s="146"/>
      <c r="AE10" s="146"/>
      <c r="AF10" s="131"/>
      <c r="AG10" s="131"/>
      <c r="AH10" s="131"/>
      <c r="AI10" s="131"/>
      <c r="AJ10" s="131"/>
      <c r="AK10" s="131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</row>
    <row r="11" spans="1:119" s="15" customFormat="1" ht="13.5" customHeight="1" x14ac:dyDescent="0.25">
      <c r="A11" s="209">
        <v>43957</v>
      </c>
      <c r="B11" s="307" t="s">
        <v>86</v>
      </c>
      <c r="C11" s="78" t="s">
        <v>7</v>
      </c>
      <c r="D11" s="141">
        <v>48</v>
      </c>
      <c r="E11" s="141"/>
      <c r="F11" s="436"/>
      <c r="G11" s="436"/>
      <c r="H11" s="571"/>
      <c r="I11" s="588"/>
      <c r="J11" s="578"/>
      <c r="K11" s="436">
        <v>48</v>
      </c>
      <c r="L11" s="436"/>
      <c r="M11" s="326"/>
      <c r="N11" s="436"/>
      <c r="O11" s="436"/>
      <c r="P11" s="436"/>
      <c r="Q11" s="436"/>
      <c r="R11" s="436"/>
      <c r="S11" s="437"/>
      <c r="T11" s="146"/>
      <c r="U11" s="146"/>
      <c r="V11" s="146"/>
      <c r="W11" s="146"/>
      <c r="X11" s="146"/>
      <c r="Y11" s="146"/>
      <c r="Z11" s="146"/>
      <c r="AA11" s="146"/>
      <c r="AB11" s="436"/>
      <c r="AC11" s="146"/>
      <c r="AD11" s="146"/>
      <c r="AE11" s="146"/>
      <c r="AF11" s="135"/>
      <c r="AG11" s="135"/>
      <c r="AH11" s="135"/>
      <c r="AI11" s="135"/>
      <c r="AJ11" s="135"/>
      <c r="AK11" s="135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</row>
    <row r="12" spans="1:119" s="15" customFormat="1" ht="13.5" customHeight="1" x14ac:dyDescent="0.25">
      <c r="A12" s="209">
        <v>43957</v>
      </c>
      <c r="B12" s="308" t="s">
        <v>56</v>
      </c>
      <c r="C12" s="78" t="s">
        <v>7</v>
      </c>
      <c r="D12" s="141"/>
      <c r="E12" s="141">
        <v>29.99</v>
      </c>
      <c r="F12" s="436"/>
      <c r="G12" s="436"/>
      <c r="H12" s="571"/>
      <c r="I12" s="588"/>
      <c r="J12" s="578"/>
      <c r="K12" s="436"/>
      <c r="L12" s="436"/>
      <c r="M12" s="326"/>
      <c r="N12" s="436"/>
      <c r="O12" s="436"/>
      <c r="P12" s="436"/>
      <c r="Q12" s="436"/>
      <c r="R12" s="436"/>
      <c r="S12" s="437"/>
      <c r="T12" s="146"/>
      <c r="U12" s="146"/>
      <c r="V12" s="146"/>
      <c r="W12" s="146"/>
      <c r="X12" s="146"/>
      <c r="Y12" s="146"/>
      <c r="Z12" s="146"/>
      <c r="AA12" s="146">
        <v>29.99</v>
      </c>
      <c r="AB12" s="436"/>
      <c r="AC12" s="146"/>
      <c r="AD12" s="146"/>
      <c r="AE12" s="146"/>
      <c r="AF12" s="135"/>
      <c r="AG12" s="135"/>
      <c r="AH12" s="135"/>
      <c r="AI12" s="135"/>
      <c r="AJ12" s="135"/>
      <c r="AK12" s="135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</row>
    <row r="13" spans="1:119" s="15" customFormat="1" ht="16.5" customHeight="1" x14ac:dyDescent="0.25">
      <c r="A13" s="209">
        <v>43957</v>
      </c>
      <c r="B13" s="307" t="s">
        <v>9</v>
      </c>
      <c r="C13" s="78" t="s">
        <v>7</v>
      </c>
      <c r="D13" s="444">
        <v>20</v>
      </c>
      <c r="E13" s="444"/>
      <c r="F13" s="490"/>
      <c r="G13" s="490"/>
      <c r="H13" s="572"/>
      <c r="I13" s="589"/>
      <c r="J13" s="579"/>
      <c r="K13" s="490">
        <v>20</v>
      </c>
      <c r="L13" s="436"/>
      <c r="M13" s="326"/>
      <c r="N13" s="436"/>
      <c r="O13" s="436"/>
      <c r="P13" s="436"/>
      <c r="Q13" s="436"/>
      <c r="R13" s="436"/>
      <c r="S13" s="437"/>
      <c r="T13" s="146"/>
      <c r="U13" s="146"/>
      <c r="V13" s="146"/>
      <c r="W13" s="146"/>
      <c r="X13" s="146"/>
      <c r="Y13" s="146"/>
      <c r="Z13" s="146"/>
      <c r="AA13" s="146"/>
      <c r="AB13" s="436"/>
      <c r="AC13" s="146"/>
      <c r="AD13" s="146"/>
      <c r="AE13" s="146"/>
      <c r="AF13" s="135"/>
      <c r="AG13" s="135"/>
      <c r="AH13" s="135"/>
      <c r="AI13" s="135"/>
      <c r="AJ13" s="135"/>
      <c r="AK13" s="135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</row>
    <row r="14" spans="1:119" s="15" customFormat="1" ht="16.5" customHeight="1" x14ac:dyDescent="0.25">
      <c r="A14" s="1">
        <v>43956</v>
      </c>
      <c r="B14" s="307" t="s">
        <v>10</v>
      </c>
      <c r="C14" s="78" t="s">
        <v>7</v>
      </c>
      <c r="D14" s="141">
        <v>150</v>
      </c>
      <c r="E14" s="141"/>
      <c r="F14" s="436"/>
      <c r="G14" s="436"/>
      <c r="H14" s="571"/>
      <c r="I14" s="588"/>
      <c r="J14" s="578"/>
      <c r="K14" s="436">
        <v>150</v>
      </c>
      <c r="L14" s="436"/>
      <c r="M14" s="326"/>
      <c r="N14" s="436"/>
      <c r="O14" s="436"/>
      <c r="P14" s="436"/>
      <c r="Q14" s="436"/>
      <c r="R14" s="436"/>
      <c r="S14" s="437"/>
      <c r="T14" s="146"/>
      <c r="U14" s="146"/>
      <c r="V14" s="146"/>
      <c r="W14" s="146"/>
      <c r="X14" s="146"/>
      <c r="Y14" s="146"/>
      <c r="Z14" s="146"/>
      <c r="AA14" s="146"/>
      <c r="AB14" s="436"/>
      <c r="AC14" s="146"/>
      <c r="AD14" s="146"/>
      <c r="AE14" s="146"/>
      <c r="AF14" s="135"/>
      <c r="AG14" s="135"/>
      <c r="AH14" s="135"/>
      <c r="AI14" s="135"/>
      <c r="AJ14" s="135"/>
      <c r="AK14" s="135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</row>
    <row r="15" spans="1:119" s="15" customFormat="1" ht="16.5" customHeight="1" x14ac:dyDescent="0.25">
      <c r="A15" s="1">
        <v>43962</v>
      </c>
      <c r="B15" s="307" t="s">
        <v>178</v>
      </c>
      <c r="C15" s="78" t="s">
        <v>7</v>
      </c>
      <c r="D15" s="141">
        <v>80</v>
      </c>
      <c r="E15" s="141"/>
      <c r="F15" s="436"/>
      <c r="G15" s="436"/>
      <c r="H15" s="571"/>
      <c r="I15" s="588"/>
      <c r="J15" s="578"/>
      <c r="K15" s="436">
        <v>80</v>
      </c>
      <c r="L15" s="436"/>
      <c r="M15" s="326"/>
      <c r="N15" s="436"/>
      <c r="O15" s="436"/>
      <c r="P15" s="436"/>
      <c r="Q15" s="436"/>
      <c r="R15" s="436"/>
      <c r="S15" s="437"/>
      <c r="T15" s="146"/>
      <c r="U15" s="146"/>
      <c r="V15" s="146"/>
      <c r="W15" s="146"/>
      <c r="X15" s="146"/>
      <c r="Y15" s="146"/>
      <c r="Z15" s="146"/>
      <c r="AA15" s="146"/>
      <c r="AB15" s="436"/>
      <c r="AC15" s="146"/>
      <c r="AD15" s="146"/>
      <c r="AE15" s="146"/>
      <c r="AF15" s="135"/>
      <c r="AG15" s="135"/>
      <c r="AH15" s="135"/>
      <c r="AI15" s="135"/>
      <c r="AJ15" s="135"/>
      <c r="AK15" s="135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</row>
    <row r="16" spans="1:119" s="15" customFormat="1" ht="16.5" customHeight="1" x14ac:dyDescent="0.25">
      <c r="A16" s="1">
        <v>43964</v>
      </c>
      <c r="B16" s="307" t="s">
        <v>184</v>
      </c>
      <c r="C16" s="78" t="s">
        <v>7</v>
      </c>
      <c r="D16" s="141">
        <v>200</v>
      </c>
      <c r="E16" s="141"/>
      <c r="F16" s="436"/>
      <c r="G16" s="436"/>
      <c r="H16" s="571"/>
      <c r="I16" s="588"/>
      <c r="J16" s="578"/>
      <c r="K16" s="436">
        <v>200</v>
      </c>
      <c r="L16" s="436"/>
      <c r="M16" s="326"/>
      <c r="N16" s="436"/>
      <c r="O16" s="436"/>
      <c r="P16" s="436"/>
      <c r="Q16" s="436"/>
      <c r="R16" s="436"/>
      <c r="S16" s="437"/>
      <c r="T16" s="146"/>
      <c r="U16" s="146"/>
      <c r="V16" s="146"/>
      <c r="W16" s="146"/>
      <c r="X16" s="146"/>
      <c r="Y16" s="146"/>
      <c r="Z16" s="146"/>
      <c r="AA16" s="146"/>
      <c r="AB16" s="436"/>
      <c r="AC16" s="146"/>
      <c r="AD16" s="146"/>
      <c r="AE16" s="146"/>
      <c r="AF16" s="135"/>
      <c r="AG16" s="135"/>
      <c r="AH16" s="135"/>
      <c r="AI16" s="135"/>
      <c r="AJ16" s="135"/>
      <c r="AK16" s="135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</row>
    <row r="17" spans="1:119" s="15" customFormat="1" ht="16.5" customHeight="1" x14ac:dyDescent="0.25">
      <c r="A17" s="1">
        <v>43980</v>
      </c>
      <c r="B17" s="408" t="s">
        <v>180</v>
      </c>
      <c r="C17" s="78" t="s">
        <v>7</v>
      </c>
      <c r="D17" s="545">
        <v>150</v>
      </c>
      <c r="E17" s="141"/>
      <c r="F17" s="436"/>
      <c r="G17" s="436"/>
      <c r="H17" s="571"/>
      <c r="I17" s="588"/>
      <c r="J17" s="578"/>
      <c r="K17" s="545">
        <v>150</v>
      </c>
      <c r="L17" s="436"/>
      <c r="M17" s="326"/>
      <c r="N17" s="436"/>
      <c r="O17" s="436"/>
      <c r="P17" s="436"/>
      <c r="Q17" s="436"/>
      <c r="R17" s="436"/>
      <c r="S17" s="437"/>
      <c r="T17" s="146"/>
      <c r="U17" s="146"/>
      <c r="V17" s="146"/>
      <c r="W17" s="146"/>
      <c r="X17" s="146"/>
      <c r="Y17" s="146"/>
      <c r="Z17" s="146"/>
      <c r="AA17" s="146"/>
      <c r="AB17" s="436"/>
      <c r="AC17" s="146"/>
      <c r="AD17" s="146"/>
      <c r="AE17" s="146"/>
      <c r="AF17" s="135"/>
      <c r="AG17" s="135"/>
      <c r="AH17" s="135"/>
      <c r="AI17" s="135"/>
      <c r="AJ17" s="135"/>
      <c r="AK17" s="135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</row>
    <row r="18" spans="1:119" s="15" customFormat="1" ht="16.5" customHeight="1" x14ac:dyDescent="0.25">
      <c r="A18" s="1">
        <v>43980</v>
      </c>
      <c r="B18" s="408" t="s">
        <v>19</v>
      </c>
      <c r="C18" s="78" t="s">
        <v>7</v>
      </c>
      <c r="D18" s="545">
        <v>200</v>
      </c>
      <c r="E18" s="141"/>
      <c r="F18" s="436"/>
      <c r="G18" s="436"/>
      <c r="H18" s="571"/>
      <c r="I18" s="588"/>
      <c r="J18" s="578"/>
      <c r="K18" s="545">
        <v>200</v>
      </c>
      <c r="L18" s="436"/>
      <c r="M18" s="326"/>
      <c r="N18" s="436"/>
      <c r="O18" s="436"/>
      <c r="P18" s="436"/>
      <c r="Q18" s="436"/>
      <c r="R18" s="436"/>
      <c r="S18" s="437"/>
      <c r="T18" s="146"/>
      <c r="U18" s="146"/>
      <c r="V18" s="146"/>
      <c r="W18" s="146"/>
      <c r="X18" s="146"/>
      <c r="Y18" s="146"/>
      <c r="Z18" s="146"/>
      <c r="AA18" s="146"/>
      <c r="AB18" s="436"/>
      <c r="AC18" s="146"/>
      <c r="AD18" s="146"/>
      <c r="AE18" s="146"/>
      <c r="AF18" s="135"/>
      <c r="AG18" s="135"/>
      <c r="AH18" s="135"/>
      <c r="AI18" s="135"/>
      <c r="AJ18" s="135"/>
      <c r="AK18" s="135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</row>
    <row r="19" spans="1:119" s="15" customFormat="1" ht="16.5" customHeight="1" x14ac:dyDescent="0.25">
      <c r="A19" s="1">
        <v>43971</v>
      </c>
      <c r="B19" s="408" t="s">
        <v>105</v>
      </c>
      <c r="C19" s="78" t="s">
        <v>7</v>
      </c>
      <c r="D19" s="141">
        <v>95.8</v>
      </c>
      <c r="E19" s="141"/>
      <c r="F19" s="436"/>
      <c r="G19" s="436"/>
      <c r="H19" s="571"/>
      <c r="I19" s="588"/>
      <c r="J19" s="578"/>
      <c r="K19" s="436">
        <v>95.8</v>
      </c>
      <c r="L19" s="436"/>
      <c r="M19" s="326"/>
      <c r="N19" s="436"/>
      <c r="O19" s="436"/>
      <c r="P19" s="436"/>
      <c r="Q19" s="436"/>
      <c r="R19" s="436"/>
      <c r="S19" s="437"/>
      <c r="T19" s="146"/>
      <c r="U19" s="146"/>
      <c r="V19" s="146"/>
      <c r="W19" s="146"/>
      <c r="X19" s="146"/>
      <c r="Y19" s="146"/>
      <c r="Z19" s="146"/>
      <c r="AA19" s="146"/>
      <c r="AB19" s="436"/>
      <c r="AC19" s="146"/>
      <c r="AD19" s="146"/>
      <c r="AE19" s="146"/>
      <c r="AF19" s="135"/>
      <c r="AG19" s="135"/>
      <c r="AH19" s="135"/>
      <c r="AI19" s="135"/>
      <c r="AJ19" s="135"/>
      <c r="AK19" s="135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</row>
    <row r="20" spans="1:119" s="15" customFormat="1" ht="16.5" customHeight="1" x14ac:dyDescent="0.25">
      <c r="A20" s="1">
        <v>43971</v>
      </c>
      <c r="B20" s="408" t="s">
        <v>113</v>
      </c>
      <c r="C20" s="78" t="s">
        <v>7</v>
      </c>
      <c r="D20" s="141">
        <v>15</v>
      </c>
      <c r="E20" s="141"/>
      <c r="F20" s="436"/>
      <c r="G20" s="436"/>
      <c r="H20" s="571"/>
      <c r="I20" s="588"/>
      <c r="J20" s="578"/>
      <c r="K20" s="436">
        <v>15</v>
      </c>
      <c r="L20" s="436"/>
      <c r="M20" s="326"/>
      <c r="N20" s="436"/>
      <c r="O20" s="436"/>
      <c r="P20" s="436"/>
      <c r="Q20" s="436"/>
      <c r="R20" s="436"/>
      <c r="S20" s="437"/>
      <c r="T20" s="146"/>
      <c r="U20" s="146"/>
      <c r="V20" s="146"/>
      <c r="W20" s="146"/>
      <c r="X20" s="146"/>
      <c r="Y20" s="146"/>
      <c r="Z20" s="146"/>
      <c r="AA20" s="146"/>
      <c r="AB20" s="436"/>
      <c r="AC20" s="146"/>
      <c r="AD20" s="146"/>
      <c r="AE20" s="146"/>
      <c r="AF20" s="135"/>
      <c r="AG20" s="135"/>
      <c r="AH20" s="135"/>
      <c r="AI20" s="135"/>
      <c r="AJ20" s="135"/>
      <c r="AK20" s="13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</row>
    <row r="21" spans="1:119" s="15" customFormat="1" ht="16.5" customHeight="1" x14ac:dyDescent="0.25">
      <c r="A21" s="1">
        <v>43978</v>
      </c>
      <c r="B21" s="307" t="s">
        <v>9</v>
      </c>
      <c r="C21" s="78" t="s">
        <v>7</v>
      </c>
      <c r="D21" s="141">
        <v>100</v>
      </c>
      <c r="E21" s="141"/>
      <c r="F21" s="436"/>
      <c r="G21" s="436"/>
      <c r="H21" s="571"/>
      <c r="I21" s="588"/>
      <c r="J21" s="578"/>
      <c r="K21" s="436">
        <v>100</v>
      </c>
      <c r="L21" s="436"/>
      <c r="M21" s="326"/>
      <c r="N21" s="436"/>
      <c r="O21" s="436"/>
      <c r="P21" s="436"/>
      <c r="Q21" s="436"/>
      <c r="R21" s="436"/>
      <c r="S21" s="437"/>
      <c r="T21" s="146"/>
      <c r="U21" s="146"/>
      <c r="V21" s="146"/>
      <c r="W21" s="146"/>
      <c r="X21" s="146"/>
      <c r="Y21" s="146"/>
      <c r="Z21" s="146"/>
      <c r="AA21" s="146"/>
      <c r="AB21" s="436"/>
      <c r="AC21" s="146"/>
      <c r="AD21" s="146"/>
      <c r="AE21" s="146"/>
      <c r="AF21" s="135"/>
      <c r="AG21" s="135"/>
      <c r="AH21" s="135"/>
      <c r="AI21" s="135"/>
      <c r="AJ21" s="135"/>
      <c r="AK21" s="135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</row>
    <row r="22" spans="1:119" s="15" customFormat="1" ht="16.5" customHeight="1" x14ac:dyDescent="0.25">
      <c r="A22" s="1">
        <v>43978</v>
      </c>
      <c r="B22" s="307" t="s">
        <v>9</v>
      </c>
      <c r="C22" s="78" t="s">
        <v>7</v>
      </c>
      <c r="D22" s="141">
        <v>25</v>
      </c>
      <c r="E22" s="141"/>
      <c r="F22" s="436"/>
      <c r="G22" s="436"/>
      <c r="H22" s="571"/>
      <c r="I22" s="588"/>
      <c r="J22" s="578"/>
      <c r="K22" s="436">
        <v>25</v>
      </c>
      <c r="L22" s="436"/>
      <c r="M22" s="326"/>
      <c r="N22" s="436"/>
      <c r="O22" s="436"/>
      <c r="P22" s="436"/>
      <c r="Q22" s="436"/>
      <c r="R22" s="436"/>
      <c r="S22" s="437"/>
      <c r="T22" s="146"/>
      <c r="U22" s="146"/>
      <c r="V22" s="146"/>
      <c r="W22" s="146"/>
      <c r="X22" s="146"/>
      <c r="Y22" s="146"/>
      <c r="Z22" s="146"/>
      <c r="AA22" s="146"/>
      <c r="AB22" s="436"/>
      <c r="AC22" s="146"/>
      <c r="AD22" s="146"/>
      <c r="AE22" s="146"/>
      <c r="AF22" s="135"/>
      <c r="AG22" s="135"/>
      <c r="AH22" s="135"/>
      <c r="AI22" s="135"/>
      <c r="AJ22" s="135"/>
      <c r="AK22" s="135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</row>
    <row r="23" spans="1:119" s="15" customFormat="1" ht="16.5" customHeight="1" x14ac:dyDescent="0.25">
      <c r="A23" s="1">
        <v>43980</v>
      </c>
      <c r="B23" s="308" t="s">
        <v>62</v>
      </c>
      <c r="C23" s="78" t="s">
        <v>7</v>
      </c>
      <c r="D23" s="141"/>
      <c r="E23" s="141">
        <v>160.80000000000001</v>
      </c>
      <c r="F23" s="436"/>
      <c r="G23" s="436"/>
      <c r="H23" s="571"/>
      <c r="I23" s="588"/>
      <c r="J23" s="578"/>
      <c r="K23" s="436"/>
      <c r="L23" s="436"/>
      <c r="M23" s="326"/>
      <c r="N23" s="436"/>
      <c r="O23" s="436"/>
      <c r="P23" s="436"/>
      <c r="Q23" s="436"/>
      <c r="R23" s="436"/>
      <c r="S23" s="437"/>
      <c r="T23" s="146"/>
      <c r="U23" s="146"/>
      <c r="V23" s="146"/>
      <c r="W23" s="146"/>
      <c r="X23" s="146"/>
      <c r="Y23" s="146"/>
      <c r="Z23" s="146"/>
      <c r="AA23" s="146">
        <v>160.80000000000001</v>
      </c>
      <c r="AB23" s="436"/>
      <c r="AC23" s="146"/>
      <c r="AD23" s="146"/>
      <c r="AE23" s="146"/>
      <c r="AF23" s="135"/>
      <c r="AG23" s="135"/>
      <c r="AH23" s="135"/>
      <c r="AI23" s="135"/>
      <c r="AJ23" s="135"/>
      <c r="AK23" s="135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</row>
    <row r="24" spans="1:119" s="15" customFormat="1" ht="16.5" customHeight="1" x14ac:dyDescent="0.25">
      <c r="A24" s="1"/>
      <c r="B24" s="308"/>
      <c r="C24" s="78"/>
      <c r="D24" s="141"/>
      <c r="E24" s="142"/>
      <c r="F24" s="113"/>
      <c r="G24" s="94"/>
      <c r="H24" s="573"/>
      <c r="I24" s="590"/>
      <c r="J24" s="580"/>
      <c r="K24" s="436"/>
      <c r="L24" s="113"/>
      <c r="M24" s="220"/>
      <c r="N24" s="113"/>
      <c r="O24" s="113"/>
      <c r="P24" s="113"/>
      <c r="Q24" s="146"/>
      <c r="R24" s="143"/>
      <c r="S24" s="144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35"/>
      <c r="AG24" s="135"/>
      <c r="AH24" s="135"/>
      <c r="AI24" s="135"/>
      <c r="AJ24" s="135"/>
      <c r="AK24" s="135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</row>
    <row r="25" spans="1:119" s="15" customFormat="1" ht="22" customHeight="1" x14ac:dyDescent="0.25">
      <c r="A25" s="19" t="s">
        <v>65</v>
      </c>
      <c r="B25" s="20"/>
      <c r="C25" s="21"/>
      <c r="D25" s="432">
        <f>SUM(D6:D24)</f>
        <v>2143.8000000000002</v>
      </c>
      <c r="E25" s="432">
        <f>SUM(E6:E24)</f>
        <v>1161.19</v>
      </c>
      <c r="F25" s="433"/>
      <c r="G25" s="433">
        <f>SUM(G6:G24)</f>
        <v>0</v>
      </c>
      <c r="H25" s="574">
        <f>SUM(H6:H24)</f>
        <v>0</v>
      </c>
      <c r="I25" s="591"/>
      <c r="J25" s="581">
        <f t="shared" ref="J25:R25" si="0">SUM(J6:J24)</f>
        <v>0</v>
      </c>
      <c r="K25" s="433">
        <f t="shared" si="0"/>
        <v>1243.8</v>
      </c>
      <c r="L25" s="433">
        <f t="shared" si="0"/>
        <v>0</v>
      </c>
      <c r="M25" s="433">
        <f t="shared" si="0"/>
        <v>0</v>
      </c>
      <c r="N25" s="433">
        <f t="shared" si="0"/>
        <v>0</v>
      </c>
      <c r="O25" s="433">
        <f t="shared" si="0"/>
        <v>0</v>
      </c>
      <c r="P25" s="433">
        <f t="shared" si="0"/>
        <v>0</v>
      </c>
      <c r="Q25" s="433">
        <f t="shared" si="0"/>
        <v>0</v>
      </c>
      <c r="R25" s="433">
        <f t="shared" si="0"/>
        <v>0</v>
      </c>
      <c r="S25" s="434"/>
      <c r="T25" s="434">
        <f t="shared" ref="T25:AE25" si="1">SUM(T6:T24)</f>
        <v>0</v>
      </c>
      <c r="U25" s="434">
        <f t="shared" si="1"/>
        <v>0</v>
      </c>
      <c r="V25" s="434">
        <f t="shared" si="1"/>
        <v>0</v>
      </c>
      <c r="W25" s="434">
        <f t="shared" si="1"/>
        <v>0</v>
      </c>
      <c r="X25" s="434">
        <f t="shared" si="1"/>
        <v>0</v>
      </c>
      <c r="Y25" s="434">
        <f t="shared" si="1"/>
        <v>0</v>
      </c>
      <c r="Z25" s="434">
        <f t="shared" si="1"/>
        <v>0</v>
      </c>
      <c r="AA25" s="434">
        <f t="shared" si="1"/>
        <v>250.79000000000002</v>
      </c>
      <c r="AB25" s="434">
        <f t="shared" si="1"/>
        <v>10.4</v>
      </c>
      <c r="AC25" s="434">
        <f t="shared" si="1"/>
        <v>0</v>
      </c>
      <c r="AD25" s="434">
        <f t="shared" si="1"/>
        <v>0</v>
      </c>
      <c r="AE25" s="434">
        <f t="shared" si="1"/>
        <v>0</v>
      </c>
      <c r="AF25" s="135"/>
      <c r="AG25" s="135"/>
      <c r="AH25" s="135"/>
      <c r="AI25" s="135"/>
      <c r="AJ25" s="135"/>
      <c r="AK25" s="135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</row>
    <row r="26" spans="1:119" s="151" customFormat="1" ht="5.5" customHeight="1" thickBot="1" x14ac:dyDescent="0.3">
      <c r="A26" s="81"/>
      <c r="B26" s="82"/>
      <c r="C26" s="82"/>
      <c r="D26" s="150"/>
      <c r="E26" s="150"/>
      <c r="F26" s="83"/>
      <c r="G26" s="83"/>
      <c r="H26" s="89"/>
      <c r="I26" s="592"/>
      <c r="J26" s="582"/>
      <c r="K26" s="83"/>
      <c r="L26" s="83"/>
      <c r="M26" s="85"/>
      <c r="N26" s="83"/>
      <c r="O26" s="83"/>
      <c r="P26" s="83"/>
      <c r="Q26" s="86"/>
      <c r="R26" s="83"/>
      <c r="S26" s="84"/>
      <c r="T26" s="87"/>
      <c r="U26" s="87"/>
      <c r="V26" s="87"/>
      <c r="W26" s="87"/>
      <c r="X26" s="88"/>
      <c r="Y26" s="87"/>
      <c r="Z26" s="87"/>
      <c r="AA26" s="87"/>
      <c r="AB26" s="83"/>
      <c r="AC26" s="84"/>
      <c r="AD26" s="84"/>
      <c r="AE26" s="84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</row>
    <row r="27" spans="1:119" ht="42.5" thickBot="1" x14ac:dyDescent="0.3">
      <c r="A27" s="22" t="s">
        <v>66</v>
      </c>
      <c r="B27" s="23" t="s">
        <v>23</v>
      </c>
      <c r="C27" s="23"/>
      <c r="D27" s="906" t="s">
        <v>24</v>
      </c>
      <c r="E27" s="906"/>
      <c r="F27" s="24"/>
      <c r="G27" s="906" t="s">
        <v>25</v>
      </c>
      <c r="H27" s="911"/>
      <c r="I27" s="585"/>
      <c r="J27" s="28" t="s">
        <v>26</v>
      </c>
      <c r="K27" s="26" t="s">
        <v>27</v>
      </c>
      <c r="L27" s="26" t="s">
        <v>28</v>
      </c>
      <c r="M27" s="27" t="s">
        <v>29</v>
      </c>
      <c r="N27" s="28" t="s">
        <v>30</v>
      </c>
      <c r="O27" s="27" t="s">
        <v>31</v>
      </c>
      <c r="P27" s="27" t="s">
        <v>67</v>
      </c>
      <c r="Q27" s="27" t="s">
        <v>33</v>
      </c>
      <c r="R27" s="27" t="s">
        <v>34</v>
      </c>
      <c r="S27" s="29"/>
      <c r="T27" s="26" t="s">
        <v>35</v>
      </c>
      <c r="U27" s="27" t="s">
        <v>36</v>
      </c>
      <c r="V27" s="30" t="s">
        <v>37</v>
      </c>
      <c r="W27" s="31" t="s">
        <v>68</v>
      </c>
      <c r="X27" s="32" t="s">
        <v>39</v>
      </c>
      <c r="Y27" s="27" t="s">
        <v>40</v>
      </c>
      <c r="Z27" s="27" t="s">
        <v>41</v>
      </c>
      <c r="AA27" s="27" t="s">
        <v>69</v>
      </c>
      <c r="AB27" s="26" t="s">
        <v>43</v>
      </c>
      <c r="AC27" s="27" t="s">
        <v>33</v>
      </c>
      <c r="AD27" s="107" t="s">
        <v>44</v>
      </c>
      <c r="AE27" s="27" t="s">
        <v>162</v>
      </c>
    </row>
    <row r="28" spans="1:119" s="13" customFormat="1" ht="16" customHeight="1" thickBot="1" x14ac:dyDescent="0.3">
      <c r="A28" s="481"/>
      <c r="B28" s="481"/>
      <c r="C28" s="481"/>
      <c r="D28" s="539" t="s">
        <v>48</v>
      </c>
      <c r="E28" s="540" t="s">
        <v>49</v>
      </c>
      <c r="F28" s="24"/>
      <c r="G28" s="481" t="s">
        <v>48</v>
      </c>
      <c r="H28" s="24" t="s">
        <v>49</v>
      </c>
      <c r="I28" s="593"/>
      <c r="J28" s="542" t="s">
        <v>48</v>
      </c>
      <c r="K28" s="481" t="s">
        <v>48</v>
      </c>
      <c r="L28" s="481" t="s">
        <v>48</v>
      </c>
      <c r="M28" s="12" t="s">
        <v>48</v>
      </c>
      <c r="N28" s="480" t="s">
        <v>48</v>
      </c>
      <c r="O28" s="500" t="s">
        <v>48</v>
      </c>
      <c r="P28" s="98"/>
      <c r="Q28" s="541"/>
      <c r="R28" s="542" t="s">
        <v>48</v>
      </c>
      <c r="S28" s="543"/>
      <c r="T28" s="481" t="s">
        <v>49</v>
      </c>
      <c r="U28" s="481" t="s">
        <v>49</v>
      </c>
      <c r="V28" s="480" t="s">
        <v>49</v>
      </c>
      <c r="W28" s="480" t="s">
        <v>49</v>
      </c>
      <c r="X28" s="481" t="s">
        <v>49</v>
      </c>
      <c r="Y28" s="481" t="s">
        <v>49</v>
      </c>
      <c r="Z28" s="481" t="s">
        <v>49</v>
      </c>
      <c r="AA28" s="481" t="s">
        <v>49</v>
      </c>
      <c r="AB28" s="500" t="s">
        <v>49</v>
      </c>
      <c r="AC28" s="481" t="s">
        <v>49</v>
      </c>
      <c r="AD28" s="481" t="s">
        <v>49</v>
      </c>
      <c r="AE28" s="481" t="s">
        <v>49</v>
      </c>
    </row>
    <row r="29" spans="1:119" s="518" customFormat="1" ht="11" thickBot="1" x14ac:dyDescent="0.3">
      <c r="A29" s="496"/>
      <c r="B29" s="497"/>
      <c r="C29" s="497"/>
      <c r="D29" s="498">
        <f>SUM(D5:D24)</f>
        <v>12349.149999999998</v>
      </c>
      <c r="E29" s="498">
        <f>SUM(E5:E24)</f>
        <v>1161.19</v>
      </c>
      <c r="F29" s="499">
        <f>SUM(F5:F26)</f>
        <v>0</v>
      </c>
      <c r="G29" s="499">
        <f>SUM(G5:G24)</f>
        <v>201.57000000000005</v>
      </c>
      <c r="H29" s="575">
        <f>SUM(H5:H24)</f>
        <v>0</v>
      </c>
      <c r="I29" s="594">
        <f>SUM(I5:I26)</f>
        <v>0</v>
      </c>
      <c r="J29" s="583">
        <f t="shared" ref="J29:R29" si="2">SUM(J5:J24)</f>
        <v>0</v>
      </c>
      <c r="K29" s="499">
        <f t="shared" si="2"/>
        <v>1243.8</v>
      </c>
      <c r="L29" s="499">
        <f t="shared" si="2"/>
        <v>0</v>
      </c>
      <c r="M29" s="499">
        <f t="shared" si="2"/>
        <v>0</v>
      </c>
      <c r="N29" s="499">
        <f t="shared" si="2"/>
        <v>0</v>
      </c>
      <c r="O29" s="499">
        <f t="shared" si="2"/>
        <v>0</v>
      </c>
      <c r="P29" s="499">
        <f t="shared" si="2"/>
        <v>0</v>
      </c>
      <c r="Q29" s="499">
        <f t="shared" si="2"/>
        <v>0</v>
      </c>
      <c r="R29" s="499">
        <f t="shared" si="2"/>
        <v>10406.919999999998</v>
      </c>
      <c r="S29" s="499">
        <f>SUM(S5:S26)</f>
        <v>0</v>
      </c>
      <c r="T29" s="499">
        <f t="shared" ref="T29:AE29" si="3">SUM(T5:T24)</f>
        <v>0</v>
      </c>
      <c r="U29" s="499">
        <f t="shared" si="3"/>
        <v>0</v>
      </c>
      <c r="V29" s="499">
        <f t="shared" si="3"/>
        <v>0</v>
      </c>
      <c r="W29" s="499">
        <f t="shared" si="3"/>
        <v>0</v>
      </c>
      <c r="X29" s="499">
        <f t="shared" si="3"/>
        <v>0</v>
      </c>
      <c r="Y29" s="499">
        <f t="shared" si="3"/>
        <v>0</v>
      </c>
      <c r="Z29" s="499">
        <f t="shared" si="3"/>
        <v>0</v>
      </c>
      <c r="AA29" s="499">
        <f t="shared" si="3"/>
        <v>250.79000000000002</v>
      </c>
      <c r="AB29" s="499">
        <f t="shared" si="3"/>
        <v>10.4</v>
      </c>
      <c r="AC29" s="499">
        <f t="shared" si="3"/>
        <v>0</v>
      </c>
      <c r="AD29" s="499">
        <f t="shared" si="3"/>
        <v>0</v>
      </c>
      <c r="AE29" s="499">
        <f t="shared" si="3"/>
        <v>0</v>
      </c>
    </row>
    <row r="30" spans="1:119" ht="18" customHeight="1" thickBot="1" x14ac:dyDescent="0.3">
      <c r="A30" s="500"/>
      <c r="B30" s="98" t="s">
        <v>70</v>
      </c>
      <c r="C30" s="98"/>
      <c r="D30" s="501">
        <f>SUM(D29-E29)</f>
        <v>11187.959999999997</v>
      </c>
      <c r="E30" s="502"/>
      <c r="F30" s="503"/>
      <c r="G30" s="504">
        <f>SUM(G29-H29)</f>
        <v>201.57000000000005</v>
      </c>
      <c r="H30" s="503"/>
      <c r="I30" s="595"/>
      <c r="J30" s="584"/>
      <c r="K30" s="52"/>
      <c r="L30" s="52" t="s">
        <v>46</v>
      </c>
      <c r="M30" s="53"/>
      <c r="N30" s="52"/>
      <c r="O30" s="52" t="s">
        <v>46</v>
      </c>
      <c r="P30" s="52"/>
      <c r="Q30" s="54"/>
      <c r="R30" s="54" t="s">
        <v>46</v>
      </c>
      <c r="S30" s="55"/>
      <c r="T30" s="56"/>
      <c r="U30" s="52"/>
      <c r="V30" s="57" t="s">
        <v>46</v>
      </c>
      <c r="W30" s="57" t="s">
        <v>46</v>
      </c>
      <c r="X30" s="57" t="s">
        <v>46</v>
      </c>
      <c r="Y30" s="58"/>
      <c r="Z30" s="52" t="s">
        <v>46</v>
      </c>
      <c r="AA30" s="52" t="s">
        <v>46</v>
      </c>
      <c r="AB30" s="59"/>
      <c r="AC30" s="52" t="s">
        <v>46</v>
      </c>
      <c r="AD30" s="52" t="s">
        <v>46</v>
      </c>
      <c r="AE30" s="52" t="s">
        <v>46</v>
      </c>
    </row>
    <row r="31" spans="1:119" ht="18.649999999999999" customHeight="1" thickBot="1" x14ac:dyDescent="0.3">
      <c r="A31" s="4"/>
      <c r="D31" s="117"/>
      <c r="H31" s="9"/>
      <c r="J31" s="9"/>
      <c r="K31" s="9"/>
      <c r="L31" s="60" t="s">
        <v>71</v>
      </c>
      <c r="M31" s="60">
        <f>SUM(J29:R29)</f>
        <v>11650.719999999998</v>
      </c>
      <c r="N31" s="9"/>
      <c r="O31" s="9"/>
      <c r="P31" s="9"/>
      <c r="R31" s="62"/>
      <c r="U31" s="9" t="s">
        <v>72</v>
      </c>
      <c r="V31" s="63" t="s">
        <v>46</v>
      </c>
      <c r="W31" s="64">
        <f>SUM(T29:AE29)</f>
        <v>261.19</v>
      </c>
      <c r="X31" s="65"/>
      <c r="Y31" s="9"/>
      <c r="Z31" s="9"/>
      <c r="AA31" s="9"/>
      <c r="AB31" s="9"/>
      <c r="AC31" s="9"/>
      <c r="AD31" s="9"/>
      <c r="AE31" s="9"/>
    </row>
    <row r="32" spans="1:119" ht="11" thickBot="1" x14ac:dyDescent="0.3">
      <c r="A32" s="4"/>
      <c r="B32" s="66" t="s">
        <v>73</v>
      </c>
      <c r="C32" s="66"/>
      <c r="D32" s="158" t="s">
        <v>46</v>
      </c>
      <c r="E32" s="68">
        <f>SUM(D29-E29+G29-H29)</f>
        <v>11389.529999999997</v>
      </c>
      <c r="F32" s="69"/>
      <c r="G32" s="70"/>
      <c r="H32" s="9"/>
      <c r="J32" s="71" t="s">
        <v>46</v>
      </c>
      <c r="K32" s="9"/>
      <c r="L32" s="9"/>
      <c r="M32" s="72" t="s">
        <v>46</v>
      </c>
      <c r="N32" s="9"/>
      <c r="O32" s="13"/>
      <c r="P32" s="13"/>
      <c r="R32" s="69" t="s">
        <v>46</v>
      </c>
      <c r="T32" s="900">
        <f>SUM(M31-W31)</f>
        <v>11389.529999999997</v>
      </c>
      <c r="U32" s="900"/>
      <c r="V32" s="901" t="s">
        <v>74</v>
      </c>
      <c r="W32" s="901"/>
      <c r="X32" s="901"/>
      <c r="Y32" s="9"/>
      <c r="Z32" s="9"/>
      <c r="AA32" s="9"/>
      <c r="AB32" s="9"/>
      <c r="AC32" s="9"/>
      <c r="AD32" s="9"/>
      <c r="AE32" s="9"/>
    </row>
    <row r="33" spans="1:31" x14ac:dyDescent="0.25">
      <c r="A33" s="4"/>
      <c r="B33" s="73"/>
      <c r="C33" s="73"/>
      <c r="D33" s="80"/>
      <c r="E33" s="74"/>
      <c r="F33" s="69"/>
      <c r="G33" s="70"/>
      <c r="H33" s="9"/>
      <c r="J33" s="71"/>
      <c r="K33" s="9"/>
      <c r="L33" s="9"/>
      <c r="M33" s="72"/>
      <c r="N33" s="9"/>
      <c r="O33" s="13"/>
      <c r="P33" s="13"/>
      <c r="R33" s="69"/>
      <c r="T33" s="75"/>
      <c r="U33" s="76"/>
      <c r="V33" s="76"/>
      <c r="W33" s="76"/>
      <c r="X33" s="76"/>
      <c r="Y33" s="9"/>
      <c r="Z33" s="9"/>
      <c r="AA33" s="9"/>
      <c r="AB33" s="9"/>
      <c r="AC33" s="9"/>
      <c r="AD33" s="9"/>
      <c r="AE33" s="9"/>
    </row>
    <row r="34" spans="1:31" ht="16.5" customHeight="1" x14ac:dyDescent="0.25">
      <c r="E34" s="517" t="s">
        <v>75</v>
      </c>
      <c r="F34" s="521"/>
      <c r="G34" s="378">
        <f>51.06+80-44.08</f>
        <v>86.98</v>
      </c>
      <c r="H34" s="316">
        <f>10205.35-60-10.4+48-29.99+160+20+150+80+200+95.8+15+100+25+150+200-160.8</f>
        <v>11187.960000000001</v>
      </c>
      <c r="I34" s="306"/>
      <c r="J34" s="303" t="s">
        <v>76</v>
      </c>
    </row>
    <row r="35" spans="1:31" ht="12.5" x14ac:dyDescent="0.25">
      <c r="D35" s="77" t="s">
        <v>164</v>
      </c>
      <c r="E35" s="517" t="s">
        <v>77</v>
      </c>
      <c r="F35" s="521"/>
      <c r="G35" s="11">
        <v>29.91</v>
      </c>
      <c r="H35" s="316">
        <f>D30</f>
        <v>11187.959999999997</v>
      </c>
      <c r="I35" s="306"/>
      <c r="J35" s="303" t="s">
        <v>78</v>
      </c>
      <c r="K35" s="417"/>
    </row>
    <row r="36" spans="1:31" ht="12.5" x14ac:dyDescent="0.25">
      <c r="C36" s="4" t="s">
        <v>165</v>
      </c>
      <c r="E36" s="517" t="s">
        <v>145</v>
      </c>
      <c r="F36" s="521"/>
      <c r="G36" s="379">
        <f>584.68-500</f>
        <v>84.67999999999995</v>
      </c>
      <c r="H36" s="438">
        <f>H34-H35</f>
        <v>0</v>
      </c>
      <c r="I36" s="306"/>
      <c r="J36" s="304" t="s">
        <v>81</v>
      </c>
    </row>
    <row r="37" spans="1:31" ht="14.5" customHeight="1" x14ac:dyDescent="0.25">
      <c r="E37" s="517" t="s">
        <v>81</v>
      </c>
      <c r="F37" s="521"/>
      <c r="G37" s="380">
        <f>G34+G35+G36-G30</f>
        <v>0</v>
      </c>
      <c r="H37" s="318"/>
      <c r="I37" s="384"/>
      <c r="J37" s="312"/>
    </row>
    <row r="40" spans="1:31" x14ac:dyDescent="0.25">
      <c r="M40" s="112"/>
    </row>
    <row r="43" spans="1:31" x14ac:dyDescent="0.25">
      <c r="G43" s="243"/>
    </row>
  </sheetData>
  <sheetProtection selectLockedCells="1" selectUnlockedCells="1"/>
  <mergeCells count="6">
    <mergeCell ref="D27:E27"/>
    <mergeCell ref="G27:H27"/>
    <mergeCell ref="T32:U32"/>
    <mergeCell ref="V32:X32"/>
    <mergeCell ref="D3:E3"/>
    <mergeCell ref="G3:H3"/>
  </mergeCells>
  <printOptions horizontalCentered="1"/>
  <pageMargins left="0.39374999999999999" right="0.39374999999999999" top="0.51180555555555551" bottom="0.51180555555555551" header="0.51180555555555551" footer="0.51180555555555551"/>
  <pageSetup paperSize="9" scale="80" firstPageNumber="0" orientation="landscape" horizontalDpi="300" verticalDpi="300" r:id="rId1"/>
  <headerFooter alignWithMargins="0">
    <oddHeader>&amp;CINTERGROUPE PARIS-BANLIEUE - IGPB
Trésorerie 2017&amp;R&amp;D</oddHeader>
    <oddFooter>&amp;CMAI 2017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18"/>
  <sheetViews>
    <sheetView workbookViewId="0">
      <selection activeCell="B1" sqref="B1"/>
    </sheetView>
  </sheetViews>
  <sheetFormatPr baseColWidth="10" defaultColWidth="8.7265625" defaultRowHeight="12.5" x14ac:dyDescent="0.25"/>
  <cols>
    <col min="1" max="1" width="11.453125" customWidth="1"/>
    <col min="2" max="2" width="17.81640625" bestFit="1" customWidth="1"/>
    <col min="3" max="3" width="7.81640625" bestFit="1" customWidth="1"/>
    <col min="4" max="5" width="6.81640625" bestFit="1" customWidth="1"/>
    <col min="6" max="6" width="7.54296875" bestFit="1" customWidth="1"/>
    <col min="7" max="7" width="11.1796875" bestFit="1" customWidth="1"/>
    <col min="8" max="256" width="11.453125" customWidth="1"/>
  </cols>
  <sheetData>
    <row r="1" spans="1:8" ht="13" x14ac:dyDescent="0.3">
      <c r="A1" s="410" t="s">
        <v>0</v>
      </c>
      <c r="B1" s="713" t="s">
        <v>100</v>
      </c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8" x14ac:dyDescent="0.25">
      <c r="A2" s="389"/>
      <c r="B2" s="390" t="s">
        <v>101</v>
      </c>
      <c r="C2" s="391"/>
      <c r="D2" s="392"/>
      <c r="E2" s="393"/>
      <c r="F2" s="393">
        <f>SUM(C2:E2)</f>
        <v>0</v>
      </c>
      <c r="G2" s="440"/>
      <c r="H2" s="296"/>
    </row>
    <row r="3" spans="1:8" x14ac:dyDescent="0.25">
      <c r="A3" s="389"/>
      <c r="B3" s="390" t="s">
        <v>101</v>
      </c>
      <c r="C3" s="391"/>
      <c r="D3" s="394"/>
      <c r="E3" s="394"/>
      <c r="F3" s="393">
        <f t="shared" ref="F3:F16" si="0">SUM(C3:E3)</f>
        <v>0</v>
      </c>
      <c r="G3" s="440"/>
    </row>
    <row r="4" spans="1:8" x14ac:dyDescent="0.25">
      <c r="A4" s="389"/>
      <c r="B4" s="390" t="s">
        <v>101</v>
      </c>
      <c r="C4" s="391"/>
      <c r="D4" s="394"/>
      <c r="E4" s="394"/>
      <c r="F4" s="393">
        <f t="shared" si="0"/>
        <v>0</v>
      </c>
      <c r="G4" s="440"/>
    </row>
    <row r="5" spans="1:8" x14ac:dyDescent="0.25">
      <c r="A5" s="389"/>
      <c r="B5" s="390" t="s">
        <v>101</v>
      </c>
      <c r="C5" s="391"/>
      <c r="D5" s="394"/>
      <c r="E5" s="394"/>
      <c r="F5" s="393">
        <f t="shared" si="0"/>
        <v>0</v>
      </c>
      <c r="G5" s="440"/>
    </row>
    <row r="6" spans="1:8" x14ac:dyDescent="0.25">
      <c r="A6" s="389"/>
      <c r="B6" s="390" t="s">
        <v>101</v>
      </c>
      <c r="C6" s="391"/>
      <c r="D6" s="394"/>
      <c r="E6" s="394"/>
      <c r="F6" s="393">
        <f t="shared" si="0"/>
        <v>0</v>
      </c>
      <c r="G6" s="440"/>
      <c r="H6" s="296"/>
    </row>
    <row r="7" spans="1:8" x14ac:dyDescent="0.25">
      <c r="A7" s="389"/>
      <c r="B7" s="390" t="s">
        <v>101</v>
      </c>
      <c r="C7" s="391"/>
      <c r="D7" s="394"/>
      <c r="E7" s="394"/>
      <c r="F7" s="393">
        <f t="shared" si="0"/>
        <v>0</v>
      </c>
      <c r="G7" s="440"/>
      <c r="H7" s="296"/>
    </row>
    <row r="8" spans="1:8" x14ac:dyDescent="0.25">
      <c r="A8" s="389"/>
      <c r="B8" s="390" t="s">
        <v>101</v>
      </c>
      <c r="C8" s="391"/>
      <c r="D8" s="396"/>
      <c r="E8" s="394"/>
      <c r="F8" s="393">
        <f t="shared" si="0"/>
        <v>0</v>
      </c>
      <c r="G8" s="440"/>
      <c r="H8" s="296"/>
    </row>
    <row r="9" spans="1:8" x14ac:dyDescent="0.25">
      <c r="A9" s="389"/>
      <c r="B9" s="390" t="s">
        <v>101</v>
      </c>
      <c r="C9" s="391"/>
      <c r="D9" s="396"/>
      <c r="E9" s="394"/>
      <c r="F9" s="393">
        <f t="shared" si="0"/>
        <v>0</v>
      </c>
      <c r="G9" s="439"/>
    </row>
    <row r="10" spans="1:8" x14ac:dyDescent="0.25">
      <c r="A10" s="389"/>
      <c r="B10" s="390" t="s">
        <v>101</v>
      </c>
      <c r="C10" s="391"/>
      <c r="D10" s="396"/>
      <c r="E10" s="394"/>
      <c r="F10" s="393">
        <f t="shared" si="0"/>
        <v>0</v>
      </c>
      <c r="G10" s="439"/>
    </row>
    <row r="11" spans="1:8" x14ac:dyDescent="0.25">
      <c r="A11" s="389"/>
      <c r="B11" s="390" t="s">
        <v>101</v>
      </c>
      <c r="C11" s="391"/>
      <c r="D11" s="396"/>
      <c r="E11" s="394"/>
      <c r="F11" s="393">
        <f t="shared" si="0"/>
        <v>0</v>
      </c>
      <c r="G11" s="439"/>
    </row>
    <row r="12" spans="1:8" x14ac:dyDescent="0.25">
      <c r="A12" s="389"/>
      <c r="B12" s="390" t="s">
        <v>101</v>
      </c>
      <c r="C12" s="391"/>
      <c r="D12" s="396"/>
      <c r="E12" s="394"/>
      <c r="F12" s="393">
        <f t="shared" si="0"/>
        <v>0</v>
      </c>
      <c r="G12" s="439"/>
    </row>
    <row r="13" spans="1:8" x14ac:dyDescent="0.25">
      <c r="A13" s="389"/>
      <c r="B13" s="390"/>
      <c r="C13" s="391"/>
      <c r="D13" s="396"/>
      <c r="E13" s="394"/>
      <c r="F13" s="393">
        <f t="shared" si="0"/>
        <v>0</v>
      </c>
      <c r="G13" s="439"/>
    </row>
    <row r="14" spans="1:8" x14ac:dyDescent="0.25">
      <c r="A14" s="389"/>
      <c r="B14" s="390"/>
      <c r="C14" s="391"/>
      <c r="D14" s="396"/>
      <c r="E14" s="394"/>
      <c r="F14" s="393">
        <f t="shared" si="0"/>
        <v>0</v>
      </c>
      <c r="G14" s="439"/>
    </row>
    <row r="15" spans="1:8" x14ac:dyDescent="0.25">
      <c r="A15" s="389"/>
      <c r="B15" s="390"/>
      <c r="C15" s="391"/>
      <c r="D15" s="396"/>
      <c r="E15" s="395"/>
      <c r="F15" s="393">
        <f t="shared" si="0"/>
        <v>0</v>
      </c>
      <c r="G15" s="439"/>
      <c r="H15" s="296"/>
    </row>
    <row r="16" spans="1:8" x14ac:dyDescent="0.25">
      <c r="A16" s="389"/>
      <c r="B16" s="397"/>
      <c r="C16" s="391"/>
      <c r="D16" s="394"/>
      <c r="E16" s="395"/>
      <c r="F16" s="393">
        <f t="shared" si="0"/>
        <v>0</v>
      </c>
      <c r="G16" s="439"/>
    </row>
    <row r="17" spans="1:9" x14ac:dyDescent="0.25">
      <c r="A17" s="400"/>
      <c r="B17" s="401" t="s">
        <v>4</v>
      </c>
      <c r="C17" s="402">
        <f>SUM(C2:C16)</f>
        <v>0</v>
      </c>
      <c r="D17" s="402">
        <f>SUM(D3:D16)</f>
        <v>0</v>
      </c>
      <c r="E17" s="402">
        <f>SUM(E2:E16)</f>
        <v>0</v>
      </c>
      <c r="F17" s="403">
        <f>SUM(C17:E17)</f>
        <v>0</v>
      </c>
      <c r="G17" s="399"/>
      <c r="I17" s="296"/>
    </row>
    <row r="18" spans="1:9" x14ac:dyDescent="0.25">
      <c r="E18" s="211"/>
      <c r="F18" s="310"/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17"/>
  <sheetViews>
    <sheetView workbookViewId="0">
      <selection activeCell="C4" sqref="C4:C8"/>
    </sheetView>
  </sheetViews>
  <sheetFormatPr baseColWidth="10" defaultColWidth="8.7265625" defaultRowHeight="12.5" x14ac:dyDescent="0.25"/>
  <cols>
    <col min="1" max="1" width="11.453125" customWidth="1"/>
    <col min="2" max="2" width="37.1796875" bestFit="1" customWidth="1"/>
    <col min="3" max="4" width="7.81640625" style="212" bestFit="1" customWidth="1"/>
    <col min="5" max="5" width="6.81640625" style="212" bestFit="1" customWidth="1"/>
    <col min="6" max="6" width="8.1796875" customWidth="1"/>
    <col min="7" max="7" width="11.1796875" bestFit="1" customWidth="1"/>
    <col min="8" max="256" width="11.453125" customWidth="1"/>
  </cols>
  <sheetData>
    <row r="1" spans="1:7" ht="13" thickBot="1" x14ac:dyDescent="0.3">
      <c r="A1" s="522" t="s">
        <v>0</v>
      </c>
      <c r="B1" s="523"/>
      <c r="C1" s="523" t="s">
        <v>1</v>
      </c>
      <c r="D1" s="523" t="s">
        <v>2</v>
      </c>
      <c r="E1" s="523" t="s">
        <v>3</v>
      </c>
      <c r="F1" s="523" t="s">
        <v>4</v>
      </c>
      <c r="G1" s="523" t="s">
        <v>5</v>
      </c>
    </row>
    <row r="2" spans="1:7" ht="13" thickBot="1" x14ac:dyDescent="0.3">
      <c r="A2" s="524">
        <v>43924</v>
      </c>
      <c r="B2" s="525" t="s">
        <v>185</v>
      </c>
      <c r="C2" s="526">
        <v>100</v>
      </c>
      <c r="D2" s="527"/>
      <c r="E2" s="528"/>
      <c r="F2" s="529">
        <v>100</v>
      </c>
      <c r="G2" s="530" t="s">
        <v>7</v>
      </c>
    </row>
    <row r="3" spans="1:7" ht="13" thickBot="1" x14ac:dyDescent="0.3">
      <c r="A3" s="524">
        <v>43936</v>
      </c>
      <c r="B3" s="525" t="s">
        <v>174</v>
      </c>
      <c r="C3" s="526">
        <v>40</v>
      </c>
      <c r="D3" s="527"/>
      <c r="E3" s="528"/>
      <c r="F3" s="529">
        <v>40</v>
      </c>
      <c r="G3" s="530" t="s">
        <v>7</v>
      </c>
    </row>
    <row r="4" spans="1:7" ht="13" thickBot="1" x14ac:dyDescent="0.3">
      <c r="A4" s="524">
        <v>43935</v>
      </c>
      <c r="B4" s="525" t="s">
        <v>9</v>
      </c>
      <c r="C4" s="526">
        <v>50</v>
      </c>
      <c r="D4" s="527"/>
      <c r="E4" s="528"/>
      <c r="F4" s="529">
        <v>50</v>
      </c>
      <c r="G4" s="530" t="s">
        <v>7</v>
      </c>
    </row>
    <row r="5" spans="1:7" ht="13" thickBot="1" x14ac:dyDescent="0.3">
      <c r="A5" s="524">
        <v>43935</v>
      </c>
      <c r="B5" s="525" t="s">
        <v>9</v>
      </c>
      <c r="C5" s="526">
        <v>60</v>
      </c>
      <c r="D5" s="527"/>
      <c r="E5" s="528"/>
      <c r="F5" s="529">
        <v>60</v>
      </c>
      <c r="G5" s="530" t="s">
        <v>7</v>
      </c>
    </row>
    <row r="6" spans="1:7" ht="13" thickBot="1" x14ac:dyDescent="0.3">
      <c r="A6" s="524">
        <v>43936</v>
      </c>
      <c r="B6" s="525" t="s">
        <v>9</v>
      </c>
      <c r="C6" s="526">
        <v>10</v>
      </c>
      <c r="D6" s="527"/>
      <c r="E6" s="528"/>
      <c r="F6" s="529">
        <v>10</v>
      </c>
      <c r="G6" s="530" t="s">
        <v>7</v>
      </c>
    </row>
    <row r="7" spans="1:7" ht="13" thickBot="1" x14ac:dyDescent="0.3">
      <c r="A7" s="524">
        <v>43941</v>
      </c>
      <c r="B7" s="525" t="s">
        <v>9</v>
      </c>
      <c r="C7" s="526">
        <v>60</v>
      </c>
      <c r="D7" s="527"/>
      <c r="E7" s="528"/>
      <c r="F7" s="529">
        <v>60</v>
      </c>
      <c r="G7" s="530" t="s">
        <v>7</v>
      </c>
    </row>
    <row r="8" spans="1:7" ht="13" thickBot="1" x14ac:dyDescent="0.3">
      <c r="A8" s="524">
        <v>43941</v>
      </c>
      <c r="B8" s="525" t="s">
        <v>9</v>
      </c>
      <c r="C8" s="526">
        <v>15</v>
      </c>
      <c r="D8" s="527"/>
      <c r="E8" s="528"/>
      <c r="F8" s="529">
        <v>15</v>
      </c>
      <c r="G8" s="530" t="s">
        <v>7</v>
      </c>
    </row>
    <row r="9" spans="1:7" ht="13" thickBot="1" x14ac:dyDescent="0.3">
      <c r="A9" s="524">
        <v>43942</v>
      </c>
      <c r="B9" s="525" t="s">
        <v>186</v>
      </c>
      <c r="C9" s="526">
        <v>30</v>
      </c>
      <c r="D9" s="527"/>
      <c r="E9" s="528"/>
      <c r="F9" s="529">
        <v>30</v>
      </c>
      <c r="G9" s="530" t="s">
        <v>7</v>
      </c>
    </row>
    <row r="10" spans="1:7" ht="13" thickBot="1" x14ac:dyDescent="0.3">
      <c r="A10" s="524">
        <v>43945</v>
      </c>
      <c r="B10" s="525" t="s">
        <v>9</v>
      </c>
      <c r="C10" s="526">
        <v>15</v>
      </c>
      <c r="D10" s="527"/>
      <c r="E10" s="528"/>
      <c r="F10" s="529">
        <v>15</v>
      </c>
      <c r="G10" s="530" t="s">
        <v>7</v>
      </c>
    </row>
    <row r="11" spans="1:7" ht="13" thickBot="1" x14ac:dyDescent="0.3">
      <c r="A11" s="524">
        <v>43945</v>
      </c>
      <c r="B11" s="525" t="s">
        <v>9</v>
      </c>
      <c r="C11" s="526">
        <v>10</v>
      </c>
      <c r="D11" s="527"/>
      <c r="E11" s="528"/>
      <c r="F11" s="529">
        <v>10</v>
      </c>
      <c r="G11" s="530" t="s">
        <v>7</v>
      </c>
    </row>
    <row r="12" spans="1:7" ht="13" thickBot="1" x14ac:dyDescent="0.3">
      <c r="A12" s="524">
        <v>43948</v>
      </c>
      <c r="B12" s="525" t="s">
        <v>9</v>
      </c>
      <c r="C12" s="526">
        <v>10</v>
      </c>
      <c r="D12" s="527"/>
      <c r="E12" s="528"/>
      <c r="F12" s="529">
        <v>10</v>
      </c>
      <c r="G12" s="530" t="s">
        <v>7</v>
      </c>
    </row>
    <row r="13" spans="1:7" ht="13" thickBot="1" x14ac:dyDescent="0.3">
      <c r="A13" s="524">
        <v>43951</v>
      </c>
      <c r="B13" s="525" t="s">
        <v>187</v>
      </c>
      <c r="C13" s="526">
        <v>90</v>
      </c>
      <c r="D13" s="527"/>
      <c r="E13" s="528"/>
      <c r="F13" s="529">
        <v>90</v>
      </c>
      <c r="G13" s="531" t="s">
        <v>7</v>
      </c>
    </row>
    <row r="14" spans="1:7" ht="13" thickBot="1" x14ac:dyDescent="0.3">
      <c r="A14" s="524">
        <v>43951</v>
      </c>
      <c r="B14" s="525" t="s">
        <v>9</v>
      </c>
      <c r="C14" s="526">
        <v>45</v>
      </c>
      <c r="D14" s="527"/>
      <c r="E14" s="528"/>
      <c r="F14" s="529">
        <v>45</v>
      </c>
      <c r="G14" s="531" t="s">
        <v>7</v>
      </c>
    </row>
    <row r="15" spans="1:7" ht="13" thickBot="1" x14ac:dyDescent="0.3">
      <c r="A15" s="524">
        <v>43951</v>
      </c>
      <c r="B15" s="525" t="s">
        <v>147</v>
      </c>
      <c r="C15" s="526">
        <v>20</v>
      </c>
      <c r="D15" s="527"/>
      <c r="E15" s="528"/>
      <c r="F15" s="529">
        <v>20</v>
      </c>
      <c r="G15" s="531" t="s">
        <v>7</v>
      </c>
    </row>
    <row r="16" spans="1:7" ht="13" thickBot="1" x14ac:dyDescent="0.3">
      <c r="A16" s="524">
        <v>43951</v>
      </c>
      <c r="B16" s="525" t="s">
        <v>188</v>
      </c>
      <c r="C16" s="526">
        <v>30</v>
      </c>
      <c r="D16" s="527"/>
      <c r="E16" s="532"/>
      <c r="F16" s="533">
        <v>30</v>
      </c>
      <c r="G16" s="531" t="s">
        <v>7</v>
      </c>
    </row>
    <row r="17" spans="1:7" ht="13" thickBot="1" x14ac:dyDescent="0.3">
      <c r="A17" s="534"/>
      <c r="B17" s="535" t="s">
        <v>4</v>
      </c>
      <c r="C17" s="536">
        <v>585</v>
      </c>
      <c r="D17" s="536">
        <v>0</v>
      </c>
      <c r="E17" s="536">
        <v>0</v>
      </c>
      <c r="F17" s="537">
        <v>585</v>
      </c>
      <c r="G17" s="53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O47"/>
  <sheetViews>
    <sheetView showGridLines="0" zoomScale="86" zoomScaleNormal="86" workbookViewId="0">
      <pane ySplit="3" topLeftCell="A4" activePane="bottomLeft" state="frozen"/>
      <selection pane="bottomLeft" activeCell="A36" sqref="A3:H36"/>
    </sheetView>
  </sheetViews>
  <sheetFormatPr baseColWidth="10" defaultColWidth="11.453125" defaultRowHeight="10.5" x14ac:dyDescent="0.25"/>
  <cols>
    <col min="1" max="1" width="18.1796875" style="3" customWidth="1"/>
    <col min="2" max="2" width="53.54296875" style="4" customWidth="1"/>
    <col min="3" max="3" width="3.1796875" style="4" customWidth="1"/>
    <col min="4" max="4" width="11.54296875" style="77" customWidth="1"/>
    <col min="5" max="5" width="13.81640625" style="116" customWidth="1"/>
    <col min="6" max="6" width="0.1796875" style="6" customWidth="1"/>
    <col min="7" max="7" width="13.1796875" style="6" customWidth="1"/>
    <col min="8" max="8" width="12.1796875" style="5" customWidth="1"/>
    <col min="9" max="9" width="0.7265625" style="7" customWidth="1"/>
    <col min="10" max="10" width="11.54296875" style="5" customWidth="1"/>
    <col min="11" max="11" width="13.54296875" style="5" customWidth="1"/>
    <col min="12" max="12" width="14.26953125" style="5" customWidth="1"/>
    <col min="13" max="13" width="12.54296875" style="8" customWidth="1"/>
    <col min="14" max="14" width="11.54296875" style="5" customWidth="1"/>
    <col min="15" max="16" width="11.26953125" style="5" customWidth="1"/>
    <col min="17" max="17" width="11.54296875" style="9" customWidth="1"/>
    <col min="18" max="18" width="10.54296875" style="6" customWidth="1"/>
    <col min="19" max="19" width="0.54296875" style="6" customWidth="1"/>
    <col min="20" max="20" width="12.1796875" style="6" customWidth="1"/>
    <col min="21" max="21" width="14.453125" style="5" customWidth="1"/>
    <col min="22" max="22" width="11.81640625" style="5" customWidth="1"/>
    <col min="23" max="23" width="12.81640625" style="5" customWidth="1"/>
    <col min="24" max="24" width="11.54296875" style="5" customWidth="1"/>
    <col min="25" max="26" width="11.26953125" style="5" customWidth="1"/>
    <col min="27" max="27" width="11.81640625" style="5" customWidth="1"/>
    <col min="28" max="28" width="11.453125" style="5"/>
    <col min="29" max="31" width="11.26953125" style="5" customWidth="1"/>
    <col min="32" max="16384" width="11.453125" style="9"/>
  </cols>
  <sheetData>
    <row r="1" spans="1:119" ht="26.25" customHeight="1" x14ac:dyDescent="0.25">
      <c r="A1" s="458" t="s">
        <v>21</v>
      </c>
      <c r="B1" s="360"/>
      <c r="E1" s="117"/>
      <c r="F1" s="9"/>
      <c r="G1" s="9"/>
      <c r="I1" s="9"/>
      <c r="R1" s="9"/>
      <c r="S1" s="9"/>
      <c r="T1" s="9"/>
    </row>
    <row r="2" spans="1:119" ht="12.75" customHeight="1" thickBot="1" x14ac:dyDescent="0.3">
      <c r="A2" s="11"/>
      <c r="E2" s="117"/>
      <c r="F2" s="9"/>
      <c r="G2" s="9"/>
      <c r="I2" s="9"/>
      <c r="R2" s="9"/>
      <c r="S2" s="9"/>
      <c r="T2" s="9"/>
    </row>
    <row r="3" spans="1:119" ht="53" thickBot="1" x14ac:dyDescent="0.3">
      <c r="A3" s="880" t="s">
        <v>189</v>
      </c>
      <c r="B3" s="97" t="s">
        <v>23</v>
      </c>
      <c r="C3" s="97"/>
      <c r="D3" s="907" t="s">
        <v>24</v>
      </c>
      <c r="E3" s="907"/>
      <c r="F3" s="98"/>
      <c r="G3" s="907" t="s">
        <v>25</v>
      </c>
      <c r="H3" s="907"/>
      <c r="I3" s="25"/>
      <c r="J3" s="99" t="s">
        <v>26</v>
      </c>
      <c r="K3" s="99" t="s">
        <v>27</v>
      </c>
      <c r="L3" s="99" t="s">
        <v>28</v>
      </c>
      <c r="M3" s="12" t="s">
        <v>29</v>
      </c>
      <c r="N3" s="100" t="s">
        <v>30</v>
      </c>
      <c r="O3" s="12" t="s">
        <v>31</v>
      </c>
      <c r="P3" s="12" t="s">
        <v>32</v>
      </c>
      <c r="Q3" s="12" t="s">
        <v>33</v>
      </c>
      <c r="R3" s="12" t="s">
        <v>34</v>
      </c>
      <c r="S3" s="101"/>
      <c r="T3" s="99" t="s">
        <v>35</v>
      </c>
      <c r="U3" s="12" t="s">
        <v>36</v>
      </c>
      <c r="V3" s="102" t="s">
        <v>37</v>
      </c>
      <c r="W3" s="103" t="s">
        <v>68</v>
      </c>
      <c r="X3" s="104" t="s">
        <v>39</v>
      </c>
      <c r="Y3" s="12" t="s">
        <v>40</v>
      </c>
      <c r="Z3" s="12" t="s">
        <v>41</v>
      </c>
      <c r="AA3" s="12" t="s">
        <v>69</v>
      </c>
      <c r="AB3" s="99" t="s">
        <v>43</v>
      </c>
      <c r="AC3" s="12" t="s">
        <v>33</v>
      </c>
      <c r="AD3" s="107" t="s">
        <v>44</v>
      </c>
      <c r="AE3" s="12" t="s">
        <v>45</v>
      </c>
    </row>
    <row r="4" spans="1:119" s="13" customFormat="1" ht="20.25" customHeight="1" thickBot="1" x14ac:dyDescent="0.3">
      <c r="A4" s="96"/>
      <c r="B4" s="118" t="s">
        <v>46</v>
      </c>
      <c r="C4" s="105" t="s">
        <v>47</v>
      </c>
      <c r="D4" s="119" t="s">
        <v>48</v>
      </c>
      <c r="E4" s="80" t="s">
        <v>49</v>
      </c>
      <c r="F4" s="76"/>
      <c r="G4" s="96" t="s">
        <v>48</v>
      </c>
      <c r="H4" s="76" t="s">
        <v>49</v>
      </c>
      <c r="I4" s="106"/>
      <c r="J4" s="96" t="s">
        <v>48</v>
      </c>
      <c r="K4" s="96" t="s">
        <v>48</v>
      </c>
      <c r="L4" s="96" t="s">
        <v>48</v>
      </c>
      <c r="M4" s="107" t="s">
        <v>48</v>
      </c>
      <c r="N4" s="96" t="s">
        <v>48</v>
      </c>
      <c r="O4" s="96" t="s">
        <v>48</v>
      </c>
      <c r="P4" s="96" t="s">
        <v>48</v>
      </c>
      <c r="Q4" s="96" t="s">
        <v>48</v>
      </c>
      <c r="R4" s="96" t="s">
        <v>48</v>
      </c>
      <c r="S4" s="108"/>
      <c r="T4" s="96" t="s">
        <v>49</v>
      </c>
      <c r="U4" s="96" t="s">
        <v>49</v>
      </c>
      <c r="V4" s="22" t="s">
        <v>49</v>
      </c>
      <c r="W4" s="22" t="s">
        <v>49</v>
      </c>
      <c r="X4" s="96" t="s">
        <v>49</v>
      </c>
      <c r="Y4" s="96" t="s">
        <v>49</v>
      </c>
      <c r="Z4" s="96" t="s">
        <v>49</v>
      </c>
      <c r="AA4" s="96" t="s">
        <v>49</v>
      </c>
      <c r="AB4" s="97" t="s">
        <v>49</v>
      </c>
      <c r="AC4" s="109" t="s">
        <v>49</v>
      </c>
      <c r="AD4" s="109" t="s">
        <v>49</v>
      </c>
      <c r="AE4" s="109" t="s">
        <v>49</v>
      </c>
    </row>
    <row r="5" spans="1:119" s="13" customFormat="1" ht="15" customHeight="1" x14ac:dyDescent="0.25">
      <c r="A5" s="416" t="s">
        <v>50</v>
      </c>
      <c r="B5" s="111" t="s">
        <v>51</v>
      </c>
      <c r="C5" s="111"/>
      <c r="D5" s="463">
        <f>' 03 2018'!D45</f>
        <v>9730.8799999999992</v>
      </c>
      <c r="E5" s="120"/>
      <c r="F5" s="120"/>
      <c r="G5" s="415">
        <f>' 03 2018'!G45</f>
        <v>701.57</v>
      </c>
      <c r="H5" s="120"/>
      <c r="I5" s="491"/>
      <c r="J5" s="120"/>
      <c r="K5" s="120"/>
      <c r="L5" s="120"/>
      <c r="M5" s="492"/>
      <c r="N5" s="120"/>
      <c r="O5" s="120"/>
      <c r="P5" s="120"/>
      <c r="Q5" s="120"/>
      <c r="R5" s="226">
        <f>SUM(D5:G5)</f>
        <v>10432.449999999999</v>
      </c>
      <c r="S5" s="491"/>
      <c r="T5" s="120"/>
      <c r="U5" s="120"/>
      <c r="V5" s="120"/>
      <c r="W5" s="120"/>
      <c r="X5" s="120"/>
      <c r="Y5" s="120"/>
      <c r="Z5" s="120"/>
      <c r="AA5" s="120"/>
      <c r="AB5" s="493"/>
      <c r="AC5" s="120"/>
      <c r="AD5" s="120"/>
      <c r="AE5" s="120"/>
      <c r="AF5" s="14"/>
      <c r="AG5" s="14"/>
      <c r="AH5" s="14"/>
      <c r="AI5" s="14"/>
      <c r="AJ5" s="14"/>
      <c r="AK5" s="14"/>
    </row>
    <row r="6" spans="1:119" s="94" customFormat="1" ht="15" customHeight="1" x14ac:dyDescent="0.25">
      <c r="A6" s="209">
        <v>43923</v>
      </c>
      <c r="B6" s="307" t="s">
        <v>63</v>
      </c>
      <c r="C6" s="78" t="s">
        <v>7</v>
      </c>
      <c r="D6" s="141"/>
      <c r="E6" s="141">
        <v>88</v>
      </c>
      <c r="F6" s="141"/>
      <c r="G6" s="313"/>
      <c r="H6" s="141"/>
      <c r="I6" s="425"/>
      <c r="J6" s="141"/>
      <c r="K6" s="141"/>
      <c r="L6" s="141"/>
      <c r="M6" s="326"/>
      <c r="N6" s="141"/>
      <c r="O6" s="494"/>
      <c r="P6" s="141"/>
      <c r="Q6" s="141"/>
      <c r="R6" s="141"/>
      <c r="S6" s="425"/>
      <c r="T6" s="142"/>
      <c r="U6" s="142"/>
      <c r="V6" s="142"/>
      <c r="W6" s="142"/>
      <c r="X6" s="142"/>
      <c r="Y6" s="142"/>
      <c r="Z6" s="142"/>
      <c r="AA6" s="142">
        <v>88</v>
      </c>
      <c r="AB6" s="141"/>
      <c r="AC6" s="142"/>
      <c r="AD6" s="142"/>
      <c r="AE6" s="142"/>
      <c r="AF6" s="131"/>
      <c r="AG6" s="131"/>
      <c r="AH6" s="131"/>
      <c r="AI6" s="131"/>
      <c r="AJ6" s="131"/>
      <c r="AK6" s="131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</row>
    <row r="7" spans="1:119" s="15" customFormat="1" ht="13.5" customHeight="1" x14ac:dyDescent="0.25">
      <c r="A7" s="209">
        <v>43945</v>
      </c>
      <c r="B7" s="308" t="s">
        <v>190</v>
      </c>
      <c r="C7" s="78" t="s">
        <v>7</v>
      </c>
      <c r="D7" s="141">
        <v>52.98</v>
      </c>
      <c r="E7" s="141"/>
      <c r="F7" s="141"/>
      <c r="G7" s="141"/>
      <c r="H7" s="141"/>
      <c r="I7" s="425"/>
      <c r="J7" s="141">
        <v>52.98</v>
      </c>
      <c r="K7" s="141"/>
      <c r="L7" s="141"/>
      <c r="M7" s="326"/>
      <c r="N7" s="141"/>
      <c r="O7" s="141"/>
      <c r="P7" s="141"/>
      <c r="Q7" s="141"/>
      <c r="R7" s="141"/>
      <c r="S7" s="425"/>
      <c r="T7" s="142"/>
      <c r="U7" s="142"/>
      <c r="V7" s="142"/>
      <c r="W7" s="142"/>
      <c r="X7" s="142"/>
      <c r="Y7" s="142"/>
      <c r="Z7" s="142"/>
      <c r="AA7" s="142"/>
      <c r="AB7" s="141"/>
      <c r="AC7" s="142"/>
      <c r="AD7" s="142"/>
      <c r="AE7" s="142"/>
      <c r="AF7" s="135"/>
      <c r="AG7" s="135"/>
      <c r="AH7" s="135"/>
      <c r="AI7" s="135"/>
      <c r="AJ7" s="135"/>
      <c r="AK7" s="135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</row>
    <row r="8" spans="1:119" s="94" customFormat="1" ht="15" customHeight="1" x14ac:dyDescent="0.25">
      <c r="A8" s="209">
        <v>43923</v>
      </c>
      <c r="B8" s="308" t="s">
        <v>191</v>
      </c>
      <c r="C8" s="78" t="s">
        <v>7</v>
      </c>
      <c r="D8" s="141">
        <v>500</v>
      </c>
      <c r="E8" s="141"/>
      <c r="F8" s="141"/>
      <c r="G8" s="141"/>
      <c r="H8" s="141">
        <v>500</v>
      </c>
      <c r="I8" s="425"/>
      <c r="J8" s="141"/>
      <c r="K8" s="141"/>
      <c r="L8" s="141"/>
      <c r="M8" s="326"/>
      <c r="N8" s="141"/>
      <c r="O8" s="363"/>
      <c r="P8" s="141"/>
      <c r="Q8" s="141"/>
      <c r="R8" s="141"/>
      <c r="S8" s="425"/>
      <c r="T8" s="142"/>
      <c r="U8" s="142"/>
      <c r="V8" s="142"/>
      <c r="W8" s="142"/>
      <c r="X8" s="142"/>
      <c r="Y8" s="142"/>
      <c r="Z8" s="142"/>
      <c r="AA8" s="142"/>
      <c r="AB8" s="141"/>
      <c r="AC8" s="142"/>
      <c r="AD8" s="142"/>
      <c r="AE8" s="142"/>
      <c r="AF8" s="131"/>
      <c r="AG8" s="131"/>
      <c r="AH8" s="131"/>
      <c r="AI8" s="131"/>
      <c r="AJ8" s="131"/>
      <c r="AK8" s="131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</row>
    <row r="9" spans="1:119" s="15" customFormat="1" ht="14.15" customHeight="1" x14ac:dyDescent="0.25">
      <c r="A9" s="209">
        <v>43924</v>
      </c>
      <c r="B9" s="308" t="s">
        <v>192</v>
      </c>
      <c r="C9" s="78" t="s">
        <v>7</v>
      </c>
      <c r="D9" s="141">
        <v>100</v>
      </c>
      <c r="E9" s="141"/>
      <c r="F9" s="141"/>
      <c r="G9" s="141"/>
      <c r="H9" s="141"/>
      <c r="I9" s="425"/>
      <c r="J9" s="141"/>
      <c r="K9" s="141">
        <v>100</v>
      </c>
      <c r="L9" s="141"/>
      <c r="M9" s="326"/>
      <c r="N9" s="141"/>
      <c r="O9" s="141"/>
      <c r="P9" s="141"/>
      <c r="Q9" s="141"/>
      <c r="R9" s="141"/>
      <c r="S9" s="425"/>
      <c r="T9" s="142"/>
      <c r="U9" s="142"/>
      <c r="V9" s="142"/>
      <c r="W9" s="142"/>
      <c r="X9" s="142"/>
      <c r="Y9" s="142"/>
      <c r="Z9" s="142"/>
      <c r="AA9" s="142"/>
      <c r="AB9" s="141"/>
      <c r="AC9" s="142"/>
      <c r="AD9" s="142"/>
      <c r="AE9" s="142"/>
      <c r="AF9" s="135"/>
      <c r="AG9" s="135"/>
      <c r="AH9" s="135"/>
      <c r="AI9" s="135"/>
      <c r="AJ9" s="135"/>
      <c r="AK9" s="135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</row>
    <row r="10" spans="1:119" s="94" customFormat="1" ht="15" customHeight="1" x14ac:dyDescent="0.25">
      <c r="A10" s="209">
        <v>43923</v>
      </c>
      <c r="B10" s="307" t="s">
        <v>158</v>
      </c>
      <c r="C10" s="78" t="s">
        <v>7</v>
      </c>
      <c r="D10" s="141"/>
      <c r="E10" s="141">
        <v>10.4</v>
      </c>
      <c r="F10" s="141"/>
      <c r="G10" s="141"/>
      <c r="H10" s="141"/>
      <c r="I10" s="425"/>
      <c r="J10" s="141"/>
      <c r="K10" s="141"/>
      <c r="L10" s="141"/>
      <c r="M10" s="326"/>
      <c r="N10" s="141"/>
      <c r="O10" s="494"/>
      <c r="P10" s="141"/>
      <c r="Q10" s="141"/>
      <c r="R10" s="141"/>
      <c r="S10" s="425"/>
      <c r="T10" s="142"/>
      <c r="U10" s="142"/>
      <c r="V10" s="142"/>
      <c r="W10" s="142"/>
      <c r="X10" s="142"/>
      <c r="Y10" s="142"/>
      <c r="Z10" s="142"/>
      <c r="AA10" s="142"/>
      <c r="AB10" s="141">
        <v>10.4</v>
      </c>
      <c r="AC10" s="142"/>
      <c r="AD10" s="142"/>
      <c r="AE10" s="142"/>
      <c r="AF10" s="131"/>
      <c r="AG10" s="131"/>
      <c r="AH10" s="131"/>
      <c r="AI10" s="131"/>
      <c r="AJ10" s="131"/>
      <c r="AK10" s="131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</row>
    <row r="11" spans="1:119" s="15" customFormat="1" ht="13.5" customHeight="1" x14ac:dyDescent="0.25">
      <c r="A11" s="1">
        <v>43927</v>
      </c>
      <c r="B11" s="308" t="s">
        <v>56</v>
      </c>
      <c r="C11" s="78" t="s">
        <v>7</v>
      </c>
      <c r="D11" s="141"/>
      <c r="E11" s="141">
        <v>29.99</v>
      </c>
      <c r="F11" s="141"/>
      <c r="G11" s="141"/>
      <c r="H11" s="141"/>
      <c r="I11" s="425"/>
      <c r="J11" s="141"/>
      <c r="K11" s="141"/>
      <c r="L11" s="141"/>
      <c r="M11" s="326"/>
      <c r="N11" s="141"/>
      <c r="O11" s="141"/>
      <c r="P11" s="141"/>
      <c r="Q11" s="141"/>
      <c r="R11" s="141"/>
      <c r="S11" s="425"/>
      <c r="T11" s="142"/>
      <c r="U11" s="142"/>
      <c r="V11" s="142"/>
      <c r="W11" s="142"/>
      <c r="X11" s="142"/>
      <c r="Y11" s="142"/>
      <c r="Z11" s="142"/>
      <c r="AA11" s="142">
        <v>29.99</v>
      </c>
      <c r="AB11" s="141"/>
      <c r="AC11" s="142"/>
      <c r="AD11" s="142"/>
      <c r="AE11" s="142"/>
      <c r="AF11" s="135"/>
      <c r="AG11" s="135"/>
      <c r="AH11" s="135"/>
      <c r="AI11" s="135"/>
      <c r="AJ11" s="135"/>
      <c r="AK11" s="135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</row>
    <row r="12" spans="1:119" s="15" customFormat="1" ht="13.5" customHeight="1" x14ac:dyDescent="0.25">
      <c r="A12" s="1">
        <v>43936</v>
      </c>
      <c r="B12" s="308" t="s">
        <v>174</v>
      </c>
      <c r="C12" s="78" t="s">
        <v>7</v>
      </c>
      <c r="D12" s="141">
        <v>40</v>
      </c>
      <c r="E12" s="141"/>
      <c r="F12" s="141"/>
      <c r="G12" s="141"/>
      <c r="H12" s="141"/>
      <c r="I12" s="425"/>
      <c r="J12" s="141"/>
      <c r="K12" s="141">
        <v>40</v>
      </c>
      <c r="L12" s="141"/>
      <c r="M12" s="326"/>
      <c r="N12" s="141"/>
      <c r="O12" s="141"/>
      <c r="P12" s="141"/>
      <c r="Q12" s="141"/>
      <c r="R12" s="141"/>
      <c r="S12" s="425"/>
      <c r="T12" s="142"/>
      <c r="U12" s="142"/>
      <c r="V12" s="142"/>
      <c r="W12" s="142"/>
      <c r="X12" s="142"/>
      <c r="Y12" s="142"/>
      <c r="Z12" s="142"/>
      <c r="AA12" s="142"/>
      <c r="AB12" s="141"/>
      <c r="AC12" s="142"/>
      <c r="AD12" s="142"/>
      <c r="AE12" s="142"/>
      <c r="AF12" s="135"/>
      <c r="AG12" s="135"/>
      <c r="AH12" s="135"/>
      <c r="AI12" s="135"/>
      <c r="AJ12" s="135"/>
      <c r="AK12" s="135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</row>
    <row r="13" spans="1:119" s="15" customFormat="1" ht="16.5" customHeight="1" x14ac:dyDescent="0.25">
      <c r="A13" s="209">
        <v>43935</v>
      </c>
      <c r="B13" s="308" t="s">
        <v>193</v>
      </c>
      <c r="C13" s="78" t="s">
        <v>7</v>
      </c>
      <c r="D13" s="444">
        <v>50</v>
      </c>
      <c r="E13" s="444"/>
      <c r="F13" s="444"/>
      <c r="G13" s="444"/>
      <c r="H13" s="444"/>
      <c r="I13" s="445"/>
      <c r="J13" s="444"/>
      <c r="K13" s="444">
        <v>50</v>
      </c>
      <c r="L13" s="141"/>
      <c r="M13" s="326"/>
      <c r="N13" s="141"/>
      <c r="O13" s="141"/>
      <c r="P13" s="141"/>
      <c r="Q13" s="141"/>
      <c r="R13" s="141"/>
      <c r="S13" s="425"/>
      <c r="T13" s="142"/>
      <c r="U13" s="142"/>
      <c r="V13" s="142"/>
      <c r="W13" s="142"/>
      <c r="X13" s="142"/>
      <c r="Y13" s="142"/>
      <c r="Z13" s="142"/>
      <c r="AA13" s="142"/>
      <c r="AB13" s="141"/>
      <c r="AC13" s="142"/>
      <c r="AD13" s="142"/>
      <c r="AE13" s="142"/>
      <c r="AF13" s="135"/>
      <c r="AG13" s="135"/>
      <c r="AH13" s="135"/>
      <c r="AI13" s="135"/>
      <c r="AJ13" s="135"/>
      <c r="AK13" s="135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</row>
    <row r="14" spans="1:119" s="15" customFormat="1" ht="16.5" customHeight="1" x14ac:dyDescent="0.25">
      <c r="A14" s="209">
        <v>43935</v>
      </c>
      <c r="B14" s="308" t="s">
        <v>194</v>
      </c>
      <c r="C14" s="78" t="s">
        <v>7</v>
      </c>
      <c r="D14" s="141">
        <v>60</v>
      </c>
      <c r="E14" s="141"/>
      <c r="F14" s="141"/>
      <c r="G14" s="141"/>
      <c r="H14" s="141"/>
      <c r="I14" s="425"/>
      <c r="J14" s="141"/>
      <c r="K14" s="141">
        <v>60</v>
      </c>
      <c r="L14" s="141"/>
      <c r="M14" s="326"/>
      <c r="N14" s="141"/>
      <c r="O14" s="141"/>
      <c r="P14" s="141"/>
      <c r="Q14" s="141"/>
      <c r="R14" s="141"/>
      <c r="S14" s="425"/>
      <c r="T14" s="142"/>
      <c r="U14" s="142"/>
      <c r="V14" s="142"/>
      <c r="W14" s="142"/>
      <c r="X14" s="142"/>
      <c r="Y14" s="142"/>
      <c r="Z14" s="142"/>
      <c r="AA14" s="142"/>
      <c r="AB14" s="141"/>
      <c r="AC14" s="142"/>
      <c r="AD14" s="142"/>
      <c r="AE14" s="142"/>
      <c r="AF14" s="135"/>
      <c r="AG14" s="135"/>
      <c r="AH14" s="135"/>
      <c r="AI14" s="135"/>
      <c r="AJ14" s="135"/>
      <c r="AK14" s="135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</row>
    <row r="15" spans="1:119" s="15" customFormat="1" ht="16.5" customHeight="1" x14ac:dyDescent="0.25">
      <c r="A15" s="209">
        <v>43936</v>
      </c>
      <c r="B15" s="308" t="s">
        <v>195</v>
      </c>
      <c r="C15" s="78" t="s">
        <v>7</v>
      </c>
      <c r="D15" s="141">
        <v>10</v>
      </c>
      <c r="E15" s="142"/>
      <c r="F15" s="142"/>
      <c r="G15" s="313"/>
      <c r="H15" s="142"/>
      <c r="I15" s="425"/>
      <c r="J15" s="142"/>
      <c r="K15" s="141">
        <v>10</v>
      </c>
      <c r="L15" s="142"/>
      <c r="M15" s="220"/>
      <c r="N15" s="142"/>
      <c r="O15" s="142"/>
      <c r="P15" s="142"/>
      <c r="Q15" s="142"/>
      <c r="R15" s="141"/>
      <c r="S15" s="425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35"/>
      <c r="AG15" s="135"/>
      <c r="AH15" s="135"/>
      <c r="AI15" s="135"/>
      <c r="AJ15" s="135"/>
      <c r="AK15" s="135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</row>
    <row r="16" spans="1:119" s="15" customFormat="1" ht="16.5" customHeight="1" x14ac:dyDescent="0.25">
      <c r="A16" s="1">
        <v>43941</v>
      </c>
      <c r="B16" s="308" t="s">
        <v>196</v>
      </c>
      <c r="C16" s="78" t="s">
        <v>7</v>
      </c>
      <c r="D16" s="141">
        <v>60</v>
      </c>
      <c r="E16" s="141"/>
      <c r="F16" s="141"/>
      <c r="G16" s="313"/>
      <c r="H16" s="141"/>
      <c r="I16" s="425"/>
      <c r="J16" s="141"/>
      <c r="K16" s="141">
        <v>60</v>
      </c>
      <c r="L16" s="141"/>
      <c r="M16" s="326"/>
      <c r="N16" s="141"/>
      <c r="O16" s="141"/>
      <c r="P16" s="141"/>
      <c r="Q16" s="443"/>
      <c r="R16" s="141"/>
      <c r="S16" s="425"/>
      <c r="T16" s="142"/>
      <c r="U16" s="142"/>
      <c r="V16" s="142"/>
      <c r="W16" s="142"/>
      <c r="X16" s="142"/>
      <c r="Y16" s="142"/>
      <c r="Z16" s="142"/>
      <c r="AA16" s="142"/>
      <c r="AB16" s="141"/>
      <c r="AC16" s="142"/>
      <c r="AD16" s="142"/>
      <c r="AE16" s="142"/>
      <c r="AF16" s="135"/>
      <c r="AG16" s="135"/>
      <c r="AH16" s="135"/>
      <c r="AI16" s="135"/>
      <c r="AJ16" s="135"/>
      <c r="AK16" s="135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</row>
    <row r="17" spans="1:119" s="15" customFormat="1" ht="16.5" customHeight="1" x14ac:dyDescent="0.25">
      <c r="A17" s="1">
        <v>43941</v>
      </c>
      <c r="B17" s="308" t="s">
        <v>197</v>
      </c>
      <c r="C17" s="78" t="s">
        <v>7</v>
      </c>
      <c r="D17" s="444">
        <v>15</v>
      </c>
      <c r="E17" s="444"/>
      <c r="F17" s="141"/>
      <c r="G17" s="313"/>
      <c r="H17" s="141"/>
      <c r="I17" s="425"/>
      <c r="J17" s="141"/>
      <c r="K17" s="141">
        <v>15</v>
      </c>
      <c r="L17" s="141"/>
      <c r="M17" s="326"/>
      <c r="N17" s="141"/>
      <c r="O17" s="141"/>
      <c r="P17" s="141"/>
      <c r="Q17" s="443"/>
      <c r="R17" s="141"/>
      <c r="S17" s="425"/>
      <c r="T17" s="142"/>
      <c r="U17" s="142"/>
      <c r="V17" s="142"/>
      <c r="W17" s="142"/>
      <c r="X17" s="142"/>
      <c r="Y17" s="142"/>
      <c r="Z17" s="142"/>
      <c r="AA17" s="142"/>
      <c r="AB17" s="141"/>
      <c r="AC17" s="142"/>
      <c r="AD17" s="142"/>
      <c r="AE17" s="142"/>
      <c r="AF17" s="135"/>
      <c r="AG17" s="135"/>
      <c r="AH17" s="135"/>
      <c r="AI17" s="135"/>
      <c r="AJ17" s="135"/>
      <c r="AK17" s="135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</row>
    <row r="18" spans="1:119" s="15" customFormat="1" ht="16.5" customHeight="1" x14ac:dyDescent="0.25">
      <c r="A18" s="1">
        <v>43942</v>
      </c>
      <c r="B18" s="308" t="s">
        <v>186</v>
      </c>
      <c r="C18" s="78" t="s">
        <v>7</v>
      </c>
      <c r="D18" s="141">
        <v>30</v>
      </c>
      <c r="E18" s="141"/>
      <c r="F18" s="141"/>
      <c r="G18" s="313"/>
      <c r="H18" s="141"/>
      <c r="I18" s="425"/>
      <c r="J18" s="141"/>
      <c r="K18" s="141">
        <v>30</v>
      </c>
      <c r="L18" s="141"/>
      <c r="M18" s="326"/>
      <c r="N18" s="141"/>
      <c r="O18" s="141"/>
      <c r="P18" s="141"/>
      <c r="Q18" s="443"/>
      <c r="R18" s="141"/>
      <c r="S18" s="425"/>
      <c r="T18" s="142"/>
      <c r="U18" s="142"/>
      <c r="V18" s="142"/>
      <c r="W18" s="142"/>
      <c r="X18" s="142"/>
      <c r="Y18" s="142"/>
      <c r="Z18" s="142"/>
      <c r="AA18" s="142"/>
      <c r="AB18" s="141"/>
      <c r="AC18" s="142"/>
      <c r="AD18" s="142"/>
      <c r="AE18" s="142"/>
      <c r="AF18" s="135"/>
      <c r="AG18" s="135"/>
      <c r="AH18" s="135"/>
      <c r="AI18" s="135"/>
      <c r="AJ18" s="135"/>
      <c r="AK18" s="135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</row>
    <row r="19" spans="1:119" s="15" customFormat="1" ht="16.5" customHeight="1" x14ac:dyDescent="0.25">
      <c r="A19" s="1">
        <v>43943</v>
      </c>
      <c r="B19" s="308" t="s">
        <v>198</v>
      </c>
      <c r="C19" s="78" t="s">
        <v>7</v>
      </c>
      <c r="D19" s="141">
        <v>15</v>
      </c>
      <c r="E19" s="141"/>
      <c r="F19" s="141"/>
      <c r="G19" s="313"/>
      <c r="H19" s="141"/>
      <c r="I19" s="425"/>
      <c r="J19" s="141"/>
      <c r="K19" s="141">
        <v>15</v>
      </c>
      <c r="L19" s="141"/>
      <c r="M19" s="326"/>
      <c r="N19" s="141"/>
      <c r="O19" s="141"/>
      <c r="P19" s="141"/>
      <c r="Q19" s="443"/>
      <c r="R19" s="141"/>
      <c r="S19" s="425"/>
      <c r="T19" s="142"/>
      <c r="U19" s="142"/>
      <c r="V19" s="142"/>
      <c r="W19" s="142"/>
      <c r="X19" s="142"/>
      <c r="Y19" s="142"/>
      <c r="Z19" s="142"/>
      <c r="AA19" s="142"/>
      <c r="AB19" s="141"/>
      <c r="AC19" s="142"/>
      <c r="AD19" s="142"/>
      <c r="AE19" s="142"/>
      <c r="AF19" s="135"/>
      <c r="AG19" s="135"/>
      <c r="AH19" s="135"/>
      <c r="AI19" s="135"/>
      <c r="AJ19" s="135"/>
      <c r="AK19" s="135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</row>
    <row r="20" spans="1:119" s="236" customFormat="1" ht="16.5" customHeight="1" x14ac:dyDescent="0.25">
      <c r="A20" s="209">
        <v>43943</v>
      </c>
      <c r="B20" s="308" t="s">
        <v>195</v>
      </c>
      <c r="C20" s="78" t="s">
        <v>7</v>
      </c>
      <c r="D20" s="444">
        <v>10</v>
      </c>
      <c r="E20" s="444"/>
      <c r="F20" s="444"/>
      <c r="G20" s="495"/>
      <c r="H20" s="444"/>
      <c r="I20" s="445"/>
      <c r="J20" s="444"/>
      <c r="K20" s="444">
        <v>10</v>
      </c>
      <c r="L20" s="444"/>
      <c r="M20" s="446"/>
      <c r="N20" s="444"/>
      <c r="O20" s="444"/>
      <c r="P20" s="444"/>
      <c r="Q20" s="447"/>
      <c r="R20" s="444"/>
      <c r="S20" s="445"/>
      <c r="T20" s="448"/>
      <c r="U20" s="448"/>
      <c r="V20" s="448"/>
      <c r="W20" s="448"/>
      <c r="X20" s="448"/>
      <c r="Y20" s="448"/>
      <c r="Z20" s="448"/>
      <c r="AA20" s="448"/>
      <c r="AB20" s="444"/>
      <c r="AC20" s="448"/>
      <c r="AD20" s="448"/>
      <c r="AE20" s="448"/>
      <c r="AF20" s="234"/>
      <c r="AG20" s="234"/>
      <c r="AH20" s="234"/>
      <c r="AI20" s="234"/>
      <c r="AJ20" s="234"/>
      <c r="AK20" s="234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</row>
    <row r="21" spans="1:119" s="15" customFormat="1" ht="16.5" customHeight="1" x14ac:dyDescent="0.25">
      <c r="A21" s="1">
        <v>43948</v>
      </c>
      <c r="B21" s="308" t="s">
        <v>61</v>
      </c>
      <c r="C21" s="78" t="s">
        <v>7</v>
      </c>
      <c r="D21" s="141"/>
      <c r="E21" s="141">
        <v>374.32</v>
      </c>
      <c r="F21" s="141"/>
      <c r="G21" s="141"/>
      <c r="H21" s="141"/>
      <c r="I21" s="425"/>
      <c r="J21" s="141"/>
      <c r="K21" s="141"/>
      <c r="L21" s="141"/>
      <c r="M21" s="326"/>
      <c r="N21" s="141"/>
      <c r="O21" s="141"/>
      <c r="P21" s="141"/>
      <c r="Q21" s="443"/>
      <c r="R21" s="141"/>
      <c r="S21" s="425"/>
      <c r="T21" s="142">
        <v>374.32</v>
      </c>
      <c r="U21" s="142"/>
      <c r="V21" s="142"/>
      <c r="W21" s="142"/>
      <c r="X21" s="142"/>
      <c r="Y21" s="142"/>
      <c r="Z21" s="142"/>
      <c r="AA21" s="142"/>
      <c r="AB21" s="141"/>
      <c r="AC21" s="142"/>
      <c r="AD21" s="142"/>
      <c r="AE21" s="142"/>
      <c r="AF21" s="135"/>
      <c r="AG21" s="135"/>
      <c r="AH21" s="135"/>
      <c r="AI21" s="135"/>
      <c r="AJ21" s="135"/>
      <c r="AK21" s="135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</row>
    <row r="22" spans="1:119" s="15" customFormat="1" ht="16.5" customHeight="1" x14ac:dyDescent="0.25">
      <c r="A22" s="1">
        <v>43949</v>
      </c>
      <c r="B22" s="308" t="s">
        <v>62</v>
      </c>
      <c r="C22" s="78" t="s">
        <v>7</v>
      </c>
      <c r="D22" s="141"/>
      <c r="E22" s="141">
        <v>160.80000000000001</v>
      </c>
      <c r="F22" s="141"/>
      <c r="G22" s="141"/>
      <c r="H22" s="141"/>
      <c r="I22" s="425"/>
      <c r="J22" s="141"/>
      <c r="K22" s="141"/>
      <c r="L22" s="141"/>
      <c r="M22" s="326"/>
      <c r="N22" s="141"/>
      <c r="O22" s="141"/>
      <c r="P22" s="141"/>
      <c r="Q22" s="443"/>
      <c r="R22" s="141"/>
      <c r="S22" s="425"/>
      <c r="T22" s="142"/>
      <c r="U22" s="142"/>
      <c r="V22" s="142"/>
      <c r="W22" s="142"/>
      <c r="X22" s="142"/>
      <c r="Y22" s="142"/>
      <c r="Z22" s="142"/>
      <c r="AA22" s="142">
        <v>160.80000000000001</v>
      </c>
      <c r="AB22" s="141"/>
      <c r="AC22" s="142"/>
      <c r="AD22" s="142"/>
      <c r="AE22" s="142"/>
      <c r="AF22" s="135"/>
      <c r="AG22" s="135"/>
      <c r="AH22" s="135"/>
      <c r="AI22" s="135"/>
      <c r="AJ22" s="135"/>
      <c r="AK22" s="135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</row>
    <row r="23" spans="1:119" s="15" customFormat="1" ht="16.5" customHeight="1" x14ac:dyDescent="0.25">
      <c r="A23" s="1">
        <v>43948</v>
      </c>
      <c r="B23" s="308" t="s">
        <v>195</v>
      </c>
      <c r="C23" s="78" t="s">
        <v>7</v>
      </c>
      <c r="D23" s="141">
        <v>10</v>
      </c>
      <c r="E23" s="141"/>
      <c r="F23" s="141"/>
      <c r="G23" s="141"/>
      <c r="H23" s="141"/>
      <c r="I23" s="425"/>
      <c r="J23" s="141"/>
      <c r="K23" s="141">
        <v>10</v>
      </c>
      <c r="L23" s="141"/>
      <c r="M23" s="326"/>
      <c r="N23" s="141"/>
      <c r="O23" s="141"/>
      <c r="P23" s="141"/>
      <c r="Q23" s="443"/>
      <c r="R23" s="141"/>
      <c r="S23" s="425"/>
      <c r="T23" s="142"/>
      <c r="U23" s="142"/>
      <c r="V23" s="142"/>
      <c r="W23" s="142"/>
      <c r="X23" s="142"/>
      <c r="Y23" s="142"/>
      <c r="Z23" s="142"/>
      <c r="AA23" s="142"/>
      <c r="AB23" s="141"/>
      <c r="AC23" s="142"/>
      <c r="AD23" s="142"/>
      <c r="AE23" s="142"/>
      <c r="AF23" s="135"/>
      <c r="AG23" s="135"/>
      <c r="AH23" s="135"/>
      <c r="AI23" s="135"/>
      <c r="AJ23" s="135"/>
      <c r="AK23" s="135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</row>
    <row r="24" spans="1:119" s="15" customFormat="1" ht="16.5" customHeight="1" x14ac:dyDescent="0.25">
      <c r="A24" s="1">
        <v>43951</v>
      </c>
      <c r="B24" s="308" t="s">
        <v>199</v>
      </c>
      <c r="C24" s="78" t="s">
        <v>7</v>
      </c>
      <c r="D24" s="141">
        <v>90</v>
      </c>
      <c r="E24" s="141"/>
      <c r="F24" s="141"/>
      <c r="G24" s="141"/>
      <c r="H24" s="141"/>
      <c r="I24" s="425"/>
      <c r="J24" s="141"/>
      <c r="K24" s="141">
        <v>90</v>
      </c>
      <c r="L24" s="141"/>
      <c r="M24" s="326"/>
      <c r="N24" s="141"/>
      <c r="O24" s="141"/>
      <c r="P24" s="141"/>
      <c r="Q24" s="141"/>
      <c r="R24" s="141"/>
      <c r="S24" s="425"/>
      <c r="T24" s="142"/>
      <c r="U24" s="142"/>
      <c r="V24" s="142"/>
      <c r="W24" s="142"/>
      <c r="X24" s="142"/>
      <c r="Y24" s="142"/>
      <c r="Z24" s="142"/>
      <c r="AA24" s="142"/>
      <c r="AB24" s="141"/>
      <c r="AC24" s="142"/>
      <c r="AD24" s="142"/>
      <c r="AE24" s="142"/>
      <c r="AF24" s="135"/>
      <c r="AG24" s="135"/>
      <c r="AH24" s="135"/>
      <c r="AI24" s="135"/>
      <c r="AJ24" s="135"/>
      <c r="AK24" s="135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</row>
    <row r="25" spans="1:119" s="15" customFormat="1" ht="16.5" customHeight="1" x14ac:dyDescent="0.25">
      <c r="A25" s="1">
        <v>43951</v>
      </c>
      <c r="B25" s="308" t="s">
        <v>200</v>
      </c>
      <c r="C25" s="78" t="s">
        <v>7</v>
      </c>
      <c r="D25" s="142">
        <v>45</v>
      </c>
      <c r="E25" s="142"/>
      <c r="F25" s="142"/>
      <c r="G25" s="141"/>
      <c r="H25" s="142"/>
      <c r="I25" s="425"/>
      <c r="J25" s="142"/>
      <c r="K25" s="141">
        <v>45</v>
      </c>
      <c r="L25" s="142"/>
      <c r="M25" s="326"/>
      <c r="N25" s="142"/>
      <c r="O25" s="142"/>
      <c r="P25" s="141"/>
      <c r="Q25" s="142"/>
      <c r="R25" s="141"/>
      <c r="S25" s="425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35"/>
      <c r="AG25" s="135"/>
      <c r="AH25" s="135"/>
      <c r="AI25" s="135"/>
      <c r="AJ25" s="135"/>
      <c r="AK25" s="135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</row>
    <row r="26" spans="1:119" s="15" customFormat="1" ht="16.5" customHeight="1" x14ac:dyDescent="0.25">
      <c r="A26" s="1">
        <v>43951</v>
      </c>
      <c r="B26" s="308" t="s">
        <v>147</v>
      </c>
      <c r="C26" s="78" t="s">
        <v>7</v>
      </c>
      <c r="D26" s="142">
        <v>20</v>
      </c>
      <c r="E26" s="142"/>
      <c r="F26" s="142"/>
      <c r="G26" s="141"/>
      <c r="H26" s="142"/>
      <c r="I26" s="425"/>
      <c r="J26" s="141"/>
      <c r="K26" s="141">
        <v>20</v>
      </c>
      <c r="L26" s="142"/>
      <c r="M26" s="326"/>
      <c r="N26" s="142"/>
      <c r="O26" s="142"/>
      <c r="P26" s="141"/>
      <c r="Q26" s="142"/>
      <c r="R26" s="141"/>
      <c r="S26" s="425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35"/>
      <c r="AG26" s="135"/>
      <c r="AH26" s="135"/>
      <c r="AI26" s="135"/>
      <c r="AJ26" s="135"/>
      <c r="AK26" s="135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</row>
    <row r="27" spans="1:119" s="15" customFormat="1" ht="16.5" customHeight="1" x14ac:dyDescent="0.25">
      <c r="A27" s="1">
        <v>43951</v>
      </c>
      <c r="B27" s="308" t="s">
        <v>188</v>
      </c>
      <c r="C27" s="78" t="s">
        <v>7</v>
      </c>
      <c r="D27" s="142">
        <v>30</v>
      </c>
      <c r="E27" s="142"/>
      <c r="F27" s="142"/>
      <c r="G27" s="141"/>
      <c r="H27" s="142"/>
      <c r="I27" s="425"/>
      <c r="J27" s="141"/>
      <c r="K27" s="141">
        <v>30</v>
      </c>
      <c r="L27" s="142"/>
      <c r="M27" s="326"/>
      <c r="N27" s="142"/>
      <c r="O27" s="142"/>
      <c r="P27" s="141"/>
      <c r="Q27" s="142"/>
      <c r="R27" s="141"/>
      <c r="S27" s="425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35"/>
      <c r="AG27" s="135"/>
      <c r="AH27" s="135"/>
      <c r="AI27" s="135"/>
      <c r="AJ27" s="135"/>
      <c r="AK27" s="135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</row>
    <row r="28" spans="1:119" s="15" customFormat="1" ht="16.5" customHeight="1" x14ac:dyDescent="0.25">
      <c r="A28" s="1"/>
      <c r="B28" s="308"/>
      <c r="C28" s="78"/>
      <c r="D28" s="141"/>
      <c r="E28" s="141"/>
      <c r="F28" s="141"/>
      <c r="G28" s="141"/>
      <c r="H28" s="141"/>
      <c r="I28" s="425"/>
      <c r="J28" s="141"/>
      <c r="K28" s="141"/>
      <c r="L28" s="141"/>
      <c r="M28" s="326"/>
      <c r="N28" s="141"/>
      <c r="O28" s="141"/>
      <c r="P28" s="141"/>
      <c r="Q28" s="443"/>
      <c r="R28" s="141"/>
      <c r="S28" s="425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35"/>
      <c r="AG28" s="135"/>
      <c r="AH28" s="135"/>
      <c r="AI28" s="135"/>
      <c r="AJ28" s="135"/>
      <c r="AK28" s="135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</row>
    <row r="29" spans="1:119" s="94" customFormat="1" ht="16.5" customHeight="1" x14ac:dyDescent="0.25">
      <c r="A29" s="19" t="s">
        <v>65</v>
      </c>
      <c r="B29" s="430"/>
      <c r="C29" s="431"/>
      <c r="D29" s="432">
        <f>SUM(D6:D28)</f>
        <v>1137.98</v>
      </c>
      <c r="E29" s="432">
        <f>SUM(E6:E28)</f>
        <v>663.51</v>
      </c>
      <c r="F29" s="433"/>
      <c r="G29" s="433">
        <f>SUM(G6:G28)</f>
        <v>0</v>
      </c>
      <c r="H29" s="433">
        <f>SUM(H6:H28)</f>
        <v>500</v>
      </c>
      <c r="I29" s="434"/>
      <c r="J29" s="433">
        <f t="shared" ref="J29:R29" si="0">SUM(J6:J28)</f>
        <v>52.98</v>
      </c>
      <c r="K29" s="433">
        <f t="shared" si="0"/>
        <v>585</v>
      </c>
      <c r="L29" s="433">
        <f t="shared" si="0"/>
        <v>0</v>
      </c>
      <c r="M29" s="433">
        <f t="shared" si="0"/>
        <v>0</v>
      </c>
      <c r="N29" s="433">
        <f t="shared" si="0"/>
        <v>0</v>
      </c>
      <c r="O29" s="433">
        <f t="shared" si="0"/>
        <v>0</v>
      </c>
      <c r="P29" s="433">
        <f t="shared" si="0"/>
        <v>0</v>
      </c>
      <c r="Q29" s="433">
        <f t="shared" si="0"/>
        <v>0</v>
      </c>
      <c r="R29" s="433">
        <f t="shared" si="0"/>
        <v>0</v>
      </c>
      <c r="S29" s="434"/>
      <c r="T29" s="434">
        <f t="shared" ref="T29:AE29" si="1">SUM(T6:T28)</f>
        <v>374.32</v>
      </c>
      <c r="U29" s="434">
        <f t="shared" si="1"/>
        <v>0</v>
      </c>
      <c r="V29" s="434">
        <f t="shared" si="1"/>
        <v>0</v>
      </c>
      <c r="W29" s="434">
        <f t="shared" si="1"/>
        <v>0</v>
      </c>
      <c r="X29" s="434">
        <f t="shared" si="1"/>
        <v>0</v>
      </c>
      <c r="Y29" s="434">
        <f t="shared" si="1"/>
        <v>0</v>
      </c>
      <c r="Z29" s="434">
        <f t="shared" si="1"/>
        <v>0</v>
      </c>
      <c r="AA29" s="434">
        <f t="shared" si="1"/>
        <v>278.79000000000002</v>
      </c>
      <c r="AB29" s="434">
        <f t="shared" si="1"/>
        <v>10.4</v>
      </c>
      <c r="AC29" s="434">
        <f t="shared" si="1"/>
        <v>0</v>
      </c>
      <c r="AD29" s="434">
        <f t="shared" si="1"/>
        <v>0</v>
      </c>
      <c r="AE29" s="434">
        <f t="shared" si="1"/>
        <v>0</v>
      </c>
      <c r="AF29" s="131"/>
      <c r="AG29" s="131"/>
      <c r="AH29" s="131"/>
      <c r="AI29" s="131"/>
      <c r="AJ29" s="131"/>
      <c r="AK29" s="131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</row>
    <row r="30" spans="1:119" s="151" customFormat="1" ht="16.5" customHeight="1" thickBot="1" x14ac:dyDescent="0.3">
      <c r="A30" s="81"/>
      <c r="B30" s="82"/>
      <c r="C30" s="82"/>
      <c r="D30" s="150"/>
      <c r="E30" s="150"/>
      <c r="F30" s="83"/>
      <c r="G30" s="83"/>
      <c r="H30" s="83"/>
      <c r="I30" s="84"/>
      <c r="J30" s="83"/>
      <c r="K30" s="83"/>
      <c r="L30" s="83"/>
      <c r="M30" s="85"/>
      <c r="N30" s="83"/>
      <c r="O30" s="83"/>
      <c r="P30" s="83"/>
      <c r="Q30" s="86"/>
      <c r="R30" s="83"/>
      <c r="S30" s="84"/>
      <c r="T30" s="87"/>
      <c r="U30" s="87"/>
      <c r="V30" s="87"/>
      <c r="W30" s="87"/>
      <c r="X30" s="88"/>
      <c r="Y30" s="87"/>
      <c r="Z30" s="87"/>
      <c r="AA30" s="87"/>
      <c r="AB30" s="83"/>
      <c r="AC30" s="84"/>
      <c r="AD30" s="84"/>
      <c r="AE30" s="84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</row>
    <row r="31" spans="1:119" ht="53" thickBot="1" x14ac:dyDescent="0.3">
      <c r="A31" s="22" t="s">
        <v>66</v>
      </c>
      <c r="B31" s="23" t="s">
        <v>23</v>
      </c>
      <c r="C31" s="23"/>
      <c r="D31" s="906" t="s">
        <v>24</v>
      </c>
      <c r="E31" s="906"/>
      <c r="F31" s="24"/>
      <c r="G31" s="906" t="s">
        <v>25</v>
      </c>
      <c r="H31" s="906"/>
      <c r="I31" s="25"/>
      <c r="J31" s="26" t="s">
        <v>26</v>
      </c>
      <c r="K31" s="26" t="s">
        <v>27</v>
      </c>
      <c r="L31" s="26" t="s">
        <v>28</v>
      </c>
      <c r="M31" s="27" t="s">
        <v>29</v>
      </c>
      <c r="N31" s="28" t="s">
        <v>30</v>
      </c>
      <c r="O31" s="27" t="s">
        <v>31</v>
      </c>
      <c r="P31" s="27" t="s">
        <v>67</v>
      </c>
      <c r="Q31" s="27" t="s">
        <v>33</v>
      </c>
      <c r="R31" s="27" t="s">
        <v>34</v>
      </c>
      <c r="S31" s="29"/>
      <c r="T31" s="26" t="s">
        <v>35</v>
      </c>
      <c r="U31" s="27" t="s">
        <v>36</v>
      </c>
      <c r="V31" s="30" t="s">
        <v>37</v>
      </c>
      <c r="W31" s="31" t="s">
        <v>68</v>
      </c>
      <c r="X31" s="32" t="s">
        <v>39</v>
      </c>
      <c r="Y31" s="27" t="s">
        <v>40</v>
      </c>
      <c r="Z31" s="27" t="s">
        <v>41</v>
      </c>
      <c r="AA31" s="27" t="s">
        <v>69</v>
      </c>
      <c r="AB31" s="26" t="s">
        <v>43</v>
      </c>
      <c r="AC31" s="27" t="s">
        <v>33</v>
      </c>
      <c r="AD31" s="107" t="s">
        <v>44</v>
      </c>
      <c r="AE31" s="27" t="s">
        <v>162</v>
      </c>
    </row>
    <row r="32" spans="1:119" ht="11" thickBot="1" x14ac:dyDescent="0.3">
      <c r="A32" s="35"/>
      <c r="B32" s="35"/>
      <c r="C32" s="35"/>
      <c r="D32" s="153" t="s">
        <v>48</v>
      </c>
      <c r="E32" s="154" t="s">
        <v>49</v>
      </c>
      <c r="F32" s="36"/>
      <c r="G32" s="35" t="s">
        <v>48</v>
      </c>
      <c r="H32" s="36" t="s">
        <v>49</v>
      </c>
      <c r="I32" s="36"/>
      <c r="J32" s="35" t="s">
        <v>48</v>
      </c>
      <c r="K32" s="35" t="s">
        <v>48</v>
      </c>
      <c r="L32" s="35" t="s">
        <v>48</v>
      </c>
      <c r="M32" s="37" t="s">
        <v>48</v>
      </c>
      <c r="N32" s="38" t="s">
        <v>48</v>
      </c>
      <c r="O32" s="39" t="s">
        <v>48</v>
      </c>
      <c r="P32" s="40"/>
      <c r="Q32" s="41"/>
      <c r="R32" s="42" t="s">
        <v>48</v>
      </c>
      <c r="S32" s="43"/>
      <c r="T32" s="35" t="s">
        <v>49</v>
      </c>
      <c r="U32" s="35" t="s">
        <v>49</v>
      </c>
      <c r="V32" s="38" t="s">
        <v>49</v>
      </c>
      <c r="W32" s="38" t="s">
        <v>49</v>
      </c>
      <c r="X32" s="35" t="s">
        <v>49</v>
      </c>
      <c r="Y32" s="35" t="s">
        <v>49</v>
      </c>
      <c r="Z32" s="35" t="s">
        <v>49</v>
      </c>
      <c r="AA32" s="35" t="s">
        <v>49</v>
      </c>
      <c r="AB32" s="39" t="s">
        <v>49</v>
      </c>
      <c r="AC32" s="35" t="s">
        <v>49</v>
      </c>
      <c r="AD32" s="35" t="s">
        <v>49</v>
      </c>
      <c r="AE32" s="35" t="s">
        <v>49</v>
      </c>
    </row>
    <row r="33" spans="1:31" s="47" customFormat="1" ht="11" thickBot="1" x14ac:dyDescent="0.3">
      <c r="A33" s="496"/>
      <c r="B33" s="497"/>
      <c r="C33" s="497"/>
      <c r="D33" s="498">
        <f>SUM(D5:D28)</f>
        <v>10868.859999999999</v>
      </c>
      <c r="E33" s="498">
        <f>SUM(E5:E28)</f>
        <v>663.51</v>
      </c>
      <c r="F33" s="499">
        <f>SUM(F5:F30)</f>
        <v>0</v>
      </c>
      <c r="G33" s="499">
        <f>SUM(G5:G28)</f>
        <v>701.57</v>
      </c>
      <c r="H33" s="499">
        <f>SUM(H5:H28)</f>
        <v>500</v>
      </c>
      <c r="I33" s="499">
        <f>SUM(I5:I30)</f>
        <v>0</v>
      </c>
      <c r="J33" s="499">
        <f t="shared" ref="J33:R33" si="2">SUM(J5:J28)</f>
        <v>52.98</v>
      </c>
      <c r="K33" s="499">
        <f t="shared" si="2"/>
        <v>585</v>
      </c>
      <c r="L33" s="499">
        <f t="shared" si="2"/>
        <v>0</v>
      </c>
      <c r="M33" s="499">
        <f t="shared" si="2"/>
        <v>0</v>
      </c>
      <c r="N33" s="499">
        <f t="shared" si="2"/>
        <v>0</v>
      </c>
      <c r="O33" s="499">
        <f t="shared" si="2"/>
        <v>0</v>
      </c>
      <c r="P33" s="499">
        <f t="shared" si="2"/>
        <v>0</v>
      </c>
      <c r="Q33" s="499">
        <f t="shared" si="2"/>
        <v>0</v>
      </c>
      <c r="R33" s="499">
        <f t="shared" si="2"/>
        <v>10432.449999999999</v>
      </c>
      <c r="S33" s="499">
        <f>SUM(S5:S30)</f>
        <v>0</v>
      </c>
      <c r="T33" s="499">
        <f t="shared" ref="T33:AE33" si="3">SUM(T5:T28)</f>
        <v>374.32</v>
      </c>
      <c r="U33" s="499">
        <f t="shared" si="3"/>
        <v>0</v>
      </c>
      <c r="V33" s="499">
        <f t="shared" si="3"/>
        <v>0</v>
      </c>
      <c r="W33" s="499">
        <f t="shared" si="3"/>
        <v>0</v>
      </c>
      <c r="X33" s="499">
        <f t="shared" si="3"/>
        <v>0</v>
      </c>
      <c r="Y33" s="499">
        <f t="shared" si="3"/>
        <v>0</v>
      </c>
      <c r="Z33" s="499">
        <f t="shared" si="3"/>
        <v>0</v>
      </c>
      <c r="AA33" s="499">
        <f t="shared" si="3"/>
        <v>278.79000000000002</v>
      </c>
      <c r="AB33" s="499">
        <f t="shared" si="3"/>
        <v>10.4</v>
      </c>
      <c r="AC33" s="499">
        <f t="shared" si="3"/>
        <v>0</v>
      </c>
      <c r="AD33" s="499">
        <f t="shared" si="3"/>
        <v>0</v>
      </c>
      <c r="AE33" s="499">
        <f t="shared" si="3"/>
        <v>0</v>
      </c>
    </row>
    <row r="34" spans="1:31" ht="11" thickBot="1" x14ac:dyDescent="0.3">
      <c r="A34" s="500"/>
      <c r="B34" s="98" t="s">
        <v>70</v>
      </c>
      <c r="C34" s="98"/>
      <c r="D34" s="501">
        <f>SUM(D33-E33)</f>
        <v>10205.349999999999</v>
      </c>
      <c r="E34" s="502"/>
      <c r="F34" s="503"/>
      <c r="G34" s="504">
        <f>SUM(G33-H33)</f>
        <v>201.57000000000005</v>
      </c>
      <c r="H34" s="505"/>
      <c r="I34" s="506"/>
      <c r="J34" s="507"/>
      <c r="K34" s="507"/>
      <c r="L34" s="507" t="s">
        <v>46</v>
      </c>
      <c r="M34" s="508"/>
      <c r="N34" s="507"/>
      <c r="O34" s="507" t="s">
        <v>46</v>
      </c>
      <c r="P34" s="507"/>
      <c r="Q34" s="509"/>
      <c r="R34" s="509" t="s">
        <v>46</v>
      </c>
      <c r="S34" s="510"/>
      <c r="T34" s="511"/>
      <c r="U34" s="507"/>
      <c r="V34" s="512" t="s">
        <v>46</v>
      </c>
      <c r="W34" s="512" t="s">
        <v>46</v>
      </c>
      <c r="X34" s="512" t="s">
        <v>46</v>
      </c>
      <c r="Y34" s="176"/>
      <c r="Z34" s="507" t="s">
        <v>46</v>
      </c>
      <c r="AA34" s="507" t="s">
        <v>46</v>
      </c>
      <c r="AB34" s="513"/>
      <c r="AC34" s="507" t="s">
        <v>46</v>
      </c>
      <c r="AD34" s="507" t="s">
        <v>46</v>
      </c>
      <c r="AE34" s="507" t="s">
        <v>46</v>
      </c>
    </row>
    <row r="35" spans="1:31" ht="20.25" customHeight="1" thickBot="1" x14ac:dyDescent="0.3">
      <c r="A35" s="4"/>
      <c r="D35" s="117"/>
      <c r="H35" s="9"/>
      <c r="J35" s="9"/>
      <c r="K35" s="9"/>
      <c r="L35" s="60" t="s">
        <v>71</v>
      </c>
      <c r="M35" s="61">
        <f>SUM(J33:R33)</f>
        <v>11070.429999999998</v>
      </c>
      <c r="N35" s="9"/>
      <c r="O35" s="9"/>
      <c r="P35" s="9"/>
      <c r="R35" s="62"/>
      <c r="U35" s="13" t="s">
        <v>72</v>
      </c>
      <c r="V35" s="514" t="s">
        <v>46</v>
      </c>
      <c r="W35" s="515">
        <f>SUM(T33:AE33)</f>
        <v>663.51</v>
      </c>
      <c r="X35" s="516"/>
      <c r="Y35" s="9"/>
      <c r="Z35" s="9"/>
      <c r="AA35" s="9"/>
      <c r="AB35" s="9"/>
      <c r="AC35" s="9"/>
      <c r="AD35" s="9"/>
      <c r="AE35" s="9"/>
    </row>
    <row r="36" spans="1:31" ht="11" thickBot="1" x14ac:dyDescent="0.3">
      <c r="A36" s="4"/>
      <c r="B36" s="66" t="s">
        <v>73</v>
      </c>
      <c r="C36" s="66"/>
      <c r="D36" s="158" t="s">
        <v>46</v>
      </c>
      <c r="E36" s="68">
        <f>SUM(D33-E33+G33-H33)</f>
        <v>10406.919999999998</v>
      </c>
      <c r="F36" s="69"/>
      <c r="G36" s="70"/>
      <c r="H36" s="9"/>
      <c r="J36" s="71" t="s">
        <v>46</v>
      </c>
      <c r="K36" s="9"/>
      <c r="L36" s="9"/>
      <c r="M36" s="72" t="s">
        <v>46</v>
      </c>
      <c r="N36" s="9"/>
      <c r="O36" s="13"/>
      <c r="P36" s="13"/>
      <c r="R36" s="69" t="s">
        <v>46</v>
      </c>
      <c r="T36" s="900">
        <f>SUM(M35-W35)</f>
        <v>10406.919999999998</v>
      </c>
      <c r="U36" s="900"/>
      <c r="V36" s="901" t="s">
        <v>74</v>
      </c>
      <c r="W36" s="901"/>
      <c r="X36" s="901"/>
      <c r="Y36" s="9"/>
      <c r="Z36" s="9"/>
      <c r="AA36" s="9"/>
      <c r="AB36" s="9"/>
      <c r="AC36" s="9"/>
      <c r="AD36" s="9"/>
      <c r="AE36" s="9"/>
    </row>
    <row r="37" spans="1:31" ht="14.25" customHeight="1" x14ac:dyDescent="0.25">
      <c r="A37" s="4"/>
      <c r="B37" s="73"/>
      <c r="C37" s="73"/>
      <c r="D37" s="80"/>
      <c r="E37" s="74"/>
      <c r="F37" s="69"/>
      <c r="G37" s="70"/>
      <c r="H37" s="9"/>
      <c r="J37" s="71"/>
      <c r="K37" s="9"/>
      <c r="L37" s="9"/>
      <c r="M37" s="72"/>
      <c r="N37" s="9"/>
      <c r="O37" s="13"/>
      <c r="P37" s="13"/>
      <c r="R37" s="69"/>
      <c r="T37" s="75"/>
      <c r="U37" s="76"/>
      <c r="V37" s="76"/>
      <c r="W37" s="76"/>
      <c r="X37" s="76"/>
      <c r="Y37" s="9"/>
      <c r="Z37" s="9"/>
      <c r="AA37" s="9"/>
      <c r="AB37" s="9"/>
      <c r="AC37" s="9"/>
      <c r="AD37" s="9"/>
      <c r="AE37" s="9"/>
    </row>
    <row r="38" spans="1:31" ht="12.5" x14ac:dyDescent="0.25">
      <c r="E38" s="517" t="s">
        <v>75</v>
      </c>
      <c r="F38" s="302"/>
      <c r="G38" s="378">
        <f>51.06+80-44.08</f>
        <v>86.98</v>
      </c>
      <c r="H38" s="316">
        <f>9730.88-88+500+100-10.4-29.99+50+60+10+40+60+15+30+15+10+52.98-374.32-160.8+10+90+45+20+30</f>
        <v>10205.35</v>
      </c>
      <c r="I38" s="306"/>
      <c r="J38" s="303" t="s">
        <v>76</v>
      </c>
    </row>
    <row r="39" spans="1:31" ht="11.25" customHeight="1" x14ac:dyDescent="0.25">
      <c r="D39" s="77" t="s">
        <v>164</v>
      </c>
      <c r="E39" s="517" t="s">
        <v>77</v>
      </c>
      <c r="F39" s="302"/>
      <c r="G39" s="11">
        <v>29.91</v>
      </c>
      <c r="H39" s="316">
        <f>D34</f>
        <v>10205.349999999999</v>
      </c>
      <c r="I39" s="306"/>
      <c r="J39" s="303" t="s">
        <v>78</v>
      </c>
      <c r="K39" s="417"/>
    </row>
    <row r="40" spans="1:31" ht="11.25" customHeight="1" x14ac:dyDescent="0.25">
      <c r="C40" s="4" t="s">
        <v>165</v>
      </c>
      <c r="E40" s="517" t="s">
        <v>145</v>
      </c>
      <c r="F40" s="302"/>
      <c r="G40" s="379">
        <f>584.68-500</f>
        <v>84.67999999999995</v>
      </c>
      <c r="H40" s="438">
        <f>H38-H39</f>
        <v>0</v>
      </c>
      <c r="I40" s="306"/>
      <c r="J40" s="304" t="s">
        <v>81</v>
      </c>
    </row>
    <row r="41" spans="1:31" ht="11.25" customHeight="1" x14ac:dyDescent="0.25">
      <c r="E41" s="517" t="s">
        <v>81</v>
      </c>
      <c r="F41" s="302"/>
      <c r="G41" s="380">
        <f>G38+G39+G40-G34</f>
        <v>0</v>
      </c>
      <c r="H41" s="318"/>
      <c r="I41" s="384"/>
      <c r="J41" s="312"/>
    </row>
    <row r="44" spans="1:31" x14ac:dyDescent="0.25">
      <c r="M44" s="112">
        <f>E36-T36</f>
        <v>0</v>
      </c>
    </row>
    <row r="47" spans="1:31" x14ac:dyDescent="0.25">
      <c r="G47" s="243"/>
    </row>
  </sheetData>
  <sheetProtection selectLockedCells="1" selectUnlockedCells="1"/>
  <mergeCells count="6">
    <mergeCell ref="V36:X36"/>
    <mergeCell ref="D3:E3"/>
    <mergeCell ref="G3:H3"/>
    <mergeCell ref="D31:E31"/>
    <mergeCell ref="G31:H31"/>
    <mergeCell ref="T36:U36"/>
  </mergeCells>
  <printOptions horizontalCentered="1"/>
  <pageMargins left="0.39374999999999999" right="0.39374999999999999" top="0.51180555555555551" bottom="0.51180555555555551" header="0.51180555555555551" footer="0.51180555555555551"/>
  <pageSetup paperSize="9" scale="70" firstPageNumber="0" orientation="portrait" horizontalDpi="300" verticalDpi="300" r:id="rId1"/>
  <headerFooter alignWithMargins="0">
    <oddHeader>&amp;CINTERGROUPE PARIS-BANLIEUE - IGPB
Trésorerie 2017&amp;R&amp;D</oddHeader>
    <oddFooter>&amp;CAVRIL 2017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18"/>
  <sheetViews>
    <sheetView workbookViewId="0">
      <selection activeCell="B1" sqref="B1"/>
    </sheetView>
  </sheetViews>
  <sheetFormatPr baseColWidth="10" defaultColWidth="8.7265625" defaultRowHeight="12.5" x14ac:dyDescent="0.25"/>
  <cols>
    <col min="1" max="1" width="11.453125" customWidth="1"/>
    <col min="2" max="2" width="17.81640625" bestFit="1" customWidth="1"/>
    <col min="3" max="3" width="7.81640625" bestFit="1" customWidth="1"/>
    <col min="4" max="5" width="6.81640625" bestFit="1" customWidth="1"/>
    <col min="6" max="6" width="7.54296875" bestFit="1" customWidth="1"/>
    <col min="7" max="7" width="11.1796875" bestFit="1" customWidth="1"/>
    <col min="8" max="256" width="11.453125" customWidth="1"/>
  </cols>
  <sheetData>
    <row r="1" spans="1:8" ht="13" x14ac:dyDescent="0.3">
      <c r="A1" s="410" t="s">
        <v>0</v>
      </c>
      <c r="B1" s="713" t="s">
        <v>100</v>
      </c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8" x14ac:dyDescent="0.25">
      <c r="A2" s="389">
        <v>43893</v>
      </c>
      <c r="B2" s="390" t="s">
        <v>201</v>
      </c>
      <c r="C2" s="391"/>
      <c r="D2" s="392"/>
      <c r="E2" s="393">
        <v>545.5</v>
      </c>
      <c r="F2" s="393">
        <f>SUM(C2:E2)</f>
        <v>545.5</v>
      </c>
      <c r="G2" s="440">
        <v>43896</v>
      </c>
      <c r="H2" s="296">
        <f>E2-D17</f>
        <v>168</v>
      </c>
    </row>
    <row r="3" spans="1:8" x14ac:dyDescent="0.25">
      <c r="A3" s="389">
        <v>43893</v>
      </c>
      <c r="B3" s="390" t="s">
        <v>201</v>
      </c>
      <c r="C3" s="391"/>
      <c r="D3" s="394">
        <v>78.5</v>
      </c>
      <c r="E3" s="394"/>
      <c r="F3" s="393">
        <f t="shared" ref="F3:F16" si="0">SUM(C3:E3)</f>
        <v>78.5</v>
      </c>
      <c r="G3" s="440">
        <v>43901</v>
      </c>
    </row>
    <row r="4" spans="1:8" x14ac:dyDescent="0.25">
      <c r="A4" s="389">
        <v>43893</v>
      </c>
      <c r="B4" s="390" t="s">
        <v>201</v>
      </c>
      <c r="C4" s="391"/>
      <c r="D4" s="394">
        <v>51</v>
      </c>
      <c r="E4" s="394"/>
      <c r="F4" s="393">
        <f t="shared" si="0"/>
        <v>51</v>
      </c>
      <c r="G4" s="440">
        <v>43901</v>
      </c>
    </row>
    <row r="5" spans="1:8" x14ac:dyDescent="0.25">
      <c r="A5" s="389">
        <v>43893</v>
      </c>
      <c r="B5" s="390" t="s">
        <v>201</v>
      </c>
      <c r="C5" s="391"/>
      <c r="D5" s="394">
        <v>97</v>
      </c>
      <c r="E5" s="394"/>
      <c r="F5" s="393">
        <f t="shared" si="0"/>
        <v>97</v>
      </c>
      <c r="G5" s="440">
        <v>43901</v>
      </c>
    </row>
    <row r="6" spans="1:8" x14ac:dyDescent="0.25">
      <c r="A6" s="389">
        <v>43893</v>
      </c>
      <c r="B6" s="390" t="s">
        <v>201</v>
      </c>
      <c r="C6" s="391"/>
      <c r="D6" s="394">
        <v>22.5</v>
      </c>
      <c r="E6" s="394"/>
      <c r="F6" s="393">
        <f t="shared" si="0"/>
        <v>22.5</v>
      </c>
      <c r="G6" s="440">
        <v>43901</v>
      </c>
      <c r="H6" s="296"/>
    </row>
    <row r="7" spans="1:8" x14ac:dyDescent="0.25">
      <c r="A7" s="389">
        <v>43893</v>
      </c>
      <c r="B7" s="390" t="s">
        <v>201</v>
      </c>
      <c r="C7" s="391"/>
      <c r="D7" s="394">
        <v>58</v>
      </c>
      <c r="E7" s="394"/>
      <c r="F7" s="393">
        <f t="shared" si="0"/>
        <v>58</v>
      </c>
      <c r="G7" s="440">
        <v>43901</v>
      </c>
      <c r="H7" s="296"/>
    </row>
    <row r="8" spans="1:8" x14ac:dyDescent="0.25">
      <c r="A8" s="389">
        <v>43893</v>
      </c>
      <c r="B8" s="390" t="s">
        <v>201</v>
      </c>
      <c r="C8" s="391"/>
      <c r="D8" s="396">
        <v>70.5</v>
      </c>
      <c r="E8" s="394"/>
      <c r="F8" s="393">
        <f t="shared" si="0"/>
        <v>70.5</v>
      </c>
      <c r="G8" s="440">
        <v>43901</v>
      </c>
      <c r="H8" s="296"/>
    </row>
    <row r="9" spans="1:8" x14ac:dyDescent="0.25">
      <c r="A9" s="389"/>
      <c r="B9" s="390"/>
      <c r="C9" s="391"/>
      <c r="D9" s="396"/>
      <c r="E9" s="394"/>
      <c r="F9" s="393">
        <f t="shared" si="0"/>
        <v>0</v>
      </c>
      <c r="G9" s="439"/>
    </row>
    <row r="10" spans="1:8" x14ac:dyDescent="0.25">
      <c r="A10" s="389"/>
      <c r="B10" s="390"/>
      <c r="C10" s="391"/>
      <c r="D10" s="396"/>
      <c r="E10" s="394"/>
      <c r="F10" s="393">
        <f t="shared" si="0"/>
        <v>0</v>
      </c>
      <c r="G10" s="439"/>
    </row>
    <row r="11" spans="1:8" x14ac:dyDescent="0.25">
      <c r="A11" s="389"/>
      <c r="B11" s="390"/>
      <c r="C11" s="391"/>
      <c r="D11" s="396"/>
      <c r="E11" s="394"/>
      <c r="F11" s="393">
        <f t="shared" si="0"/>
        <v>0</v>
      </c>
      <c r="G11" s="439"/>
    </row>
    <row r="12" spans="1:8" x14ac:dyDescent="0.25">
      <c r="A12" s="389"/>
      <c r="B12" s="390"/>
      <c r="C12" s="391"/>
      <c r="D12" s="396"/>
      <c r="E12" s="394"/>
      <c r="F12" s="393">
        <f t="shared" si="0"/>
        <v>0</v>
      </c>
      <c r="G12" s="439"/>
    </row>
    <row r="13" spans="1:8" x14ac:dyDescent="0.25">
      <c r="A13" s="389"/>
      <c r="B13" s="390"/>
      <c r="C13" s="391"/>
      <c r="D13" s="396"/>
      <c r="E13" s="394"/>
      <c r="F13" s="393">
        <f t="shared" si="0"/>
        <v>0</v>
      </c>
      <c r="G13" s="439"/>
    </row>
    <row r="14" spans="1:8" x14ac:dyDescent="0.25">
      <c r="A14" s="389"/>
      <c r="B14" s="390"/>
      <c r="C14" s="391"/>
      <c r="D14" s="396"/>
      <c r="E14" s="394"/>
      <c r="F14" s="393">
        <f t="shared" si="0"/>
        <v>0</v>
      </c>
      <c r="G14" s="439"/>
    </row>
    <row r="15" spans="1:8" x14ac:dyDescent="0.25">
      <c r="A15" s="389"/>
      <c r="B15" s="390"/>
      <c r="C15" s="391"/>
      <c r="D15" s="396"/>
      <c r="E15" s="395"/>
      <c r="F15" s="393">
        <f t="shared" si="0"/>
        <v>0</v>
      </c>
      <c r="G15" s="439"/>
      <c r="H15" s="296"/>
    </row>
    <row r="16" spans="1:8" x14ac:dyDescent="0.25">
      <c r="A16" s="389"/>
      <c r="B16" s="397"/>
      <c r="C16" s="391"/>
      <c r="D16" s="394"/>
      <c r="E16" s="395"/>
      <c r="F16" s="393">
        <f t="shared" si="0"/>
        <v>0</v>
      </c>
      <c r="G16" s="439"/>
    </row>
    <row r="17" spans="1:9" x14ac:dyDescent="0.25">
      <c r="A17" s="400"/>
      <c r="B17" s="401" t="s">
        <v>4</v>
      </c>
      <c r="C17" s="402">
        <f>SUM(C2:C16)</f>
        <v>0</v>
      </c>
      <c r="D17" s="402">
        <f>SUM(D3:D16)</f>
        <v>377.5</v>
      </c>
      <c r="E17" s="402">
        <f>SUM(E2:E16)</f>
        <v>545.5</v>
      </c>
      <c r="F17" s="403">
        <f>SUM(C17:E17)</f>
        <v>923</v>
      </c>
      <c r="G17" s="399"/>
      <c r="I17" s="296"/>
    </row>
    <row r="18" spans="1:9" x14ac:dyDescent="0.25">
      <c r="E18" s="211"/>
      <c r="F18" s="310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20"/>
  <sheetViews>
    <sheetView workbookViewId="0">
      <selection activeCell="H22" sqref="H22"/>
    </sheetView>
  </sheetViews>
  <sheetFormatPr baseColWidth="10" defaultColWidth="8.7265625" defaultRowHeight="12.5" x14ac:dyDescent="0.25"/>
  <cols>
    <col min="1" max="1" width="11.453125" customWidth="1"/>
    <col min="2" max="2" width="37.1796875" bestFit="1" customWidth="1"/>
    <col min="3" max="4" width="7.81640625" style="212" bestFit="1" customWidth="1"/>
    <col min="5" max="5" width="6.81640625" style="212" bestFit="1" customWidth="1"/>
    <col min="6" max="6" width="8.1796875" customWidth="1"/>
    <col min="7" max="7" width="11.1796875" bestFit="1" customWidth="1"/>
    <col min="8" max="256" width="11.453125" customWidth="1"/>
  </cols>
  <sheetData>
    <row r="1" spans="1:7" x14ac:dyDescent="0.25">
      <c r="A1" s="410" t="s">
        <v>0</v>
      </c>
      <c r="B1" s="410"/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7" x14ac:dyDescent="0.25">
      <c r="A2" s="389">
        <v>43893</v>
      </c>
      <c r="B2" s="408" t="s">
        <v>202</v>
      </c>
      <c r="C2" s="409"/>
      <c r="D2" s="412">
        <v>50</v>
      </c>
      <c r="E2" s="405"/>
      <c r="F2" s="393">
        <f>SUM(C2:E2)</f>
        <v>50</v>
      </c>
      <c r="G2" s="406" t="s">
        <v>7</v>
      </c>
    </row>
    <row r="3" spans="1:7" x14ac:dyDescent="0.25">
      <c r="A3" s="389">
        <v>43893</v>
      </c>
      <c r="B3" s="408" t="s">
        <v>203</v>
      </c>
      <c r="C3" s="409">
        <v>40</v>
      </c>
      <c r="D3" s="412"/>
      <c r="E3" s="405"/>
      <c r="F3" s="393">
        <f t="shared" ref="F3:F19" si="0">SUM(C3:E3)</f>
        <v>40</v>
      </c>
      <c r="G3" s="406" t="s">
        <v>7</v>
      </c>
    </row>
    <row r="4" spans="1:7" x14ac:dyDescent="0.25">
      <c r="A4" s="389">
        <v>43892</v>
      </c>
      <c r="B4" s="408" t="s">
        <v>204</v>
      </c>
      <c r="C4" s="409">
        <v>120</v>
      </c>
      <c r="D4" s="412"/>
      <c r="E4" s="405"/>
      <c r="F4" s="393">
        <f t="shared" si="0"/>
        <v>120</v>
      </c>
      <c r="G4" s="406" t="s">
        <v>7</v>
      </c>
    </row>
    <row r="5" spans="1:7" x14ac:dyDescent="0.25">
      <c r="A5" s="389">
        <v>43892</v>
      </c>
      <c r="B5" s="408" t="s">
        <v>17</v>
      </c>
      <c r="C5" s="409">
        <v>64.760000000000005</v>
      </c>
      <c r="D5" s="412"/>
      <c r="E5" s="405"/>
      <c r="F5" s="393">
        <f t="shared" si="0"/>
        <v>64.760000000000005</v>
      </c>
      <c r="G5" s="406" t="s">
        <v>7</v>
      </c>
    </row>
    <row r="6" spans="1:7" x14ac:dyDescent="0.25">
      <c r="A6" s="389">
        <v>43892</v>
      </c>
      <c r="B6" s="408" t="s">
        <v>199</v>
      </c>
      <c r="C6" s="409">
        <v>60</v>
      </c>
      <c r="D6" s="412"/>
      <c r="E6" s="405"/>
      <c r="F6" s="393">
        <f t="shared" si="0"/>
        <v>60</v>
      </c>
      <c r="G6" s="406" t="s">
        <v>7</v>
      </c>
    </row>
    <row r="7" spans="1:7" x14ac:dyDescent="0.25">
      <c r="A7" s="389">
        <v>43892</v>
      </c>
      <c r="B7" s="408" t="s">
        <v>8</v>
      </c>
      <c r="C7" s="409">
        <v>37</v>
      </c>
      <c r="D7" s="412"/>
      <c r="E7" s="405"/>
      <c r="F7" s="393">
        <f t="shared" si="0"/>
        <v>37</v>
      </c>
      <c r="G7" s="406" t="s">
        <v>7</v>
      </c>
    </row>
    <row r="8" spans="1:7" x14ac:dyDescent="0.25">
      <c r="A8" s="389">
        <v>43893</v>
      </c>
      <c r="B8" s="408" t="s">
        <v>205</v>
      </c>
      <c r="C8" s="409">
        <v>25</v>
      </c>
      <c r="D8" s="412"/>
      <c r="E8" s="405"/>
      <c r="F8" s="393">
        <f t="shared" si="0"/>
        <v>25</v>
      </c>
      <c r="G8" s="406" t="s">
        <v>7</v>
      </c>
    </row>
    <row r="9" spans="1:7" x14ac:dyDescent="0.25">
      <c r="A9" s="389">
        <v>43894</v>
      </c>
      <c r="B9" s="408" t="s">
        <v>16</v>
      </c>
      <c r="C9" s="409">
        <v>40</v>
      </c>
      <c r="D9" s="412"/>
      <c r="E9" s="405"/>
      <c r="F9" s="393">
        <f t="shared" si="0"/>
        <v>40</v>
      </c>
      <c r="G9" s="406" t="s">
        <v>7</v>
      </c>
    </row>
    <row r="10" spans="1:7" x14ac:dyDescent="0.25">
      <c r="A10" s="389">
        <v>43901</v>
      </c>
      <c r="B10" s="408" t="s">
        <v>206</v>
      </c>
      <c r="C10" s="409"/>
      <c r="D10" s="412">
        <v>50</v>
      </c>
      <c r="E10" s="405"/>
      <c r="F10" s="393">
        <f t="shared" si="0"/>
        <v>50</v>
      </c>
      <c r="G10" s="406" t="s">
        <v>7</v>
      </c>
    </row>
    <row r="11" spans="1:7" x14ac:dyDescent="0.25">
      <c r="A11" s="389">
        <v>43901</v>
      </c>
      <c r="B11" s="408" t="s">
        <v>83</v>
      </c>
      <c r="C11" s="409"/>
      <c r="D11" s="412">
        <v>120</v>
      </c>
      <c r="E11" s="405"/>
      <c r="F11" s="393">
        <f t="shared" si="0"/>
        <v>120</v>
      </c>
      <c r="G11" s="406" t="s">
        <v>7</v>
      </c>
    </row>
    <row r="12" spans="1:7" x14ac:dyDescent="0.25">
      <c r="A12" s="389">
        <v>43899</v>
      </c>
      <c r="B12" s="408" t="s">
        <v>207</v>
      </c>
      <c r="C12" s="409">
        <v>30</v>
      </c>
      <c r="D12" s="412"/>
      <c r="E12" s="405"/>
      <c r="F12" s="393">
        <f t="shared" si="0"/>
        <v>30</v>
      </c>
      <c r="G12" s="302" t="s">
        <v>7</v>
      </c>
    </row>
    <row r="13" spans="1:7" x14ac:dyDescent="0.25">
      <c r="A13" s="389">
        <v>43901</v>
      </c>
      <c r="B13" s="408" t="s">
        <v>113</v>
      </c>
      <c r="C13" s="409">
        <v>30</v>
      </c>
      <c r="D13" s="412"/>
      <c r="E13" s="405"/>
      <c r="F13" s="393">
        <f t="shared" si="0"/>
        <v>30</v>
      </c>
      <c r="G13" s="302" t="s">
        <v>7</v>
      </c>
    </row>
    <row r="14" spans="1:7" x14ac:dyDescent="0.25">
      <c r="A14" s="389">
        <v>43903</v>
      </c>
      <c r="B14" s="408" t="s">
        <v>208</v>
      </c>
      <c r="C14" s="409">
        <v>24</v>
      </c>
      <c r="D14" s="412"/>
      <c r="E14" s="405"/>
      <c r="F14" s="393">
        <f t="shared" si="0"/>
        <v>24</v>
      </c>
      <c r="G14" s="302" t="s">
        <v>7</v>
      </c>
    </row>
    <row r="15" spans="1:7" x14ac:dyDescent="0.25">
      <c r="A15" s="389">
        <v>43906</v>
      </c>
      <c r="B15" s="408" t="s">
        <v>115</v>
      </c>
      <c r="C15" s="409">
        <v>50</v>
      </c>
      <c r="D15" s="412"/>
      <c r="E15" s="405"/>
      <c r="F15" s="393">
        <f t="shared" si="0"/>
        <v>50</v>
      </c>
      <c r="G15" s="302" t="s">
        <v>7</v>
      </c>
    </row>
    <row r="16" spans="1:7" x14ac:dyDescent="0.25">
      <c r="A16" s="389">
        <v>43938</v>
      </c>
      <c r="B16" s="408" t="s">
        <v>209</v>
      </c>
      <c r="C16" s="409">
        <v>100</v>
      </c>
      <c r="D16" s="412"/>
      <c r="E16" s="405"/>
      <c r="F16" s="393">
        <f t="shared" si="0"/>
        <v>100</v>
      </c>
      <c r="G16" s="302" t="s">
        <v>7</v>
      </c>
    </row>
    <row r="17" spans="1:7" x14ac:dyDescent="0.25">
      <c r="A17" s="460">
        <v>43917</v>
      </c>
      <c r="B17" s="408" t="s">
        <v>85</v>
      </c>
      <c r="C17" s="409">
        <v>60</v>
      </c>
      <c r="D17" s="412"/>
      <c r="E17" s="461"/>
      <c r="F17" s="462">
        <f t="shared" si="0"/>
        <v>60</v>
      </c>
      <c r="G17" s="302" t="s">
        <v>7</v>
      </c>
    </row>
    <row r="18" spans="1:7" x14ac:dyDescent="0.25">
      <c r="A18" s="389">
        <v>43921</v>
      </c>
      <c r="B18" s="408" t="s">
        <v>8</v>
      </c>
      <c r="C18" s="409">
        <v>11</v>
      </c>
      <c r="D18" s="412"/>
      <c r="E18" s="405"/>
      <c r="F18" s="393">
        <f t="shared" si="0"/>
        <v>11</v>
      </c>
      <c r="G18" s="302" t="s">
        <v>7</v>
      </c>
    </row>
    <row r="19" spans="1:7" x14ac:dyDescent="0.25">
      <c r="A19" s="389">
        <v>43921</v>
      </c>
      <c r="B19" s="408" t="s">
        <v>210</v>
      </c>
      <c r="C19" s="409">
        <v>136</v>
      </c>
      <c r="D19" s="412"/>
      <c r="E19" s="405"/>
      <c r="F19" s="393">
        <f t="shared" si="0"/>
        <v>136</v>
      </c>
      <c r="G19" s="302" t="s">
        <v>7</v>
      </c>
    </row>
    <row r="20" spans="1:7" x14ac:dyDescent="0.25">
      <c r="A20" s="400"/>
      <c r="B20" s="401" t="s">
        <v>4</v>
      </c>
      <c r="C20" s="402">
        <f>SUM(C2:C19)</f>
        <v>827.76</v>
      </c>
      <c r="D20" s="402">
        <f>SUM(D2:D18)</f>
        <v>220</v>
      </c>
      <c r="E20" s="402">
        <f>SUM(E2:E18)</f>
        <v>0</v>
      </c>
      <c r="F20" s="403">
        <f>SUM(C20:E20)</f>
        <v>1047.76</v>
      </c>
      <c r="G20" s="39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O53"/>
  <sheetViews>
    <sheetView showGridLines="0" topLeftCell="A2" zoomScale="84" zoomScaleNormal="84" workbookViewId="0">
      <selection activeCell="N6" sqref="A6:IV6"/>
    </sheetView>
  </sheetViews>
  <sheetFormatPr baseColWidth="10" defaultColWidth="11.453125" defaultRowHeight="10.5" x14ac:dyDescent="0.25"/>
  <cols>
    <col min="1" max="1" width="18.1796875" style="3" customWidth="1"/>
    <col min="2" max="2" width="44.453125" style="4" customWidth="1"/>
    <col min="3" max="3" width="3.7265625" style="4" customWidth="1"/>
    <col min="4" max="4" width="11.54296875" style="77" customWidth="1"/>
    <col min="5" max="5" width="13.81640625" style="116" customWidth="1"/>
    <col min="6" max="6" width="0.1796875" style="6" customWidth="1"/>
    <col min="7" max="7" width="13.1796875" style="6" customWidth="1"/>
    <col min="8" max="8" width="12.1796875" style="5" customWidth="1"/>
    <col min="9" max="9" width="0.7265625" style="7" customWidth="1"/>
    <col min="10" max="10" width="11.54296875" style="5" customWidth="1"/>
    <col min="11" max="11" width="13.54296875" style="5" customWidth="1"/>
    <col min="12" max="12" width="14.26953125" style="5" customWidth="1"/>
    <col min="13" max="13" width="12.54296875" style="8" customWidth="1"/>
    <col min="14" max="14" width="11.54296875" style="5" customWidth="1"/>
    <col min="15" max="16" width="11.26953125" style="5" customWidth="1"/>
    <col min="17" max="17" width="10.54296875" style="9" customWidth="1"/>
    <col min="18" max="18" width="15" style="6" customWidth="1"/>
    <col min="19" max="19" width="0.54296875" style="6" customWidth="1"/>
    <col min="20" max="20" width="12.1796875" style="6" customWidth="1"/>
    <col min="21" max="21" width="14.453125" style="5" customWidth="1"/>
    <col min="22" max="22" width="11.81640625" style="5" customWidth="1"/>
    <col min="23" max="23" width="12.81640625" style="5" customWidth="1"/>
    <col min="24" max="24" width="11.54296875" style="5" customWidth="1"/>
    <col min="25" max="26" width="11.26953125" style="5" customWidth="1"/>
    <col min="27" max="27" width="12.7265625" style="5" customWidth="1"/>
    <col min="28" max="28" width="11.453125" style="5"/>
    <col min="29" max="31" width="11.26953125" style="5" customWidth="1"/>
    <col min="32" max="16384" width="11.453125" style="9"/>
  </cols>
  <sheetData>
    <row r="1" spans="1:119" ht="26.25" customHeight="1" x14ac:dyDescent="0.3">
      <c r="A1" s="776" t="s">
        <v>21</v>
      </c>
      <c r="B1" s="777"/>
      <c r="E1" s="117"/>
      <c r="F1" s="9"/>
      <c r="G1" s="9"/>
      <c r="I1" s="9"/>
      <c r="R1" s="9"/>
      <c r="S1" s="9"/>
      <c r="T1" s="9"/>
    </row>
    <row r="2" spans="1:119" ht="12.75" customHeight="1" thickBot="1" x14ac:dyDescent="0.3">
      <c r="A2" s="11"/>
      <c r="E2" s="117"/>
      <c r="F2" s="9"/>
      <c r="G2" s="9"/>
      <c r="I2" s="9"/>
      <c r="R2" s="9"/>
      <c r="S2" s="9"/>
      <c r="T2" s="9"/>
    </row>
    <row r="3" spans="1:119" ht="42.5" thickBot="1" x14ac:dyDescent="0.3">
      <c r="A3" s="880" t="s">
        <v>22</v>
      </c>
      <c r="B3" s="97" t="s">
        <v>23</v>
      </c>
      <c r="C3" s="97"/>
      <c r="D3" s="902" t="s">
        <v>24</v>
      </c>
      <c r="E3" s="903"/>
      <c r="F3" s="98"/>
      <c r="G3" s="902" t="s">
        <v>25</v>
      </c>
      <c r="H3" s="903"/>
      <c r="I3" s="25"/>
      <c r="J3" s="99" t="s">
        <v>26</v>
      </c>
      <c r="K3" s="99" t="s">
        <v>27</v>
      </c>
      <c r="L3" s="99" t="s">
        <v>28</v>
      </c>
      <c r="M3" s="12" t="s">
        <v>29</v>
      </c>
      <c r="N3" s="100" t="s">
        <v>30</v>
      </c>
      <c r="O3" s="12" t="s">
        <v>31</v>
      </c>
      <c r="P3" s="12" t="s">
        <v>32</v>
      </c>
      <c r="Q3" s="12" t="s">
        <v>33</v>
      </c>
      <c r="R3" s="12" t="s">
        <v>34</v>
      </c>
      <c r="S3" s="101"/>
      <c r="T3" s="99" t="s">
        <v>35</v>
      </c>
      <c r="U3" s="12" t="s">
        <v>36</v>
      </c>
      <c r="V3" s="102" t="s">
        <v>37</v>
      </c>
      <c r="W3" s="103" t="s">
        <v>38</v>
      </c>
      <c r="X3" s="104" t="s">
        <v>39</v>
      </c>
      <c r="Y3" s="12" t="s">
        <v>40</v>
      </c>
      <c r="Z3" s="12" t="s">
        <v>41</v>
      </c>
      <c r="AA3" s="12" t="s">
        <v>42</v>
      </c>
      <c r="AB3" s="99" t="s">
        <v>43</v>
      </c>
      <c r="AC3" s="12" t="s">
        <v>33</v>
      </c>
      <c r="AD3" s="107" t="s">
        <v>44</v>
      </c>
      <c r="AE3" s="12" t="s">
        <v>45</v>
      </c>
    </row>
    <row r="4" spans="1:119" s="13" customFormat="1" ht="11" thickBot="1" x14ac:dyDescent="0.3">
      <c r="A4" s="96"/>
      <c r="B4" s="118" t="s">
        <v>46</v>
      </c>
      <c r="C4" s="105" t="s">
        <v>47</v>
      </c>
      <c r="D4" s="119" t="s">
        <v>48</v>
      </c>
      <c r="E4" s="80" t="s">
        <v>49</v>
      </c>
      <c r="F4" s="76"/>
      <c r="G4" s="96" t="s">
        <v>48</v>
      </c>
      <c r="H4" s="76" t="s">
        <v>49</v>
      </c>
      <c r="I4" s="106"/>
      <c r="J4" s="96" t="s">
        <v>48</v>
      </c>
      <c r="K4" s="96" t="s">
        <v>48</v>
      </c>
      <c r="L4" s="96" t="s">
        <v>48</v>
      </c>
      <c r="M4" s="107" t="s">
        <v>48</v>
      </c>
      <c r="N4" s="96" t="s">
        <v>48</v>
      </c>
      <c r="O4" s="96" t="s">
        <v>48</v>
      </c>
      <c r="P4" s="96" t="s">
        <v>48</v>
      </c>
      <c r="Q4" s="96" t="s">
        <v>48</v>
      </c>
      <c r="R4" s="96" t="s">
        <v>48</v>
      </c>
      <c r="S4" s="108"/>
      <c r="T4" s="96" t="s">
        <v>49</v>
      </c>
      <c r="U4" s="96" t="s">
        <v>49</v>
      </c>
      <c r="V4" s="22" t="s">
        <v>49</v>
      </c>
      <c r="W4" s="22" t="s">
        <v>49</v>
      </c>
      <c r="X4" s="96" t="s">
        <v>49</v>
      </c>
      <c r="Y4" s="96" t="s">
        <v>49</v>
      </c>
      <c r="Z4" s="96" t="s">
        <v>49</v>
      </c>
      <c r="AA4" s="96" t="s">
        <v>49</v>
      </c>
      <c r="AB4" s="97" t="s">
        <v>49</v>
      </c>
      <c r="AC4" s="109" t="s">
        <v>49</v>
      </c>
      <c r="AD4" s="109" t="s">
        <v>49</v>
      </c>
      <c r="AE4" s="109" t="s">
        <v>49</v>
      </c>
    </row>
    <row r="5" spans="1:119" s="13" customFormat="1" x14ac:dyDescent="0.25">
      <c r="A5" s="778" t="s">
        <v>50</v>
      </c>
      <c r="B5" s="111" t="s">
        <v>51</v>
      </c>
      <c r="C5" s="111"/>
      <c r="D5" s="814">
        <f>'11 2018'!D39</f>
        <v>17801.82</v>
      </c>
      <c r="E5" s="120"/>
      <c r="F5" s="121"/>
      <c r="G5" s="779">
        <f>'11 2018'!G39</f>
        <v>201.62000000000012</v>
      </c>
      <c r="H5" s="121"/>
      <c r="I5" s="123"/>
      <c r="J5" s="121"/>
      <c r="K5" s="121"/>
      <c r="L5" s="121"/>
      <c r="M5" s="124"/>
      <c r="N5" s="121"/>
      <c r="O5" s="121"/>
      <c r="P5" s="121"/>
      <c r="Q5" s="125"/>
      <c r="R5" s="780">
        <f>SUM(D5:G5)</f>
        <v>18003.439999999999</v>
      </c>
      <c r="S5" s="123"/>
      <c r="T5" s="121"/>
      <c r="U5" s="121"/>
      <c r="V5" s="121"/>
      <c r="W5" s="121"/>
      <c r="X5" s="121"/>
      <c r="Y5" s="121"/>
      <c r="Z5" s="121"/>
      <c r="AA5" s="121"/>
      <c r="AB5" s="126"/>
      <c r="AC5" s="121"/>
      <c r="AD5" s="121"/>
      <c r="AE5" s="121"/>
      <c r="AF5" s="14"/>
      <c r="AG5" s="14"/>
      <c r="AH5" s="14"/>
      <c r="AI5" s="14"/>
      <c r="AJ5" s="14"/>
      <c r="AK5" s="14"/>
    </row>
    <row r="6" spans="1:119" s="15" customFormat="1" ht="16.5" customHeight="1" x14ac:dyDescent="0.25">
      <c r="A6" s="209">
        <v>44166</v>
      </c>
      <c r="B6" s="94" t="s">
        <v>52</v>
      </c>
      <c r="C6" s="78" t="s">
        <v>7</v>
      </c>
      <c r="D6" s="141"/>
      <c r="E6" s="141">
        <v>100</v>
      </c>
      <c r="F6" s="436"/>
      <c r="G6" s="436"/>
      <c r="H6" s="436"/>
      <c r="I6" s="437"/>
      <c r="J6" s="436"/>
      <c r="K6" s="436"/>
      <c r="L6" s="436"/>
      <c r="M6" s="141"/>
      <c r="N6" s="436"/>
      <c r="O6" s="436"/>
      <c r="P6" s="436"/>
      <c r="Q6" s="644"/>
      <c r="R6" s="436"/>
      <c r="S6" s="437"/>
      <c r="T6" s="146"/>
      <c r="U6" s="146"/>
      <c r="V6" s="146"/>
      <c r="W6" s="146"/>
      <c r="X6" s="146"/>
      <c r="Y6" s="146"/>
      <c r="Z6" s="146"/>
      <c r="AA6" s="146">
        <v>100</v>
      </c>
      <c r="AB6" s="436"/>
      <c r="AC6" s="146"/>
      <c r="AD6" s="146"/>
      <c r="AE6" s="146"/>
      <c r="AF6" s="135"/>
      <c r="AG6" s="135"/>
      <c r="AH6" s="135"/>
      <c r="AI6" s="135"/>
      <c r="AJ6" s="135"/>
      <c r="AK6" s="135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</row>
    <row r="7" spans="1:119" s="15" customFormat="1" ht="16.5" customHeight="1" x14ac:dyDescent="0.25">
      <c r="A7" s="823">
        <v>44179</v>
      </c>
      <c r="B7" s="414" t="s">
        <v>53</v>
      </c>
      <c r="C7" s="78" t="s">
        <v>7</v>
      </c>
      <c r="D7" s="141">
        <v>28.5</v>
      </c>
      <c r="E7" s="141"/>
      <c r="F7" s="436"/>
      <c r="G7" s="436"/>
      <c r="H7" s="436"/>
      <c r="I7" s="437"/>
      <c r="J7" s="436"/>
      <c r="K7" s="436"/>
      <c r="L7" s="436"/>
      <c r="M7" s="141">
        <v>28.5</v>
      </c>
      <c r="N7" s="436"/>
      <c r="O7" s="436"/>
      <c r="P7" s="436"/>
      <c r="Q7" s="644"/>
      <c r="R7" s="436"/>
      <c r="S7" s="437"/>
      <c r="T7" s="146"/>
      <c r="U7" s="146"/>
      <c r="V7" s="146"/>
      <c r="W7" s="146"/>
      <c r="X7" s="146"/>
      <c r="Y7" s="146"/>
      <c r="Z7" s="146"/>
      <c r="AA7" s="146"/>
      <c r="AB7" s="436"/>
      <c r="AC7" s="146"/>
      <c r="AD7" s="146"/>
      <c r="AE7" s="146"/>
      <c r="AF7" s="135"/>
      <c r="AG7" s="135"/>
      <c r="AH7" s="135"/>
      <c r="AI7" s="135"/>
      <c r="AJ7" s="135"/>
      <c r="AK7" s="135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</row>
    <row r="8" spans="1:119" s="15" customFormat="1" ht="16.5" customHeight="1" x14ac:dyDescent="0.25">
      <c r="A8" s="209">
        <v>44167</v>
      </c>
      <c r="B8" s="307" t="s">
        <v>6</v>
      </c>
      <c r="C8" s="78" t="s">
        <v>7</v>
      </c>
      <c r="D8" s="141"/>
      <c r="E8" s="141"/>
      <c r="F8" s="436"/>
      <c r="G8" s="436">
        <v>200</v>
      </c>
      <c r="H8" s="436"/>
      <c r="I8" s="437"/>
      <c r="J8" s="436"/>
      <c r="K8" s="436"/>
      <c r="L8" s="436"/>
      <c r="M8" s="141">
        <v>200</v>
      </c>
      <c r="N8" s="436"/>
      <c r="O8" s="436"/>
      <c r="P8" s="436"/>
      <c r="Q8" s="644"/>
      <c r="R8" s="436"/>
      <c r="S8" s="437"/>
      <c r="T8" s="146"/>
      <c r="U8" s="146"/>
      <c r="V8" s="146"/>
      <c r="W8" s="146"/>
      <c r="X8" s="146"/>
      <c r="Y8" s="146"/>
      <c r="Z8" s="146"/>
      <c r="AA8" s="146"/>
      <c r="AB8" s="436"/>
      <c r="AC8" s="146"/>
      <c r="AD8" s="146"/>
      <c r="AE8" s="146"/>
      <c r="AF8" s="135"/>
      <c r="AG8" s="135"/>
      <c r="AH8" s="135"/>
      <c r="AI8" s="135"/>
      <c r="AJ8" s="135"/>
      <c r="AK8" s="135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</row>
    <row r="9" spans="1:119" s="15" customFormat="1" ht="16.5" customHeight="1" x14ac:dyDescent="0.25">
      <c r="A9" s="209">
        <v>44166</v>
      </c>
      <c r="B9" s="307" t="s">
        <v>8</v>
      </c>
      <c r="C9" s="78" t="s">
        <v>7</v>
      </c>
      <c r="D9" s="141">
        <v>100</v>
      </c>
      <c r="E9" s="141"/>
      <c r="F9" s="436"/>
      <c r="G9" s="436"/>
      <c r="H9" s="436"/>
      <c r="I9" s="437"/>
      <c r="J9" s="436"/>
      <c r="K9" s="436">
        <v>100</v>
      </c>
      <c r="L9" s="436"/>
      <c r="M9" s="141"/>
      <c r="N9" s="436"/>
      <c r="O9" s="436"/>
      <c r="P9" s="436"/>
      <c r="Q9" s="644"/>
      <c r="R9" s="436"/>
      <c r="S9" s="437"/>
      <c r="T9" s="146"/>
      <c r="U9" s="146"/>
      <c r="V9" s="146"/>
      <c r="W9" s="146"/>
      <c r="X9" s="146"/>
      <c r="Y9" s="146"/>
      <c r="Z9" s="146"/>
      <c r="AA9" s="146"/>
      <c r="AB9" s="436"/>
      <c r="AC9" s="146"/>
      <c r="AD9" s="146"/>
      <c r="AE9" s="146"/>
      <c r="AF9" s="135"/>
      <c r="AG9" s="135"/>
      <c r="AH9" s="135"/>
      <c r="AI9" s="135"/>
      <c r="AJ9" s="135"/>
      <c r="AK9" s="135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</row>
    <row r="10" spans="1:119" s="15" customFormat="1" ht="16.5" customHeight="1" x14ac:dyDescent="0.25">
      <c r="A10" s="209">
        <v>44177</v>
      </c>
      <c r="B10" s="408" t="s">
        <v>54</v>
      </c>
      <c r="C10" s="78" t="s">
        <v>7</v>
      </c>
      <c r="D10" s="418"/>
      <c r="E10" s="141">
        <v>13.4</v>
      </c>
      <c r="F10" s="436"/>
      <c r="G10" s="436"/>
      <c r="H10" s="436"/>
      <c r="I10" s="437"/>
      <c r="J10" s="436"/>
      <c r="K10" s="436"/>
      <c r="L10" s="436"/>
      <c r="M10" s="141"/>
      <c r="N10" s="436"/>
      <c r="O10" s="436"/>
      <c r="P10" s="436"/>
      <c r="Q10" s="644"/>
      <c r="R10" s="436"/>
      <c r="S10" s="437"/>
      <c r="T10" s="146"/>
      <c r="U10" s="146"/>
      <c r="V10" s="146"/>
      <c r="W10" s="146"/>
      <c r="X10" s="146"/>
      <c r="Y10" s="146"/>
      <c r="Z10" s="146"/>
      <c r="AA10" s="146"/>
      <c r="AB10" s="436">
        <v>13.4</v>
      </c>
      <c r="AC10" s="146"/>
      <c r="AD10" s="146"/>
      <c r="AE10" s="146"/>
      <c r="AF10" s="135"/>
      <c r="AG10" s="135"/>
      <c r="AH10" s="135"/>
      <c r="AI10" s="135"/>
      <c r="AJ10" s="135"/>
      <c r="AK10" s="135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</row>
    <row r="11" spans="1:119" s="15" customFormat="1" ht="16.5" customHeight="1" x14ac:dyDescent="0.25">
      <c r="A11" s="209">
        <v>44168</v>
      </c>
      <c r="B11" s="307" t="s">
        <v>55</v>
      </c>
      <c r="C11" s="78" t="s">
        <v>7</v>
      </c>
      <c r="D11" s="349">
        <v>200</v>
      </c>
      <c r="E11" s="141"/>
      <c r="F11" s="436"/>
      <c r="G11" s="436"/>
      <c r="H11" s="436">
        <v>200</v>
      </c>
      <c r="I11" s="437"/>
      <c r="J11" s="436"/>
      <c r="K11" s="436"/>
      <c r="L11" s="436"/>
      <c r="M11" s="326"/>
      <c r="N11" s="436"/>
      <c r="O11" s="436"/>
      <c r="P11" s="436"/>
      <c r="Q11" s="644"/>
      <c r="R11" s="436"/>
      <c r="S11" s="437"/>
      <c r="T11" s="146"/>
      <c r="U11" s="146"/>
      <c r="V11" s="146"/>
      <c r="W11" s="146"/>
      <c r="X11" s="146"/>
      <c r="Y11" s="146"/>
      <c r="Z11" s="146"/>
      <c r="AA11" s="146"/>
      <c r="AB11" s="436"/>
      <c r="AC11" s="146"/>
      <c r="AD11" s="146"/>
      <c r="AE11" s="146"/>
      <c r="AF11" s="135"/>
      <c r="AG11" s="135"/>
      <c r="AH11" s="135"/>
      <c r="AI11" s="135"/>
      <c r="AJ11" s="135"/>
      <c r="AK11" s="135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</row>
    <row r="12" spans="1:119" s="15" customFormat="1" ht="16.5" customHeight="1" x14ac:dyDescent="0.25">
      <c r="A12" s="209">
        <v>44168</v>
      </c>
      <c r="B12" s="307" t="s">
        <v>9</v>
      </c>
      <c r="C12" s="78" t="s">
        <v>7</v>
      </c>
      <c r="D12" s="141">
        <v>24</v>
      </c>
      <c r="E12" s="141"/>
      <c r="F12" s="436"/>
      <c r="G12" s="436"/>
      <c r="H12" s="436"/>
      <c r="I12" s="437"/>
      <c r="J12" s="436"/>
      <c r="K12" s="436">
        <v>24</v>
      </c>
      <c r="L12" s="436"/>
      <c r="M12" s="326"/>
      <c r="N12" s="436"/>
      <c r="O12" s="436"/>
      <c r="P12" s="436"/>
      <c r="Q12" s="644"/>
      <c r="R12" s="436"/>
      <c r="S12" s="437"/>
      <c r="T12" s="146"/>
      <c r="U12" s="146"/>
      <c r="V12" s="146"/>
      <c r="W12" s="146"/>
      <c r="X12" s="146"/>
      <c r="Y12" s="146"/>
      <c r="Z12" s="146"/>
      <c r="AA12" s="146"/>
      <c r="AB12" s="436"/>
      <c r="AC12" s="146"/>
      <c r="AD12" s="146"/>
      <c r="AE12" s="146"/>
      <c r="AF12" s="135"/>
      <c r="AG12" s="135"/>
      <c r="AH12" s="135"/>
      <c r="AI12" s="135"/>
      <c r="AJ12" s="135"/>
      <c r="AK12" s="135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</row>
    <row r="13" spans="1:119" s="236" customFormat="1" ht="16.5" customHeight="1" x14ac:dyDescent="0.25">
      <c r="A13" s="209">
        <v>44168</v>
      </c>
      <c r="B13" s="307" t="s">
        <v>9</v>
      </c>
      <c r="C13" s="78" t="s">
        <v>7</v>
      </c>
      <c r="D13" s="444">
        <v>40</v>
      </c>
      <c r="E13" s="444"/>
      <c r="F13" s="490"/>
      <c r="G13" s="490"/>
      <c r="H13" s="490"/>
      <c r="I13" s="654"/>
      <c r="J13" s="490"/>
      <c r="K13" s="490">
        <v>40</v>
      </c>
      <c r="L13" s="490"/>
      <c r="M13" s="446"/>
      <c r="N13" s="490"/>
      <c r="O13" s="490"/>
      <c r="P13" s="490"/>
      <c r="Q13" s="816"/>
      <c r="R13" s="490"/>
      <c r="S13" s="654"/>
      <c r="T13" s="817"/>
      <c r="U13" s="817"/>
      <c r="V13" s="817"/>
      <c r="W13" s="817"/>
      <c r="X13" s="817"/>
      <c r="Y13" s="817"/>
      <c r="Z13" s="817"/>
      <c r="AA13" s="817"/>
      <c r="AB13" s="490"/>
      <c r="AC13" s="817"/>
      <c r="AD13" s="817"/>
      <c r="AE13" s="817"/>
      <c r="AF13" s="234"/>
      <c r="AG13" s="234"/>
      <c r="AH13" s="234"/>
      <c r="AI13" s="234"/>
      <c r="AJ13" s="234"/>
      <c r="AK13" s="234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</row>
    <row r="14" spans="1:119" s="236" customFormat="1" ht="16.5" customHeight="1" x14ac:dyDescent="0.25">
      <c r="A14" s="209">
        <v>44168</v>
      </c>
      <c r="B14" s="308" t="s">
        <v>56</v>
      </c>
      <c r="C14" s="78" t="s">
        <v>7</v>
      </c>
      <c r="D14" s="444"/>
      <c r="E14" s="444">
        <v>29.99</v>
      </c>
      <c r="F14" s="490"/>
      <c r="G14" s="490"/>
      <c r="H14" s="490"/>
      <c r="I14" s="654"/>
      <c r="J14" s="490"/>
      <c r="K14" s="490"/>
      <c r="L14" s="490"/>
      <c r="M14" s="446"/>
      <c r="N14" s="490"/>
      <c r="O14" s="490"/>
      <c r="P14" s="490"/>
      <c r="Q14" s="816"/>
      <c r="R14" s="490"/>
      <c r="S14" s="654"/>
      <c r="T14" s="817"/>
      <c r="U14" s="817"/>
      <c r="V14" s="817"/>
      <c r="W14" s="817"/>
      <c r="X14" s="817"/>
      <c r="Y14" s="817"/>
      <c r="Z14" s="817"/>
      <c r="AA14" s="817">
        <v>29.99</v>
      </c>
      <c r="AB14" s="490"/>
      <c r="AC14" s="817"/>
      <c r="AD14" s="817"/>
      <c r="AE14" s="817"/>
      <c r="AF14" s="234"/>
      <c r="AG14" s="234"/>
      <c r="AH14" s="234"/>
      <c r="AI14" s="234"/>
      <c r="AJ14" s="234"/>
      <c r="AK14" s="234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</row>
    <row r="15" spans="1:119" s="15" customFormat="1" ht="16.5" customHeight="1" x14ac:dyDescent="0.25">
      <c r="A15" s="209">
        <v>44172</v>
      </c>
      <c r="B15" s="307" t="s">
        <v>9</v>
      </c>
      <c r="C15" s="78" t="s">
        <v>7</v>
      </c>
      <c r="D15" s="141">
        <v>15</v>
      </c>
      <c r="E15" s="141"/>
      <c r="F15" s="436"/>
      <c r="G15" s="436"/>
      <c r="H15" s="436"/>
      <c r="I15" s="437"/>
      <c r="J15" s="436"/>
      <c r="K15" s="436">
        <v>15</v>
      </c>
      <c r="L15" s="436"/>
      <c r="M15" s="326"/>
      <c r="N15" s="436"/>
      <c r="O15" s="436"/>
      <c r="P15" s="436"/>
      <c r="Q15" s="644"/>
      <c r="R15" s="436"/>
      <c r="S15" s="437"/>
      <c r="T15" s="146"/>
      <c r="U15" s="146"/>
      <c r="V15" s="146"/>
      <c r="W15" s="146"/>
      <c r="X15" s="146"/>
      <c r="Y15" s="146"/>
      <c r="Z15" s="146"/>
      <c r="AA15" s="146"/>
      <c r="AB15" s="436"/>
      <c r="AC15" s="146"/>
      <c r="AD15" s="146"/>
      <c r="AE15" s="146"/>
      <c r="AF15" s="135"/>
      <c r="AG15" s="135"/>
      <c r="AH15" s="135"/>
      <c r="AI15" s="135"/>
      <c r="AJ15" s="135"/>
      <c r="AK15" s="135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</row>
    <row r="16" spans="1:119" s="236" customFormat="1" ht="16.5" customHeight="1" x14ac:dyDescent="0.25">
      <c r="A16" s="209">
        <v>44172</v>
      </c>
      <c r="B16" s="307" t="s">
        <v>9</v>
      </c>
      <c r="C16" s="78" t="s">
        <v>7</v>
      </c>
      <c r="D16" s="141">
        <v>15</v>
      </c>
      <c r="E16" s="444"/>
      <c r="F16" s="490"/>
      <c r="G16" s="490"/>
      <c r="H16" s="490"/>
      <c r="I16" s="654"/>
      <c r="J16" s="490"/>
      <c r="K16" s="141">
        <v>15</v>
      </c>
      <c r="L16" s="490"/>
      <c r="M16" s="446"/>
      <c r="N16" s="490"/>
      <c r="O16" s="490"/>
      <c r="P16" s="490"/>
      <c r="Q16" s="816"/>
      <c r="R16" s="490"/>
      <c r="S16" s="654"/>
      <c r="T16" s="817"/>
      <c r="U16" s="817"/>
      <c r="V16" s="817"/>
      <c r="W16" s="817"/>
      <c r="X16" s="817"/>
      <c r="Y16" s="817"/>
      <c r="Z16" s="817"/>
      <c r="AA16" s="817"/>
      <c r="AB16" s="490"/>
      <c r="AC16" s="817"/>
      <c r="AD16" s="817"/>
      <c r="AE16" s="817"/>
      <c r="AF16" s="234"/>
      <c r="AG16" s="234"/>
      <c r="AH16" s="234"/>
      <c r="AI16" s="234"/>
      <c r="AJ16" s="234"/>
      <c r="AK16" s="234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</row>
    <row r="17" spans="1:119" s="236" customFormat="1" ht="16.5" customHeight="1" x14ac:dyDescent="0.25">
      <c r="A17" s="209">
        <v>44173</v>
      </c>
      <c r="B17" s="307" t="s">
        <v>10</v>
      </c>
      <c r="C17" s="78" t="s">
        <v>7</v>
      </c>
      <c r="D17" s="141">
        <v>120</v>
      </c>
      <c r="E17" s="444"/>
      <c r="F17" s="490"/>
      <c r="G17" s="490"/>
      <c r="H17" s="490"/>
      <c r="I17" s="654"/>
      <c r="J17" s="490"/>
      <c r="K17" s="141">
        <v>120</v>
      </c>
      <c r="L17" s="490"/>
      <c r="M17" s="446"/>
      <c r="N17" s="490"/>
      <c r="O17" s="490"/>
      <c r="P17" s="490"/>
      <c r="Q17" s="816"/>
      <c r="R17" s="490"/>
      <c r="S17" s="654"/>
      <c r="T17" s="817"/>
      <c r="U17" s="817"/>
      <c r="V17" s="817"/>
      <c r="W17" s="817"/>
      <c r="X17" s="817"/>
      <c r="Y17" s="817"/>
      <c r="Z17" s="817"/>
      <c r="AA17" s="817"/>
      <c r="AB17" s="490"/>
      <c r="AC17" s="817"/>
      <c r="AD17" s="817"/>
      <c r="AE17" s="817"/>
      <c r="AF17" s="234"/>
      <c r="AG17" s="234"/>
      <c r="AH17" s="234"/>
      <c r="AI17" s="234"/>
      <c r="AJ17" s="234"/>
      <c r="AK17" s="234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</row>
    <row r="18" spans="1:119" s="236" customFormat="1" ht="16.5" customHeight="1" x14ac:dyDescent="0.25">
      <c r="A18" s="209">
        <v>44173</v>
      </c>
      <c r="B18" s="307" t="s">
        <v>9</v>
      </c>
      <c r="C18" s="78" t="s">
        <v>7</v>
      </c>
      <c r="D18" s="141">
        <v>40</v>
      </c>
      <c r="E18" s="444"/>
      <c r="F18" s="490"/>
      <c r="G18" s="490"/>
      <c r="H18" s="490"/>
      <c r="I18" s="654"/>
      <c r="J18" s="490"/>
      <c r="K18" s="141">
        <v>40</v>
      </c>
      <c r="L18" s="490"/>
      <c r="M18" s="446"/>
      <c r="N18" s="490"/>
      <c r="O18" s="490"/>
      <c r="P18" s="490"/>
      <c r="Q18" s="816"/>
      <c r="R18" s="490"/>
      <c r="S18" s="654"/>
      <c r="T18" s="817"/>
      <c r="U18" s="817"/>
      <c r="V18" s="817"/>
      <c r="W18" s="817"/>
      <c r="X18" s="817"/>
      <c r="Y18" s="817"/>
      <c r="Z18" s="817"/>
      <c r="AA18" s="817"/>
      <c r="AB18" s="490"/>
      <c r="AC18" s="817"/>
      <c r="AD18" s="817"/>
      <c r="AE18" s="817"/>
      <c r="AF18" s="234"/>
      <c r="AG18" s="234"/>
      <c r="AH18" s="234"/>
      <c r="AI18" s="234"/>
      <c r="AJ18" s="234"/>
      <c r="AK18" s="234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</row>
    <row r="19" spans="1:119" s="236" customFormat="1" ht="16.5" customHeight="1" x14ac:dyDescent="0.25">
      <c r="A19" s="209">
        <v>44176</v>
      </c>
      <c r="B19" s="308" t="s">
        <v>11</v>
      </c>
      <c r="C19" s="78" t="s">
        <v>7</v>
      </c>
      <c r="D19" s="141">
        <v>575</v>
      </c>
      <c r="E19" s="444"/>
      <c r="F19" s="490"/>
      <c r="G19" s="490"/>
      <c r="H19" s="490"/>
      <c r="I19" s="654"/>
      <c r="J19" s="490"/>
      <c r="K19" s="141">
        <v>575</v>
      </c>
      <c r="L19" s="490"/>
      <c r="M19" s="446"/>
      <c r="N19" s="490"/>
      <c r="O19" s="490"/>
      <c r="P19" s="490"/>
      <c r="Q19" s="816"/>
      <c r="R19" s="490"/>
      <c r="S19" s="654"/>
      <c r="T19" s="817"/>
      <c r="U19" s="817"/>
      <c r="V19" s="817"/>
      <c r="W19" s="817"/>
      <c r="X19" s="817"/>
      <c r="Y19" s="817"/>
      <c r="Z19" s="817"/>
      <c r="AA19" s="817"/>
      <c r="AB19" s="490"/>
      <c r="AC19" s="817"/>
      <c r="AD19" s="817"/>
      <c r="AE19" s="817"/>
      <c r="AF19" s="234"/>
      <c r="AG19" s="234"/>
      <c r="AH19" s="234"/>
      <c r="AI19" s="234"/>
      <c r="AJ19" s="234"/>
      <c r="AK19" s="234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</row>
    <row r="20" spans="1:119" s="236" customFormat="1" ht="16.5" customHeight="1" x14ac:dyDescent="0.25">
      <c r="A20" s="209">
        <v>44176</v>
      </c>
      <c r="B20" s="308" t="s">
        <v>11</v>
      </c>
      <c r="C20" s="78" t="s">
        <v>7</v>
      </c>
      <c r="D20" s="141">
        <v>20</v>
      </c>
      <c r="E20" s="444"/>
      <c r="F20" s="490"/>
      <c r="G20" s="490"/>
      <c r="H20" s="490"/>
      <c r="I20" s="654"/>
      <c r="J20" s="490"/>
      <c r="K20" s="141">
        <v>20</v>
      </c>
      <c r="L20" s="490"/>
      <c r="M20" s="446"/>
      <c r="N20" s="490"/>
      <c r="O20" s="490"/>
      <c r="P20" s="490"/>
      <c r="Q20" s="816"/>
      <c r="R20" s="490"/>
      <c r="S20" s="654"/>
      <c r="T20" s="817"/>
      <c r="U20" s="817"/>
      <c r="V20" s="817"/>
      <c r="W20" s="817"/>
      <c r="X20" s="817"/>
      <c r="Y20" s="817"/>
      <c r="Z20" s="817"/>
      <c r="AA20" s="817"/>
      <c r="AB20" s="490"/>
      <c r="AC20" s="817"/>
      <c r="AD20" s="817"/>
      <c r="AE20" s="817"/>
      <c r="AF20" s="234"/>
      <c r="AG20" s="234"/>
      <c r="AH20" s="234"/>
      <c r="AI20" s="234"/>
      <c r="AJ20" s="234"/>
      <c r="AK20" s="234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</row>
    <row r="21" spans="1:119" s="236" customFormat="1" ht="16.5" customHeight="1" x14ac:dyDescent="0.25">
      <c r="A21" s="209">
        <v>44179</v>
      </c>
      <c r="B21" s="307" t="s">
        <v>9</v>
      </c>
      <c r="C21" s="78" t="s">
        <v>7</v>
      </c>
      <c r="D21" s="141">
        <v>20</v>
      </c>
      <c r="E21" s="444"/>
      <c r="F21" s="490"/>
      <c r="G21" s="490"/>
      <c r="H21" s="490"/>
      <c r="I21" s="654"/>
      <c r="J21" s="490"/>
      <c r="K21" s="141">
        <v>20</v>
      </c>
      <c r="L21" s="490"/>
      <c r="M21" s="446"/>
      <c r="N21" s="490"/>
      <c r="O21" s="490"/>
      <c r="P21" s="490"/>
      <c r="Q21" s="816"/>
      <c r="R21" s="490"/>
      <c r="S21" s="654"/>
      <c r="T21" s="817"/>
      <c r="U21" s="817"/>
      <c r="V21" s="817"/>
      <c r="W21" s="817"/>
      <c r="X21" s="817"/>
      <c r="Y21" s="817"/>
      <c r="Z21" s="817"/>
      <c r="AA21" s="817"/>
      <c r="AB21" s="490"/>
      <c r="AC21" s="817"/>
      <c r="AD21" s="817"/>
      <c r="AE21" s="817"/>
      <c r="AF21" s="234"/>
      <c r="AG21" s="234"/>
      <c r="AH21" s="234"/>
      <c r="AI21" s="234"/>
      <c r="AJ21" s="234"/>
      <c r="AK21" s="234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</row>
    <row r="22" spans="1:119" s="236" customFormat="1" ht="16.5" customHeight="1" x14ac:dyDescent="0.25">
      <c r="A22" s="209">
        <v>44179</v>
      </c>
      <c r="B22" s="308" t="s">
        <v>57</v>
      </c>
      <c r="C22" s="78" t="s">
        <v>7</v>
      </c>
      <c r="D22" s="457">
        <v>20</v>
      </c>
      <c r="E22" s="444"/>
      <c r="F22" s="490"/>
      <c r="G22" s="490"/>
      <c r="H22" s="490"/>
      <c r="I22" s="654"/>
      <c r="J22" s="490"/>
      <c r="K22" s="457">
        <v>20</v>
      </c>
      <c r="L22" s="490"/>
      <c r="M22" s="446"/>
      <c r="N22" s="490"/>
      <c r="O22" s="490"/>
      <c r="P22" s="490"/>
      <c r="Q22" s="816"/>
      <c r="R22" s="490"/>
      <c r="S22" s="654"/>
      <c r="T22" s="817"/>
      <c r="U22" s="817"/>
      <c r="V22" s="817"/>
      <c r="W22" s="817"/>
      <c r="X22" s="817"/>
      <c r="Y22" s="817"/>
      <c r="Z22" s="817"/>
      <c r="AA22" s="817"/>
      <c r="AB22" s="490"/>
      <c r="AC22" s="817"/>
      <c r="AD22" s="817"/>
      <c r="AE22" s="817"/>
      <c r="AF22" s="234"/>
      <c r="AG22" s="234"/>
      <c r="AH22" s="234"/>
      <c r="AI22" s="234"/>
      <c r="AJ22" s="234"/>
      <c r="AK22" s="234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</row>
    <row r="23" spans="1:119" s="236" customFormat="1" ht="16.5" customHeight="1" x14ac:dyDescent="0.25">
      <c r="A23" s="209">
        <v>44179</v>
      </c>
      <c r="B23" s="308" t="s">
        <v>58</v>
      </c>
      <c r="C23" s="78" t="s">
        <v>7</v>
      </c>
      <c r="D23" s="457">
        <v>130</v>
      </c>
      <c r="E23" s="444"/>
      <c r="F23" s="490"/>
      <c r="G23" s="490"/>
      <c r="H23" s="490"/>
      <c r="I23" s="654"/>
      <c r="J23" s="490"/>
      <c r="K23" s="457">
        <v>130</v>
      </c>
      <c r="L23" s="490"/>
      <c r="M23" s="446"/>
      <c r="N23" s="490"/>
      <c r="O23" s="490"/>
      <c r="P23" s="490"/>
      <c r="Q23" s="816"/>
      <c r="R23" s="490"/>
      <c r="S23" s="654"/>
      <c r="T23" s="817"/>
      <c r="U23" s="817"/>
      <c r="V23" s="817"/>
      <c r="W23" s="817"/>
      <c r="X23" s="817"/>
      <c r="Y23" s="817"/>
      <c r="Z23" s="817"/>
      <c r="AA23" s="817"/>
      <c r="AB23" s="490"/>
      <c r="AC23" s="817"/>
      <c r="AD23" s="817"/>
      <c r="AE23" s="817"/>
      <c r="AF23" s="234"/>
      <c r="AG23" s="234"/>
      <c r="AH23" s="234"/>
      <c r="AI23" s="234"/>
      <c r="AJ23" s="234"/>
      <c r="AK23" s="234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</row>
    <row r="24" spans="1:119" s="236" customFormat="1" ht="16.5" customHeight="1" x14ac:dyDescent="0.25">
      <c r="A24" s="209">
        <v>44179</v>
      </c>
      <c r="B24" s="308" t="s">
        <v>59</v>
      </c>
      <c r="C24" s="78" t="s">
        <v>7</v>
      </c>
      <c r="D24" s="457">
        <v>80</v>
      </c>
      <c r="E24" s="444"/>
      <c r="F24" s="490"/>
      <c r="G24" s="490"/>
      <c r="H24" s="490"/>
      <c r="I24" s="654"/>
      <c r="J24" s="490"/>
      <c r="K24" s="457">
        <v>80</v>
      </c>
      <c r="L24" s="490"/>
      <c r="M24" s="446"/>
      <c r="N24" s="490"/>
      <c r="O24" s="490"/>
      <c r="P24" s="490"/>
      <c r="Q24" s="816"/>
      <c r="R24" s="490"/>
      <c r="S24" s="654"/>
      <c r="T24" s="817"/>
      <c r="U24" s="817"/>
      <c r="V24" s="817"/>
      <c r="W24" s="817"/>
      <c r="X24" s="817"/>
      <c r="Y24" s="817"/>
      <c r="Z24" s="817"/>
      <c r="AA24" s="817"/>
      <c r="AB24" s="490"/>
      <c r="AC24" s="817"/>
      <c r="AD24" s="817"/>
      <c r="AE24" s="817"/>
      <c r="AF24" s="234"/>
      <c r="AG24" s="234"/>
      <c r="AH24" s="234"/>
      <c r="AI24" s="234"/>
      <c r="AJ24" s="234"/>
      <c r="AK24" s="234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</row>
    <row r="25" spans="1:119" s="236" customFormat="1" ht="16.5" customHeight="1" x14ac:dyDescent="0.25">
      <c r="A25" s="209">
        <v>44179</v>
      </c>
      <c r="B25" s="308" t="s">
        <v>60</v>
      </c>
      <c r="C25" s="78" t="s">
        <v>7</v>
      </c>
      <c r="D25" s="457">
        <v>150</v>
      </c>
      <c r="E25" s="444"/>
      <c r="F25" s="490"/>
      <c r="G25" s="490"/>
      <c r="H25" s="490"/>
      <c r="I25" s="654"/>
      <c r="J25" s="490"/>
      <c r="K25" s="457">
        <v>150</v>
      </c>
      <c r="L25" s="490"/>
      <c r="M25" s="446"/>
      <c r="N25" s="490"/>
      <c r="O25" s="490"/>
      <c r="P25" s="490"/>
      <c r="Q25" s="816"/>
      <c r="R25" s="490"/>
      <c r="S25" s="654"/>
      <c r="T25" s="817"/>
      <c r="U25" s="817"/>
      <c r="V25" s="817"/>
      <c r="W25" s="817"/>
      <c r="X25" s="817"/>
      <c r="Y25" s="817"/>
      <c r="Z25" s="817"/>
      <c r="AA25" s="817"/>
      <c r="AB25" s="490"/>
      <c r="AC25" s="817"/>
      <c r="AD25" s="817"/>
      <c r="AE25" s="817"/>
      <c r="AF25" s="234"/>
      <c r="AG25" s="234"/>
      <c r="AH25" s="234"/>
      <c r="AI25" s="234"/>
      <c r="AJ25" s="234"/>
      <c r="AK25" s="234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</row>
    <row r="26" spans="1:119" s="236" customFormat="1" ht="16.5" customHeight="1" x14ac:dyDescent="0.25">
      <c r="A26" s="209">
        <v>44180</v>
      </c>
      <c r="B26" s="307" t="s">
        <v>9</v>
      </c>
      <c r="C26" s="78" t="s">
        <v>7</v>
      </c>
      <c r="D26" s="446">
        <v>30</v>
      </c>
      <c r="E26" s="444"/>
      <c r="F26" s="490"/>
      <c r="G26" s="490"/>
      <c r="H26" s="490"/>
      <c r="I26" s="654"/>
      <c r="J26" s="490"/>
      <c r="K26" s="490">
        <v>30</v>
      </c>
      <c r="L26" s="490"/>
      <c r="M26" s="446"/>
      <c r="N26" s="490"/>
      <c r="O26" s="490"/>
      <c r="P26" s="490"/>
      <c r="Q26" s="816"/>
      <c r="R26" s="490"/>
      <c r="S26" s="654"/>
      <c r="T26" s="817"/>
      <c r="U26" s="817"/>
      <c r="V26" s="817"/>
      <c r="W26" s="817"/>
      <c r="X26" s="817"/>
      <c r="Y26" s="817"/>
      <c r="Z26" s="817"/>
      <c r="AA26" s="817"/>
      <c r="AB26" s="490"/>
      <c r="AC26" s="817"/>
      <c r="AD26" s="817"/>
      <c r="AE26" s="817"/>
      <c r="AF26" s="234"/>
      <c r="AG26" s="234"/>
      <c r="AH26" s="234"/>
      <c r="AI26" s="234"/>
      <c r="AJ26" s="234"/>
      <c r="AK26" s="234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</row>
    <row r="27" spans="1:119" s="236" customFormat="1" ht="16.5" customHeight="1" x14ac:dyDescent="0.25">
      <c r="A27" s="209">
        <v>44181</v>
      </c>
      <c r="B27" s="307" t="s">
        <v>9</v>
      </c>
      <c r="C27" s="78" t="s">
        <v>7</v>
      </c>
      <c r="D27" s="446">
        <v>30</v>
      </c>
      <c r="E27" s="444"/>
      <c r="F27" s="490"/>
      <c r="G27" s="490"/>
      <c r="H27" s="490"/>
      <c r="I27" s="654"/>
      <c r="J27" s="490"/>
      <c r="K27" s="490">
        <v>30</v>
      </c>
      <c r="L27" s="490"/>
      <c r="M27" s="446"/>
      <c r="N27" s="490"/>
      <c r="O27" s="490"/>
      <c r="P27" s="490"/>
      <c r="Q27" s="816"/>
      <c r="R27" s="490"/>
      <c r="S27" s="654"/>
      <c r="T27" s="817"/>
      <c r="U27" s="817"/>
      <c r="V27" s="817"/>
      <c r="W27" s="817"/>
      <c r="X27" s="817"/>
      <c r="Y27" s="817"/>
      <c r="Z27" s="817"/>
      <c r="AA27" s="817"/>
      <c r="AB27" s="490"/>
      <c r="AC27" s="817"/>
      <c r="AD27" s="817"/>
      <c r="AE27" s="817"/>
      <c r="AF27" s="234"/>
      <c r="AG27" s="234"/>
      <c r="AH27" s="234"/>
      <c r="AI27" s="234"/>
      <c r="AJ27" s="234"/>
      <c r="AK27" s="234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</row>
    <row r="28" spans="1:119" s="236" customFormat="1" ht="16.5" customHeight="1" x14ac:dyDescent="0.25">
      <c r="A28" s="209">
        <v>44182</v>
      </c>
      <c r="B28" s="308" t="s">
        <v>16</v>
      </c>
      <c r="C28" s="78" t="s">
        <v>7</v>
      </c>
      <c r="D28" s="141">
        <v>170</v>
      </c>
      <c r="E28" s="444"/>
      <c r="F28" s="490"/>
      <c r="G28" s="490"/>
      <c r="H28" s="490"/>
      <c r="I28" s="654"/>
      <c r="J28" s="490"/>
      <c r="K28" s="141">
        <v>170</v>
      </c>
      <c r="L28" s="490"/>
      <c r="M28" s="446"/>
      <c r="N28" s="490"/>
      <c r="O28" s="490"/>
      <c r="P28" s="490"/>
      <c r="Q28" s="816"/>
      <c r="R28" s="490"/>
      <c r="S28" s="654"/>
      <c r="T28" s="817"/>
      <c r="U28" s="817"/>
      <c r="V28" s="817"/>
      <c r="W28" s="817"/>
      <c r="X28" s="817"/>
      <c r="Y28" s="817"/>
      <c r="Z28" s="817"/>
      <c r="AA28" s="817"/>
      <c r="AB28" s="490"/>
      <c r="AC28" s="817"/>
      <c r="AD28" s="817"/>
      <c r="AE28" s="817"/>
      <c r="AF28" s="234"/>
      <c r="AG28" s="234"/>
      <c r="AH28" s="234"/>
      <c r="AI28" s="234"/>
      <c r="AJ28" s="234"/>
      <c r="AK28" s="234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</row>
    <row r="29" spans="1:119" s="236" customFormat="1" ht="16.5" customHeight="1" x14ac:dyDescent="0.25">
      <c r="A29" s="209">
        <v>44185</v>
      </c>
      <c r="B29" s="307" t="s">
        <v>6</v>
      </c>
      <c r="C29" s="78" t="s">
        <v>7</v>
      </c>
      <c r="D29" s="141"/>
      <c r="E29" s="444"/>
      <c r="F29" s="490"/>
      <c r="G29" s="490">
        <v>20</v>
      </c>
      <c r="H29" s="490"/>
      <c r="I29" s="654"/>
      <c r="J29" s="490"/>
      <c r="K29" s="141"/>
      <c r="L29" s="490"/>
      <c r="M29" s="446">
        <v>20</v>
      </c>
      <c r="N29" s="490"/>
      <c r="O29" s="490"/>
      <c r="P29" s="490"/>
      <c r="Q29" s="816"/>
      <c r="R29" s="490"/>
      <c r="S29" s="654"/>
      <c r="T29" s="817"/>
      <c r="U29" s="817"/>
      <c r="V29" s="817"/>
      <c r="W29" s="817"/>
      <c r="X29" s="817"/>
      <c r="Y29" s="817"/>
      <c r="Z29" s="817"/>
      <c r="AA29" s="817"/>
      <c r="AB29" s="490"/>
      <c r="AC29" s="817"/>
      <c r="AD29" s="817"/>
      <c r="AE29" s="817"/>
      <c r="AF29" s="234"/>
      <c r="AG29" s="234"/>
      <c r="AH29" s="234"/>
      <c r="AI29" s="234"/>
      <c r="AJ29" s="234"/>
      <c r="AK29" s="234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</row>
    <row r="30" spans="1:119" s="236" customFormat="1" ht="16.5" customHeight="1" x14ac:dyDescent="0.25">
      <c r="A30" s="209">
        <v>44186</v>
      </c>
      <c r="B30" s="308" t="s">
        <v>17</v>
      </c>
      <c r="C30" s="78" t="s">
        <v>7</v>
      </c>
      <c r="D30" s="141">
        <v>41.2</v>
      </c>
      <c r="E30" s="444"/>
      <c r="F30" s="490"/>
      <c r="G30" s="490"/>
      <c r="H30" s="490"/>
      <c r="I30" s="654"/>
      <c r="J30" s="490"/>
      <c r="K30" s="141">
        <v>41.2</v>
      </c>
      <c r="L30" s="490"/>
      <c r="M30" s="446"/>
      <c r="N30" s="490"/>
      <c r="O30" s="490"/>
      <c r="P30" s="490"/>
      <c r="Q30" s="816"/>
      <c r="R30" s="490"/>
      <c r="S30" s="654"/>
      <c r="T30" s="817"/>
      <c r="U30" s="817"/>
      <c r="V30" s="817"/>
      <c r="W30" s="817"/>
      <c r="X30" s="817"/>
      <c r="Y30" s="817"/>
      <c r="Z30" s="817"/>
      <c r="AA30" s="817"/>
      <c r="AB30" s="490"/>
      <c r="AC30" s="817"/>
      <c r="AD30" s="817"/>
      <c r="AE30" s="817"/>
      <c r="AF30" s="234"/>
      <c r="AG30" s="234"/>
      <c r="AH30" s="234"/>
      <c r="AI30" s="234"/>
      <c r="AJ30" s="234"/>
      <c r="AK30" s="234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</row>
    <row r="31" spans="1:119" s="236" customFormat="1" ht="16.5" customHeight="1" x14ac:dyDescent="0.25">
      <c r="A31" s="209">
        <v>44188</v>
      </c>
      <c r="B31" s="308" t="s">
        <v>61</v>
      </c>
      <c r="C31" s="78" t="s">
        <v>7</v>
      </c>
      <c r="D31" s="141"/>
      <c r="E31" s="444">
        <v>261.39999999999998</v>
      </c>
      <c r="F31" s="490"/>
      <c r="G31" s="490"/>
      <c r="H31" s="490"/>
      <c r="I31" s="654"/>
      <c r="J31" s="490"/>
      <c r="K31" s="141"/>
      <c r="L31" s="490"/>
      <c r="M31" s="446"/>
      <c r="N31" s="490"/>
      <c r="O31" s="490"/>
      <c r="P31" s="490"/>
      <c r="Q31" s="816"/>
      <c r="R31" s="490"/>
      <c r="S31" s="654"/>
      <c r="T31" s="817">
        <v>261.39999999999998</v>
      </c>
      <c r="U31" s="817"/>
      <c r="V31" s="817"/>
      <c r="W31" s="817"/>
      <c r="X31" s="817"/>
      <c r="Y31" s="817"/>
      <c r="Z31" s="817"/>
      <c r="AA31" s="817"/>
      <c r="AB31" s="490"/>
      <c r="AC31" s="817"/>
      <c r="AD31" s="817"/>
      <c r="AE31" s="817"/>
      <c r="AF31" s="234"/>
      <c r="AG31" s="234"/>
      <c r="AH31" s="234"/>
      <c r="AI31" s="234"/>
      <c r="AJ31" s="234"/>
      <c r="AK31" s="234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</row>
    <row r="32" spans="1:119" s="236" customFormat="1" ht="16.5" customHeight="1" x14ac:dyDescent="0.25">
      <c r="A32" s="209">
        <v>44189</v>
      </c>
      <c r="B32" s="308" t="s">
        <v>62</v>
      </c>
      <c r="C32" s="78" t="s">
        <v>7</v>
      </c>
      <c r="D32" s="141"/>
      <c r="E32" s="444">
        <v>172.8</v>
      </c>
      <c r="F32" s="490"/>
      <c r="G32" s="490"/>
      <c r="H32" s="490"/>
      <c r="I32" s="654"/>
      <c r="J32" s="490"/>
      <c r="K32" s="141"/>
      <c r="L32" s="490"/>
      <c r="M32" s="446"/>
      <c r="N32" s="490"/>
      <c r="O32" s="490"/>
      <c r="P32" s="490"/>
      <c r="Q32" s="816"/>
      <c r="R32" s="490"/>
      <c r="S32" s="654"/>
      <c r="T32" s="817"/>
      <c r="U32" s="817"/>
      <c r="V32" s="817"/>
      <c r="W32" s="817"/>
      <c r="X32" s="817"/>
      <c r="Y32" s="817"/>
      <c r="Z32" s="817"/>
      <c r="AA32" s="817">
        <v>172.8</v>
      </c>
      <c r="AB32" s="490"/>
      <c r="AC32" s="817"/>
      <c r="AD32" s="817"/>
      <c r="AE32" s="817"/>
      <c r="AF32" s="234"/>
      <c r="AG32" s="234"/>
      <c r="AH32" s="234"/>
      <c r="AI32" s="234"/>
      <c r="AJ32" s="234"/>
      <c r="AK32" s="234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</row>
    <row r="33" spans="1:119" s="236" customFormat="1" ht="16.5" customHeight="1" x14ac:dyDescent="0.25">
      <c r="A33" s="209">
        <v>44195</v>
      </c>
      <c r="B33" s="308" t="s">
        <v>63</v>
      </c>
      <c r="C33" s="78" t="s">
        <v>7</v>
      </c>
      <c r="D33" s="893"/>
      <c r="E33" s="444">
        <v>60</v>
      </c>
      <c r="F33" s="490"/>
      <c r="G33" s="490"/>
      <c r="H33" s="490"/>
      <c r="I33" s="654"/>
      <c r="J33" s="490"/>
      <c r="K33" s="141"/>
      <c r="L33" s="490"/>
      <c r="M33" s="894"/>
      <c r="N33" s="490"/>
      <c r="O33" s="490"/>
      <c r="P33" s="490"/>
      <c r="Q33" s="816"/>
      <c r="R33" s="490"/>
      <c r="S33" s="654"/>
      <c r="T33" s="817"/>
      <c r="U33" s="817"/>
      <c r="V33" s="817"/>
      <c r="W33" s="817"/>
      <c r="X33" s="817"/>
      <c r="Y33" s="817"/>
      <c r="Z33" s="817"/>
      <c r="AA33" s="817">
        <v>60</v>
      </c>
      <c r="AB33" s="490"/>
      <c r="AC33" s="817"/>
      <c r="AD33" s="817"/>
      <c r="AE33" s="817"/>
      <c r="AF33" s="234"/>
      <c r="AG33" s="234"/>
      <c r="AH33" s="234"/>
      <c r="AI33" s="234"/>
      <c r="AJ33" s="234"/>
      <c r="AK33" s="234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</row>
    <row r="34" spans="1:119" s="15" customFormat="1" ht="16.5" customHeight="1" x14ac:dyDescent="0.25">
      <c r="A34" s="1">
        <v>44196</v>
      </c>
      <c r="B34" s="308" t="s">
        <v>64</v>
      </c>
      <c r="C34" s="78" t="s">
        <v>7</v>
      </c>
      <c r="D34" s="545">
        <v>42</v>
      </c>
      <c r="E34" s="141"/>
      <c r="F34" s="436"/>
      <c r="G34" s="436"/>
      <c r="H34" s="436"/>
      <c r="I34" s="437"/>
      <c r="J34" s="436"/>
      <c r="K34" s="141"/>
      <c r="L34" s="436"/>
      <c r="M34" s="545">
        <v>42</v>
      </c>
      <c r="N34" s="436"/>
      <c r="O34" s="436"/>
      <c r="P34" s="436"/>
      <c r="Q34" s="644"/>
      <c r="R34" s="436"/>
      <c r="S34" s="437"/>
      <c r="T34" s="146"/>
      <c r="U34" s="146"/>
      <c r="V34" s="146"/>
      <c r="W34" s="146"/>
      <c r="X34" s="146"/>
      <c r="Y34" s="146"/>
      <c r="Z34" s="146"/>
      <c r="AA34" s="146"/>
      <c r="AB34" s="436"/>
      <c r="AC34" s="146"/>
      <c r="AD34" s="146"/>
      <c r="AE34" s="146"/>
      <c r="AF34" s="135"/>
      <c r="AG34" s="135"/>
      <c r="AH34" s="135"/>
      <c r="AI34" s="135"/>
      <c r="AJ34" s="135"/>
      <c r="AK34" s="135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</row>
    <row r="35" spans="1:119" s="15" customFormat="1" ht="16.5" customHeight="1" x14ac:dyDescent="0.25">
      <c r="A35" s="1">
        <v>44196</v>
      </c>
      <c r="B35" s="308" t="s">
        <v>64</v>
      </c>
      <c r="C35" s="78" t="s">
        <v>7</v>
      </c>
      <c r="D35" s="545">
        <v>117</v>
      </c>
      <c r="E35" s="141"/>
      <c r="F35" s="436"/>
      <c r="G35" s="436"/>
      <c r="H35" s="436"/>
      <c r="I35" s="437"/>
      <c r="J35" s="436"/>
      <c r="K35" s="141"/>
      <c r="L35" s="436"/>
      <c r="M35" s="545">
        <v>117</v>
      </c>
      <c r="N35" s="436"/>
      <c r="O35" s="436"/>
      <c r="P35" s="436"/>
      <c r="Q35" s="644"/>
      <c r="R35" s="436"/>
      <c r="S35" s="437"/>
      <c r="T35" s="146"/>
      <c r="U35" s="146"/>
      <c r="V35" s="146"/>
      <c r="W35" s="146"/>
      <c r="X35" s="146"/>
      <c r="Y35" s="146"/>
      <c r="Z35" s="146"/>
      <c r="AA35" s="146"/>
      <c r="AB35" s="436"/>
      <c r="AC35" s="146"/>
      <c r="AD35" s="146"/>
      <c r="AE35" s="146"/>
      <c r="AF35" s="135"/>
      <c r="AG35" s="135"/>
      <c r="AH35" s="135"/>
      <c r="AI35" s="135"/>
      <c r="AJ35" s="135"/>
      <c r="AK35" s="135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</row>
    <row r="36" spans="1:119" s="15" customFormat="1" ht="16.5" customHeight="1" x14ac:dyDescent="0.25">
      <c r="A36" s="1">
        <v>44196</v>
      </c>
      <c r="B36" s="308" t="s">
        <v>18</v>
      </c>
      <c r="C36" s="78" t="s">
        <v>7</v>
      </c>
      <c r="D36" s="141">
        <v>100</v>
      </c>
      <c r="E36" s="141"/>
      <c r="F36" s="436"/>
      <c r="G36" s="436"/>
      <c r="H36" s="436"/>
      <c r="I36" s="437"/>
      <c r="J36" s="436"/>
      <c r="K36" s="141">
        <v>100</v>
      </c>
      <c r="L36" s="436"/>
      <c r="M36" s="326"/>
      <c r="N36" s="436"/>
      <c r="O36" s="436"/>
      <c r="P36" s="436"/>
      <c r="Q36" s="644"/>
      <c r="R36" s="436"/>
      <c r="S36" s="437"/>
      <c r="T36" s="146"/>
      <c r="U36" s="146"/>
      <c r="V36" s="146"/>
      <c r="W36" s="146"/>
      <c r="X36" s="146"/>
      <c r="Y36" s="146"/>
      <c r="Z36" s="146"/>
      <c r="AA36" s="146"/>
      <c r="AB36" s="436"/>
      <c r="AC36" s="146"/>
      <c r="AD36" s="146"/>
      <c r="AE36" s="146"/>
      <c r="AF36" s="135"/>
      <c r="AG36" s="135"/>
      <c r="AH36" s="135"/>
      <c r="AI36" s="135"/>
      <c r="AJ36" s="135"/>
      <c r="AK36" s="135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</row>
    <row r="37" spans="1:119" s="15" customFormat="1" ht="16.5" customHeight="1" x14ac:dyDescent="0.25">
      <c r="A37" s="1">
        <v>44196</v>
      </c>
      <c r="B37" s="308" t="s">
        <v>19</v>
      </c>
      <c r="C37" s="78" t="s">
        <v>7</v>
      </c>
      <c r="D37" s="141">
        <v>500</v>
      </c>
      <c r="E37" s="141"/>
      <c r="F37" s="436"/>
      <c r="G37" s="436"/>
      <c r="H37" s="436"/>
      <c r="I37" s="437"/>
      <c r="J37" s="436"/>
      <c r="K37" s="141">
        <v>500</v>
      </c>
      <c r="L37" s="436"/>
      <c r="M37" s="326"/>
      <c r="N37" s="436"/>
      <c r="O37" s="436"/>
      <c r="P37" s="436"/>
      <c r="Q37" s="644"/>
      <c r="R37" s="436"/>
      <c r="S37" s="437"/>
      <c r="T37" s="146"/>
      <c r="U37" s="146"/>
      <c r="V37" s="146"/>
      <c r="W37" s="146"/>
      <c r="X37" s="146"/>
      <c r="Y37" s="146"/>
      <c r="Z37" s="146"/>
      <c r="AA37" s="146"/>
      <c r="AB37" s="436"/>
      <c r="AC37" s="146"/>
      <c r="AD37" s="146"/>
      <c r="AE37" s="146"/>
      <c r="AF37" s="135"/>
      <c r="AG37" s="135"/>
      <c r="AH37" s="135"/>
      <c r="AI37" s="135"/>
      <c r="AJ37" s="135"/>
      <c r="AK37" s="135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</row>
    <row r="38" spans="1:119" s="15" customFormat="1" ht="16.5" customHeight="1" x14ac:dyDescent="0.25">
      <c r="A38" s="1">
        <v>44196</v>
      </c>
      <c r="B38" s="408" t="s">
        <v>20</v>
      </c>
      <c r="C38" s="78" t="s">
        <v>7</v>
      </c>
      <c r="D38" s="141">
        <v>55</v>
      </c>
      <c r="E38" s="141"/>
      <c r="F38" s="436"/>
      <c r="G38" s="436"/>
      <c r="H38" s="436"/>
      <c r="I38" s="437"/>
      <c r="J38" s="436"/>
      <c r="K38" s="141">
        <v>55</v>
      </c>
      <c r="L38" s="436"/>
      <c r="M38" s="326"/>
      <c r="N38" s="436"/>
      <c r="O38" s="436"/>
      <c r="P38" s="436"/>
      <c r="Q38" s="644"/>
      <c r="R38" s="436"/>
      <c r="S38" s="437"/>
      <c r="T38" s="146"/>
      <c r="U38" s="146"/>
      <c r="V38" s="146"/>
      <c r="W38" s="146"/>
      <c r="X38" s="146"/>
      <c r="Y38" s="146"/>
      <c r="Z38" s="146"/>
      <c r="AA38" s="146"/>
      <c r="AB38" s="436"/>
      <c r="AC38" s="146"/>
      <c r="AD38" s="146"/>
      <c r="AE38" s="146"/>
      <c r="AF38" s="135"/>
      <c r="AG38" s="135"/>
      <c r="AH38" s="135"/>
      <c r="AI38" s="135"/>
      <c r="AJ38" s="135"/>
      <c r="AK38" s="135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</row>
    <row r="39" spans="1:119" s="236" customFormat="1" ht="16.5" customHeight="1" x14ac:dyDescent="0.25">
      <c r="A39" s="209"/>
      <c r="B39" s="308"/>
      <c r="C39" s="78"/>
      <c r="D39" s="141"/>
      <c r="E39" s="444"/>
      <c r="F39" s="490"/>
      <c r="G39" s="490"/>
      <c r="H39" s="490"/>
      <c r="I39" s="654"/>
      <c r="J39" s="490"/>
      <c r="K39" s="141"/>
      <c r="L39" s="490"/>
      <c r="M39" s="446"/>
      <c r="N39" s="490"/>
      <c r="O39" s="490"/>
      <c r="P39" s="490"/>
      <c r="Q39" s="816"/>
      <c r="R39" s="490"/>
      <c r="S39" s="654"/>
      <c r="T39" s="817"/>
      <c r="U39" s="817"/>
      <c r="V39" s="817"/>
      <c r="W39" s="817"/>
      <c r="X39" s="817"/>
      <c r="Y39" s="817"/>
      <c r="Z39" s="817"/>
      <c r="AA39" s="817"/>
      <c r="AB39" s="490"/>
      <c r="AC39" s="817"/>
      <c r="AD39" s="817"/>
      <c r="AE39" s="817"/>
      <c r="AF39" s="234"/>
      <c r="AG39" s="234"/>
      <c r="AH39" s="234"/>
      <c r="AI39" s="234"/>
      <c r="AJ39" s="234"/>
      <c r="AK39" s="234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5"/>
      <c r="DH39" s="235"/>
      <c r="DI39" s="235"/>
      <c r="DJ39" s="235"/>
      <c r="DK39" s="235"/>
      <c r="DL39" s="235"/>
      <c r="DM39" s="235"/>
      <c r="DN39" s="235"/>
      <c r="DO39" s="235"/>
    </row>
    <row r="40" spans="1:119" s="15" customFormat="1" ht="16.5" customHeight="1" x14ac:dyDescent="0.25">
      <c r="A40" s="209"/>
      <c r="B40" s="210"/>
      <c r="C40" s="78"/>
      <c r="D40" s="141"/>
      <c r="E40" s="141"/>
      <c r="F40" s="436"/>
      <c r="G40" s="436"/>
      <c r="H40" s="436"/>
      <c r="I40" s="437"/>
      <c r="J40" s="436"/>
      <c r="K40" s="436"/>
      <c r="L40" s="436"/>
      <c r="M40" s="326"/>
      <c r="N40" s="436"/>
      <c r="O40" s="436"/>
      <c r="P40" s="436"/>
      <c r="Q40" s="644"/>
      <c r="R40" s="436"/>
      <c r="S40" s="437"/>
      <c r="T40" s="146"/>
      <c r="U40" s="146"/>
      <c r="V40" s="146"/>
      <c r="W40" s="146"/>
      <c r="X40" s="146"/>
      <c r="Y40" s="146"/>
      <c r="Z40" s="146"/>
      <c r="AA40" s="146"/>
      <c r="AB40" s="436"/>
      <c r="AC40" s="146"/>
      <c r="AD40" s="146"/>
      <c r="AE40" s="146"/>
      <c r="AF40" s="135"/>
      <c r="AG40" s="135"/>
      <c r="AH40" s="135"/>
      <c r="AI40" s="135"/>
      <c r="AJ40" s="135"/>
      <c r="AK40" s="135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</row>
    <row r="41" spans="1:119" s="15" customFormat="1" ht="16.5" customHeight="1" x14ac:dyDescent="0.25">
      <c r="A41" s="19" t="s">
        <v>65</v>
      </c>
      <c r="B41" s="20"/>
      <c r="C41" s="21"/>
      <c r="D41" s="432">
        <f>SUM(D6:D40)</f>
        <v>2662.7</v>
      </c>
      <c r="E41" s="432">
        <f>SUM(E6:E40)</f>
        <v>637.58999999999992</v>
      </c>
      <c r="F41" s="433"/>
      <c r="G41" s="433">
        <f>SUM(G6:G40)</f>
        <v>220</v>
      </c>
      <c r="H41" s="433">
        <f>SUM(H6:H40)</f>
        <v>200</v>
      </c>
      <c r="I41" s="434"/>
      <c r="J41" s="433">
        <f t="shared" ref="J41:R41" si="0">SUM(J6:J40)</f>
        <v>0</v>
      </c>
      <c r="K41" s="433">
        <f t="shared" si="0"/>
        <v>2275.1999999999998</v>
      </c>
      <c r="L41" s="433">
        <f t="shared" si="0"/>
        <v>0</v>
      </c>
      <c r="M41" s="433">
        <f t="shared" si="0"/>
        <v>407.5</v>
      </c>
      <c r="N41" s="433">
        <f t="shared" si="0"/>
        <v>0</v>
      </c>
      <c r="O41" s="433">
        <f t="shared" si="0"/>
        <v>0</v>
      </c>
      <c r="P41" s="433">
        <f t="shared" si="0"/>
        <v>0</v>
      </c>
      <c r="Q41" s="433">
        <f t="shared" si="0"/>
        <v>0</v>
      </c>
      <c r="R41" s="433">
        <f t="shared" si="0"/>
        <v>0</v>
      </c>
      <c r="S41" s="434"/>
      <c r="T41" s="434">
        <f t="shared" ref="T41:AE41" si="1">SUM(T6:T40)</f>
        <v>261.39999999999998</v>
      </c>
      <c r="U41" s="434">
        <f t="shared" si="1"/>
        <v>0</v>
      </c>
      <c r="V41" s="434">
        <f t="shared" si="1"/>
        <v>0</v>
      </c>
      <c r="W41" s="434">
        <f t="shared" si="1"/>
        <v>0</v>
      </c>
      <c r="X41" s="434">
        <f t="shared" si="1"/>
        <v>0</v>
      </c>
      <c r="Y41" s="434">
        <f t="shared" si="1"/>
        <v>0</v>
      </c>
      <c r="Z41" s="434">
        <f t="shared" si="1"/>
        <v>0</v>
      </c>
      <c r="AA41" s="434">
        <f t="shared" si="1"/>
        <v>362.79</v>
      </c>
      <c r="AB41" s="434">
        <f t="shared" si="1"/>
        <v>13.4</v>
      </c>
      <c r="AC41" s="434">
        <f t="shared" si="1"/>
        <v>0</v>
      </c>
      <c r="AD41" s="434">
        <f t="shared" si="1"/>
        <v>0</v>
      </c>
      <c r="AE41" s="434">
        <f t="shared" si="1"/>
        <v>0</v>
      </c>
      <c r="AF41" s="135"/>
      <c r="AG41" s="135"/>
      <c r="AH41" s="135"/>
      <c r="AI41" s="135"/>
      <c r="AJ41" s="135"/>
      <c r="AK41" s="135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</row>
    <row r="42" spans="1:119" s="151" customFormat="1" ht="16.5" customHeight="1" thickBot="1" x14ac:dyDescent="0.3">
      <c r="A42" s="81"/>
      <c r="B42" s="82"/>
      <c r="C42" s="82"/>
      <c r="D42" s="150"/>
      <c r="E42" s="150"/>
      <c r="F42" s="83"/>
      <c r="G42" s="83"/>
      <c r="H42" s="83"/>
      <c r="I42" s="84"/>
      <c r="J42" s="83"/>
      <c r="K42" s="83"/>
      <c r="L42" s="83"/>
      <c r="M42" s="85"/>
      <c r="N42" s="83"/>
      <c r="O42" s="83"/>
      <c r="P42" s="83"/>
      <c r="Q42" s="86"/>
      <c r="R42" s="83"/>
      <c r="S42" s="84"/>
      <c r="T42" s="87"/>
      <c r="U42" s="87"/>
      <c r="V42" s="87"/>
      <c r="W42" s="87"/>
      <c r="X42" s="88"/>
      <c r="Y42" s="87"/>
      <c r="Z42" s="87"/>
      <c r="AA42" s="87"/>
      <c r="AB42" s="83"/>
      <c r="AC42" s="84"/>
      <c r="AD42" s="84"/>
      <c r="AE42" s="84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</row>
    <row r="43" spans="1:119" ht="53" thickBot="1" x14ac:dyDescent="0.3">
      <c r="A43" s="22" t="s">
        <v>66</v>
      </c>
      <c r="B43" s="23" t="s">
        <v>23</v>
      </c>
      <c r="C43" s="23"/>
      <c r="D43" s="898" t="s">
        <v>24</v>
      </c>
      <c r="E43" s="899"/>
      <c r="F43" s="24"/>
      <c r="G43" s="898" t="s">
        <v>25</v>
      </c>
      <c r="H43" s="899"/>
      <c r="I43" s="25"/>
      <c r="J43" s="26" t="s">
        <v>26</v>
      </c>
      <c r="K43" s="26" t="s">
        <v>27</v>
      </c>
      <c r="L43" s="26" t="s">
        <v>28</v>
      </c>
      <c r="M43" s="27" t="s">
        <v>29</v>
      </c>
      <c r="N43" s="28" t="s">
        <v>30</v>
      </c>
      <c r="O43" s="27" t="s">
        <v>31</v>
      </c>
      <c r="P43" s="27" t="s">
        <v>67</v>
      </c>
      <c r="Q43" s="27" t="s">
        <v>33</v>
      </c>
      <c r="R43" s="27" t="s">
        <v>34</v>
      </c>
      <c r="S43" s="29"/>
      <c r="T43" s="26" t="s">
        <v>35</v>
      </c>
      <c r="U43" s="27" t="s">
        <v>36</v>
      </c>
      <c r="V43" s="30" t="s">
        <v>37</v>
      </c>
      <c r="W43" s="31" t="s">
        <v>68</v>
      </c>
      <c r="X43" s="32" t="s">
        <v>39</v>
      </c>
      <c r="Y43" s="27" t="s">
        <v>40</v>
      </c>
      <c r="Z43" s="27" t="s">
        <v>41</v>
      </c>
      <c r="AA43" s="27" t="s">
        <v>69</v>
      </c>
      <c r="AB43" s="26" t="s">
        <v>43</v>
      </c>
      <c r="AC43" s="27" t="s">
        <v>33</v>
      </c>
      <c r="AD43" s="107" t="s">
        <v>44</v>
      </c>
      <c r="AE43" s="12" t="s">
        <v>45</v>
      </c>
    </row>
    <row r="44" spans="1:119" ht="11" thickBot="1" x14ac:dyDescent="0.3">
      <c r="A44" s="35"/>
      <c r="B44" s="35"/>
      <c r="C44" s="35"/>
      <c r="D44" s="35" t="s">
        <v>48</v>
      </c>
      <c r="E44" s="36" t="s">
        <v>49</v>
      </c>
      <c r="F44" s="36"/>
      <c r="G44" s="35" t="s">
        <v>48</v>
      </c>
      <c r="H44" s="36" t="s">
        <v>49</v>
      </c>
      <c r="I44" s="699"/>
      <c r="J44" s="35" t="s">
        <v>48</v>
      </c>
      <c r="K44" s="35" t="s">
        <v>48</v>
      </c>
      <c r="L44" s="35" t="s">
        <v>48</v>
      </c>
      <c r="M44" s="37" t="s">
        <v>48</v>
      </c>
      <c r="N44" s="38" t="s">
        <v>48</v>
      </c>
      <c r="O44" s="39" t="s">
        <v>48</v>
      </c>
      <c r="P44" s="40"/>
      <c r="Q44" s="41"/>
      <c r="R44" s="42" t="s">
        <v>48</v>
      </c>
      <c r="S44" s="43"/>
      <c r="T44" s="35" t="s">
        <v>49</v>
      </c>
      <c r="U44" s="35" t="s">
        <v>49</v>
      </c>
      <c r="V44" s="38" t="s">
        <v>49</v>
      </c>
      <c r="W44" s="38" t="s">
        <v>49</v>
      </c>
      <c r="X44" s="35" t="s">
        <v>49</v>
      </c>
      <c r="Y44" s="35" t="s">
        <v>49</v>
      </c>
      <c r="Z44" s="35" t="s">
        <v>49</v>
      </c>
      <c r="AA44" s="35" t="s">
        <v>49</v>
      </c>
      <c r="AB44" s="39" t="s">
        <v>49</v>
      </c>
      <c r="AC44" s="35" t="s">
        <v>49</v>
      </c>
      <c r="AD44" s="35" t="s">
        <v>49</v>
      </c>
      <c r="AE44" s="35" t="s">
        <v>49</v>
      </c>
    </row>
    <row r="45" spans="1:119" s="47" customFormat="1" ht="11" thickBot="1" x14ac:dyDescent="0.3">
      <c r="A45" s="44"/>
      <c r="B45" s="45"/>
      <c r="C45" s="45"/>
      <c r="D45" s="856">
        <f>SUM(D5:D40)</f>
        <v>20464.52</v>
      </c>
      <c r="E45" s="856">
        <f>SUM(E5:E40)</f>
        <v>637.58999999999992</v>
      </c>
      <c r="F45" s="856">
        <f>SUM(F5:F42)</f>
        <v>0</v>
      </c>
      <c r="G45" s="856">
        <f>SUM(G5:G40)</f>
        <v>421.62000000000012</v>
      </c>
      <c r="H45" s="856">
        <f>SUM(H5:H40)</f>
        <v>200</v>
      </c>
      <c r="I45" s="658">
        <f>SUM(I5:I42)</f>
        <v>0</v>
      </c>
      <c r="J45" s="499">
        <f t="shared" ref="J45:R45" si="2">SUM(J5:J40)</f>
        <v>0</v>
      </c>
      <c r="K45" s="499">
        <f t="shared" si="2"/>
        <v>2275.1999999999998</v>
      </c>
      <c r="L45" s="499">
        <f t="shared" si="2"/>
        <v>0</v>
      </c>
      <c r="M45" s="499">
        <f t="shared" si="2"/>
        <v>407.5</v>
      </c>
      <c r="N45" s="499">
        <f t="shared" si="2"/>
        <v>0</v>
      </c>
      <c r="O45" s="499">
        <f t="shared" si="2"/>
        <v>0</v>
      </c>
      <c r="P45" s="499">
        <f t="shared" si="2"/>
        <v>0</v>
      </c>
      <c r="Q45" s="499">
        <f t="shared" si="2"/>
        <v>0</v>
      </c>
      <c r="R45" s="499">
        <f t="shared" si="2"/>
        <v>18003.439999999999</v>
      </c>
      <c r="S45" s="658">
        <f>SUM(S5:S42)</f>
        <v>0</v>
      </c>
      <c r="T45" s="499">
        <f t="shared" ref="T45:AE45" si="3">SUM(T5:T40)</f>
        <v>261.39999999999998</v>
      </c>
      <c r="U45" s="499">
        <f t="shared" si="3"/>
        <v>0</v>
      </c>
      <c r="V45" s="499">
        <f t="shared" si="3"/>
        <v>0</v>
      </c>
      <c r="W45" s="499">
        <f t="shared" si="3"/>
        <v>0</v>
      </c>
      <c r="X45" s="499">
        <f t="shared" si="3"/>
        <v>0</v>
      </c>
      <c r="Y45" s="499">
        <f t="shared" si="3"/>
        <v>0</v>
      </c>
      <c r="Z45" s="499">
        <f t="shared" si="3"/>
        <v>0</v>
      </c>
      <c r="AA45" s="499">
        <f t="shared" si="3"/>
        <v>362.79</v>
      </c>
      <c r="AB45" s="499">
        <f t="shared" si="3"/>
        <v>13.4</v>
      </c>
      <c r="AC45" s="499">
        <f t="shared" si="3"/>
        <v>0</v>
      </c>
      <c r="AD45" s="499">
        <f t="shared" si="3"/>
        <v>0</v>
      </c>
      <c r="AE45" s="499">
        <f t="shared" si="3"/>
        <v>0</v>
      </c>
    </row>
    <row r="46" spans="1:119" ht="11" thickBot="1" x14ac:dyDescent="0.3">
      <c r="A46" s="39"/>
      <c r="B46" s="825" t="s">
        <v>70</v>
      </c>
      <c r="C46" s="35"/>
      <c r="D46" s="904">
        <f>D45-E45</f>
        <v>19826.93</v>
      </c>
      <c r="E46" s="905"/>
      <c r="F46" s="857"/>
      <c r="G46" s="904">
        <f>SUM(G45-H45)</f>
        <v>221.62000000000012</v>
      </c>
      <c r="H46" s="905"/>
      <c r="I46" s="703"/>
      <c r="J46" s="507"/>
      <c r="K46" s="507"/>
      <c r="L46" s="507" t="s">
        <v>46</v>
      </c>
      <c r="M46" s="508"/>
      <c r="N46" s="507"/>
      <c r="O46" s="507" t="s">
        <v>46</v>
      </c>
      <c r="P46" s="507"/>
      <c r="Q46" s="509"/>
      <c r="R46" s="509" t="s">
        <v>46</v>
      </c>
      <c r="S46" s="510"/>
      <c r="T46" s="672"/>
      <c r="U46" s="512"/>
      <c r="V46" s="512" t="s">
        <v>46</v>
      </c>
      <c r="W46" s="512" t="s">
        <v>46</v>
      </c>
      <c r="X46" s="512" t="s">
        <v>46</v>
      </c>
      <c r="Y46" s="176"/>
      <c r="Z46" s="507" t="s">
        <v>46</v>
      </c>
      <c r="AA46" s="507" t="s">
        <v>46</v>
      </c>
      <c r="AB46" s="513"/>
      <c r="AC46" s="507" t="s">
        <v>46</v>
      </c>
      <c r="AD46" s="507" t="s">
        <v>46</v>
      </c>
      <c r="AE46" s="507" t="s">
        <v>46</v>
      </c>
    </row>
    <row r="47" spans="1:119" ht="20.25" customHeight="1" thickBot="1" x14ac:dyDescent="0.3">
      <c r="A47" s="4"/>
      <c r="D47" s="80"/>
      <c r="E47" s="655"/>
      <c r="F47" s="656"/>
      <c r="G47" s="656"/>
      <c r="H47" s="13"/>
      <c r="I47" s="704"/>
      <c r="J47" s="13"/>
      <c r="K47" s="13"/>
      <c r="L47" s="60" t="s">
        <v>71</v>
      </c>
      <c r="M47" s="60">
        <f>SUM(J45:R45)</f>
        <v>20686.14</v>
      </c>
      <c r="N47" s="13"/>
      <c r="O47" s="13"/>
      <c r="P47" s="13"/>
      <c r="Q47" s="13"/>
      <c r="R47" s="705"/>
      <c r="S47" s="656"/>
      <c r="T47" s="826"/>
      <c r="U47" s="827" t="s">
        <v>72</v>
      </c>
      <c r="V47" s="514" t="s">
        <v>46</v>
      </c>
      <c r="W47" s="515">
        <f>SUM(T45:AE45)</f>
        <v>637.59</v>
      </c>
      <c r="X47" s="516"/>
      <c r="Y47" s="13"/>
      <c r="Z47" s="13"/>
      <c r="AA47" s="13"/>
      <c r="AB47" s="13"/>
      <c r="AC47" s="13"/>
      <c r="AD47" s="13"/>
      <c r="AE47" s="13"/>
    </row>
    <row r="48" spans="1:119" ht="11" thickBot="1" x14ac:dyDescent="0.3">
      <c r="A48" s="4"/>
      <c r="B48" s="66" t="s">
        <v>73</v>
      </c>
      <c r="C48" s="66"/>
      <c r="D48" s="158" t="s">
        <v>46</v>
      </c>
      <c r="E48" s="858">
        <f>SUM(D45-E45+G45-H45)</f>
        <v>20048.55</v>
      </c>
      <c r="F48" s="69"/>
      <c r="G48" s="70"/>
      <c r="H48" s="9"/>
      <c r="J48" s="71"/>
      <c r="K48" s="9"/>
      <c r="L48" s="9"/>
      <c r="M48" s="72" t="s">
        <v>46</v>
      </c>
      <c r="N48" s="9"/>
      <c r="O48" s="246"/>
      <c r="P48" s="13"/>
      <c r="R48" s="69" t="s">
        <v>46</v>
      </c>
      <c r="T48" s="900">
        <f>SUM(M47-W47)</f>
        <v>20048.55</v>
      </c>
      <c r="U48" s="900"/>
      <c r="V48" s="901" t="s">
        <v>74</v>
      </c>
      <c r="W48" s="901"/>
      <c r="X48" s="901"/>
      <c r="Y48" s="9"/>
      <c r="Z48" s="9"/>
      <c r="AA48" s="9"/>
      <c r="AB48" s="9"/>
      <c r="AC48" s="9"/>
      <c r="AD48" s="9"/>
      <c r="AE48" s="9"/>
    </row>
    <row r="49" spans="1:31" ht="14.25" customHeight="1" x14ac:dyDescent="0.25">
      <c r="A49" s="4"/>
      <c r="B49" s="73"/>
      <c r="C49" s="73"/>
      <c r="D49" s="80"/>
      <c r="E49" s="74"/>
      <c r="F49" s="69"/>
      <c r="G49" s="70"/>
      <c r="H49" s="9"/>
      <c r="J49" s="71"/>
      <c r="K49" s="9"/>
      <c r="L49" s="9"/>
      <c r="M49" s="72"/>
      <c r="N49" s="9"/>
      <c r="O49" s="13"/>
      <c r="P49" s="13"/>
      <c r="R49" s="69"/>
      <c r="T49" s="75"/>
      <c r="U49" s="76"/>
      <c r="V49" s="76"/>
      <c r="W49" s="76"/>
      <c r="X49" s="76"/>
      <c r="Y49" s="9"/>
      <c r="Z49" s="9"/>
      <c r="AA49" s="9"/>
      <c r="AB49" s="9"/>
      <c r="AC49" s="9"/>
      <c r="AD49" s="9"/>
      <c r="AE49" s="9"/>
    </row>
    <row r="50" spans="1:31" ht="12.5" x14ac:dyDescent="0.25">
      <c r="E50" s="517" t="s">
        <v>75</v>
      </c>
      <c r="F50" s="521"/>
      <c r="G50" s="820">
        <f>86.98</f>
        <v>86.98</v>
      </c>
      <c r="H50" s="316">
        <f>17801.82-100+100-13.4+200+24+40-29.99+15+15+120+40+575+20+20+28.5+20+130+80+150+30+30+170+41.2-261.4-172.8+42+117+100-60+500+55</f>
        <v>19826.929999999997</v>
      </c>
      <c r="I50" s="306"/>
      <c r="J50" s="303" t="s">
        <v>76</v>
      </c>
      <c r="K50" s="417"/>
      <c r="L50" s="417"/>
    </row>
    <row r="51" spans="1:31" ht="12.5" x14ac:dyDescent="0.25">
      <c r="E51" s="517" t="s">
        <v>77</v>
      </c>
      <c r="F51" s="521"/>
      <c r="G51" s="821">
        <f>29.91+20-20</f>
        <v>29.909999999999997</v>
      </c>
      <c r="H51" s="316">
        <f>D46</f>
        <v>19826.93</v>
      </c>
      <c r="I51" s="306"/>
      <c r="J51" s="303" t="s">
        <v>78</v>
      </c>
      <c r="K51" s="417"/>
      <c r="L51" s="417"/>
    </row>
    <row r="52" spans="1:31" ht="12.5" x14ac:dyDescent="0.25">
      <c r="D52" s="77" t="s">
        <v>79</v>
      </c>
      <c r="E52" s="517" t="s">
        <v>80</v>
      </c>
      <c r="F52" s="521"/>
      <c r="G52" s="820">
        <f>84.73+200-200+20</f>
        <v>104.73000000000002</v>
      </c>
      <c r="H52" s="317">
        <f>H50-H51</f>
        <v>0</v>
      </c>
      <c r="I52" s="306"/>
      <c r="J52" s="304" t="s">
        <v>81</v>
      </c>
      <c r="L52" s="417"/>
    </row>
    <row r="53" spans="1:31" ht="12.5" x14ac:dyDescent="0.25">
      <c r="D53" s="77" t="s">
        <v>82</v>
      </c>
      <c r="E53" s="517" t="s">
        <v>81</v>
      </c>
      <c r="F53" s="521"/>
      <c r="G53" s="822">
        <f>G50+G51+G52-G46</f>
        <v>0</v>
      </c>
      <c r="H53" s="318"/>
      <c r="I53" s="384"/>
      <c r="J53" s="551"/>
    </row>
  </sheetData>
  <sheetProtection selectLockedCells="1" selectUnlockedCells="1"/>
  <mergeCells count="8">
    <mergeCell ref="D43:E43"/>
    <mergeCell ref="G43:H43"/>
    <mergeCell ref="T48:U48"/>
    <mergeCell ref="V48:X48"/>
    <mergeCell ref="D3:E3"/>
    <mergeCell ref="G3:H3"/>
    <mergeCell ref="D46:E46"/>
    <mergeCell ref="G46:H46"/>
  </mergeCells>
  <printOptions horizontalCentered="1"/>
  <pageMargins left="0.39374999999999999" right="0.39374999999999999" top="0.59027777777777768" bottom="0.19652777777777777" header="0.51180555555555551" footer="0.51180555555555551"/>
  <pageSetup paperSize="9" firstPageNumber="0" orientation="portrait" horizontalDpi="300" verticalDpi="300" r:id="rId1"/>
  <headerFooter alignWithMargins="0">
    <oddHeader>&amp;CINTERGROUPE PARIS-BANLIEUE - IGPB
Trésorerie 2017&amp;R&amp;UDECEMBRE 2017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O55"/>
  <sheetViews>
    <sheetView showGridLines="0" zoomScale="84" zoomScaleNormal="84" workbookViewId="0">
      <selection activeCell="A6" sqref="A6:A20"/>
    </sheetView>
  </sheetViews>
  <sheetFormatPr baseColWidth="10" defaultColWidth="11.453125" defaultRowHeight="10.5" x14ac:dyDescent="0.25"/>
  <cols>
    <col min="1" max="1" width="18.1796875" style="3" customWidth="1"/>
    <col min="2" max="2" width="41.453125" style="4" customWidth="1"/>
    <col min="3" max="3" width="3.1796875" style="4" customWidth="1"/>
    <col min="4" max="4" width="11.54296875" style="77" customWidth="1"/>
    <col min="5" max="5" width="13.81640625" style="116" customWidth="1"/>
    <col min="6" max="6" width="0.1796875" style="6" customWidth="1"/>
    <col min="7" max="7" width="13.1796875" style="6" customWidth="1"/>
    <col min="8" max="8" width="12.1796875" style="5" customWidth="1"/>
    <col min="9" max="9" width="0.7265625" style="7" customWidth="1"/>
    <col min="10" max="10" width="11.54296875" style="5" customWidth="1"/>
    <col min="11" max="11" width="13.54296875" style="5" customWidth="1"/>
    <col min="12" max="12" width="14.26953125" style="5" customWidth="1"/>
    <col min="13" max="13" width="12.54296875" style="8" customWidth="1"/>
    <col min="14" max="14" width="11.54296875" style="5" customWidth="1"/>
    <col min="15" max="16" width="11.26953125" style="5" customWidth="1"/>
    <col min="17" max="17" width="11.54296875" style="9" customWidth="1"/>
    <col min="18" max="18" width="10.54296875" style="6" customWidth="1"/>
    <col min="19" max="19" width="0.54296875" style="6" customWidth="1"/>
    <col min="20" max="20" width="12.1796875" style="6" customWidth="1"/>
    <col min="21" max="21" width="14.453125" style="5" customWidth="1"/>
    <col min="22" max="22" width="11.81640625" style="5" customWidth="1"/>
    <col min="23" max="23" width="12.81640625" style="5" customWidth="1"/>
    <col min="24" max="24" width="11.54296875" style="5" customWidth="1"/>
    <col min="25" max="26" width="11.26953125" style="5" customWidth="1"/>
    <col min="27" max="27" width="11.81640625" style="5" customWidth="1"/>
    <col min="28" max="28" width="11.453125" style="5"/>
    <col min="29" max="31" width="11.26953125" style="5" customWidth="1"/>
    <col min="32" max="16384" width="11.453125" style="9"/>
  </cols>
  <sheetData>
    <row r="1" spans="1:119" ht="26.25" customHeight="1" x14ac:dyDescent="0.25">
      <c r="A1" s="458" t="s">
        <v>21</v>
      </c>
      <c r="B1" s="360"/>
      <c r="E1" s="117"/>
      <c r="F1" s="9"/>
      <c r="G1" s="9"/>
      <c r="I1" s="9"/>
      <c r="R1" s="9"/>
      <c r="S1" s="9"/>
      <c r="T1" s="9"/>
    </row>
    <row r="2" spans="1:119" ht="12.75" customHeight="1" thickBot="1" x14ac:dyDescent="0.3">
      <c r="A2" s="11"/>
      <c r="E2" s="117"/>
      <c r="F2" s="9"/>
      <c r="G2" s="9"/>
      <c r="I2" s="9"/>
      <c r="R2" s="9"/>
      <c r="S2" s="9"/>
      <c r="T2" s="9"/>
    </row>
    <row r="3" spans="1:119" ht="53" thickBot="1" x14ac:dyDescent="0.3">
      <c r="A3" s="880" t="s">
        <v>211</v>
      </c>
      <c r="B3" s="97" t="s">
        <v>23</v>
      </c>
      <c r="C3" s="97"/>
      <c r="D3" s="907" t="s">
        <v>24</v>
      </c>
      <c r="E3" s="907"/>
      <c r="F3" s="98"/>
      <c r="G3" s="907" t="s">
        <v>25</v>
      </c>
      <c r="H3" s="907"/>
      <c r="I3" s="25"/>
      <c r="J3" s="99" t="s">
        <v>26</v>
      </c>
      <c r="K3" s="99" t="s">
        <v>27</v>
      </c>
      <c r="L3" s="99" t="s">
        <v>28</v>
      </c>
      <c r="M3" s="12" t="s">
        <v>29</v>
      </c>
      <c r="N3" s="100" t="s">
        <v>30</v>
      </c>
      <c r="O3" s="12" t="s">
        <v>31</v>
      </c>
      <c r="P3" s="12" t="s">
        <v>32</v>
      </c>
      <c r="Q3" s="12" t="s">
        <v>33</v>
      </c>
      <c r="R3" s="12" t="s">
        <v>34</v>
      </c>
      <c r="S3" s="101"/>
      <c r="T3" s="99" t="s">
        <v>35</v>
      </c>
      <c r="U3" s="12" t="s">
        <v>36</v>
      </c>
      <c r="V3" s="102" t="s">
        <v>37</v>
      </c>
      <c r="W3" s="103" t="s">
        <v>68</v>
      </c>
      <c r="X3" s="104" t="s">
        <v>39</v>
      </c>
      <c r="Y3" s="12" t="s">
        <v>40</v>
      </c>
      <c r="Z3" s="12" t="s">
        <v>41</v>
      </c>
      <c r="AA3" s="12" t="s">
        <v>69</v>
      </c>
      <c r="AB3" s="99" t="s">
        <v>43</v>
      </c>
      <c r="AC3" s="12" t="s">
        <v>33</v>
      </c>
      <c r="AD3" s="107" t="s">
        <v>44</v>
      </c>
      <c r="AE3" s="12" t="s">
        <v>45</v>
      </c>
    </row>
    <row r="4" spans="1:119" s="13" customFormat="1" ht="11" thickBot="1" x14ac:dyDescent="0.3">
      <c r="A4" s="96"/>
      <c r="B4" s="118" t="s">
        <v>46</v>
      </c>
      <c r="C4" s="105" t="s">
        <v>47</v>
      </c>
      <c r="D4" s="119" t="s">
        <v>48</v>
      </c>
      <c r="E4" s="80" t="s">
        <v>49</v>
      </c>
      <c r="F4" s="76"/>
      <c r="G4" s="96" t="s">
        <v>48</v>
      </c>
      <c r="H4" s="76" t="s">
        <v>49</v>
      </c>
      <c r="I4" s="106"/>
      <c r="J4" s="96" t="s">
        <v>48</v>
      </c>
      <c r="K4" s="96" t="s">
        <v>48</v>
      </c>
      <c r="L4" s="96" t="s">
        <v>48</v>
      </c>
      <c r="M4" s="107" t="s">
        <v>48</v>
      </c>
      <c r="N4" s="96" t="s">
        <v>48</v>
      </c>
      <c r="O4" s="96" t="s">
        <v>48</v>
      </c>
      <c r="P4" s="96" t="s">
        <v>48</v>
      </c>
      <c r="Q4" s="96" t="s">
        <v>48</v>
      </c>
      <c r="R4" s="96" t="s">
        <v>48</v>
      </c>
      <c r="S4" s="108"/>
      <c r="T4" s="96" t="s">
        <v>49</v>
      </c>
      <c r="U4" s="96" t="s">
        <v>49</v>
      </c>
      <c r="V4" s="22" t="s">
        <v>49</v>
      </c>
      <c r="W4" s="22" t="s">
        <v>49</v>
      </c>
      <c r="X4" s="96" t="s">
        <v>49</v>
      </c>
      <c r="Y4" s="96" t="s">
        <v>49</v>
      </c>
      <c r="Z4" s="96" t="s">
        <v>49</v>
      </c>
      <c r="AA4" s="96" t="s">
        <v>49</v>
      </c>
      <c r="AB4" s="97" t="s">
        <v>49</v>
      </c>
      <c r="AC4" s="109" t="s">
        <v>49</v>
      </c>
      <c r="AD4" s="109" t="s">
        <v>49</v>
      </c>
      <c r="AE4" s="109" t="s">
        <v>49</v>
      </c>
    </row>
    <row r="5" spans="1:119" s="13" customFormat="1" ht="15" customHeight="1" x14ac:dyDescent="0.25">
      <c r="A5" s="416" t="s">
        <v>50</v>
      </c>
      <c r="B5" s="111" t="s">
        <v>51</v>
      </c>
      <c r="C5" s="111"/>
      <c r="D5" s="415">
        <f>' 02 2018 '!D60</f>
        <v>8101.94</v>
      </c>
      <c r="E5" s="120"/>
      <c r="F5" s="121"/>
      <c r="G5" s="441">
        <f>' 02 2018 '!G60</f>
        <v>1000.15</v>
      </c>
      <c r="H5" s="442"/>
      <c r="I5" s="123"/>
      <c r="J5" s="121"/>
      <c r="K5" s="121"/>
      <c r="L5" s="121"/>
      <c r="M5" s="124"/>
      <c r="N5" s="121"/>
      <c r="O5" s="121"/>
      <c r="P5" s="121"/>
      <c r="Q5" s="125"/>
      <c r="R5" s="459">
        <f>SUM(D5:G5)</f>
        <v>9102.09</v>
      </c>
      <c r="S5" s="123"/>
      <c r="T5" s="121"/>
      <c r="U5" s="121"/>
      <c r="V5" s="121"/>
      <c r="W5" s="121"/>
      <c r="X5" s="121"/>
      <c r="Y5" s="121"/>
      <c r="Z5" s="121"/>
      <c r="AA5" s="121"/>
      <c r="AB5" s="126"/>
      <c r="AC5" s="121"/>
      <c r="AD5" s="121"/>
      <c r="AE5" s="121"/>
      <c r="AF5" s="14"/>
      <c r="AG5" s="14"/>
      <c r="AH5" s="14"/>
      <c r="AI5" s="14"/>
      <c r="AJ5" s="14"/>
      <c r="AK5" s="14"/>
    </row>
    <row r="6" spans="1:119" s="94" customFormat="1" ht="15" customHeight="1" x14ac:dyDescent="0.25">
      <c r="A6" s="209">
        <v>43892</v>
      </c>
      <c r="B6" s="408" t="s">
        <v>204</v>
      </c>
      <c r="C6" s="78" t="s">
        <v>7</v>
      </c>
      <c r="D6" s="418">
        <v>120</v>
      </c>
      <c r="E6" s="261"/>
      <c r="F6" s="127"/>
      <c r="G6" s="260"/>
      <c r="H6" s="261"/>
      <c r="I6" s="419"/>
      <c r="J6" s="127"/>
      <c r="K6" s="418">
        <v>120</v>
      </c>
      <c r="L6" s="127"/>
      <c r="M6" s="129"/>
      <c r="N6" s="127"/>
      <c r="O6" s="420"/>
      <c r="P6" s="127"/>
      <c r="Q6" s="127"/>
      <c r="R6" s="127"/>
      <c r="S6" s="419"/>
      <c r="T6" s="338"/>
      <c r="U6" s="338"/>
      <c r="V6" s="338"/>
      <c r="W6" s="338"/>
      <c r="X6" s="338"/>
      <c r="Y6" s="338"/>
      <c r="Z6" s="338"/>
      <c r="AA6" s="338"/>
      <c r="AB6" s="127"/>
      <c r="AC6" s="338"/>
      <c r="AD6" s="338"/>
      <c r="AE6" s="338"/>
      <c r="AF6" s="131"/>
      <c r="AG6" s="131"/>
      <c r="AH6" s="131"/>
      <c r="AI6" s="131"/>
      <c r="AJ6" s="131"/>
      <c r="AK6" s="131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</row>
    <row r="7" spans="1:119" s="15" customFormat="1" ht="13.5" customHeight="1" x14ac:dyDescent="0.25">
      <c r="A7" s="209">
        <v>43892</v>
      </c>
      <c r="B7" s="408" t="s">
        <v>17</v>
      </c>
      <c r="C7" s="78" t="s">
        <v>7</v>
      </c>
      <c r="D7" s="418">
        <v>64.760000000000005</v>
      </c>
      <c r="E7" s="127"/>
      <c r="F7" s="127"/>
      <c r="G7" s="261"/>
      <c r="H7" s="261"/>
      <c r="I7" s="419"/>
      <c r="J7" s="127"/>
      <c r="K7" s="418">
        <v>64.760000000000005</v>
      </c>
      <c r="L7" s="127"/>
      <c r="M7" s="129"/>
      <c r="N7" s="127"/>
      <c r="O7" s="127"/>
      <c r="P7" s="127"/>
      <c r="Q7" s="127"/>
      <c r="R7" s="127"/>
      <c r="S7" s="419"/>
      <c r="T7" s="338"/>
      <c r="U7" s="338"/>
      <c r="V7" s="338"/>
      <c r="W7" s="338"/>
      <c r="X7" s="338"/>
      <c r="Y7" s="338"/>
      <c r="Z7" s="338"/>
      <c r="AA7" s="338"/>
      <c r="AB7" s="127"/>
      <c r="AC7" s="338"/>
      <c r="AD7" s="338"/>
      <c r="AE7" s="338"/>
      <c r="AF7" s="135"/>
      <c r="AG7" s="135"/>
      <c r="AH7" s="135"/>
      <c r="AI7" s="135"/>
      <c r="AJ7" s="135"/>
      <c r="AK7" s="135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</row>
    <row r="8" spans="1:119" s="15" customFormat="1" ht="14.15" customHeight="1" x14ac:dyDescent="0.25">
      <c r="A8" s="209">
        <v>43892</v>
      </c>
      <c r="B8" s="408" t="s">
        <v>199</v>
      </c>
      <c r="C8" s="78" t="s">
        <v>7</v>
      </c>
      <c r="D8" s="418">
        <v>60</v>
      </c>
      <c r="E8" s="127"/>
      <c r="F8" s="127"/>
      <c r="G8" s="261"/>
      <c r="H8" s="261"/>
      <c r="I8" s="419"/>
      <c r="J8" s="127"/>
      <c r="K8" s="418">
        <v>60</v>
      </c>
      <c r="L8" s="127"/>
      <c r="M8" s="129"/>
      <c r="N8" s="127"/>
      <c r="O8" s="127"/>
      <c r="P8" s="127"/>
      <c r="Q8" s="127"/>
      <c r="R8" s="127"/>
      <c r="S8" s="419"/>
      <c r="T8" s="338"/>
      <c r="U8" s="338"/>
      <c r="V8" s="338"/>
      <c r="W8" s="338"/>
      <c r="X8" s="338"/>
      <c r="Y8" s="338"/>
      <c r="Z8" s="338"/>
      <c r="AA8" s="338"/>
      <c r="AB8" s="127"/>
      <c r="AC8" s="338"/>
      <c r="AD8" s="338"/>
      <c r="AE8" s="338"/>
      <c r="AF8" s="135"/>
      <c r="AG8" s="135"/>
      <c r="AH8" s="135"/>
      <c r="AI8" s="135"/>
      <c r="AJ8" s="135"/>
      <c r="AK8" s="135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</row>
    <row r="9" spans="1:119" s="15" customFormat="1" ht="14.15" customHeight="1" x14ac:dyDescent="0.25">
      <c r="A9" s="209">
        <v>43892</v>
      </c>
      <c r="B9" s="408" t="s">
        <v>8</v>
      </c>
      <c r="C9" s="78" t="s">
        <v>7</v>
      </c>
      <c r="D9" s="141">
        <v>37</v>
      </c>
      <c r="E9" s="127"/>
      <c r="F9" s="127"/>
      <c r="G9" s="261"/>
      <c r="H9" s="261"/>
      <c r="I9" s="419"/>
      <c r="J9" s="127"/>
      <c r="K9" s="141">
        <v>37</v>
      </c>
      <c r="L9" s="127"/>
      <c r="M9" s="129"/>
      <c r="N9" s="127"/>
      <c r="O9" s="127"/>
      <c r="P9" s="127"/>
      <c r="Q9" s="127"/>
      <c r="R9" s="127"/>
      <c r="S9" s="419"/>
      <c r="T9" s="338"/>
      <c r="U9" s="338"/>
      <c r="V9" s="338"/>
      <c r="W9" s="338"/>
      <c r="X9" s="338"/>
      <c r="Y9" s="338"/>
      <c r="Z9" s="338"/>
      <c r="AA9" s="338"/>
      <c r="AB9" s="127"/>
      <c r="AC9" s="338"/>
      <c r="AD9" s="338"/>
      <c r="AE9" s="338"/>
      <c r="AF9" s="135"/>
      <c r="AG9" s="135"/>
      <c r="AH9" s="135"/>
      <c r="AI9" s="135"/>
      <c r="AJ9" s="135"/>
      <c r="AK9" s="135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</row>
    <row r="10" spans="1:119" s="16" customFormat="1" ht="14.15" customHeight="1" x14ac:dyDescent="0.25">
      <c r="A10" s="1">
        <v>43893</v>
      </c>
      <c r="B10" s="408" t="s">
        <v>203</v>
      </c>
      <c r="C10" s="78" t="s">
        <v>7</v>
      </c>
      <c r="D10" s="363">
        <v>40</v>
      </c>
      <c r="E10" s="363"/>
      <c r="F10" s="363"/>
      <c r="G10" s="452"/>
      <c r="H10" s="452"/>
      <c r="I10" s="421"/>
      <c r="J10" s="363"/>
      <c r="K10" s="363">
        <v>40</v>
      </c>
      <c r="L10" s="136"/>
      <c r="M10" s="138"/>
      <c r="N10" s="136"/>
      <c r="O10" s="136"/>
      <c r="P10" s="136"/>
      <c r="Q10" s="136"/>
      <c r="R10" s="136"/>
      <c r="S10" s="422"/>
      <c r="T10" s="423"/>
      <c r="U10" s="423"/>
      <c r="V10" s="423"/>
      <c r="W10" s="423"/>
      <c r="X10" s="423"/>
      <c r="Y10" s="423"/>
      <c r="Z10" s="423"/>
      <c r="AA10" s="423"/>
      <c r="AB10" s="424"/>
      <c r="AC10" s="423"/>
      <c r="AD10" s="423"/>
      <c r="AE10" s="423"/>
      <c r="AF10" s="135"/>
      <c r="AG10" s="135"/>
      <c r="AH10" s="135"/>
      <c r="AI10" s="135"/>
      <c r="AJ10" s="135"/>
      <c r="AK10" s="135"/>
    </row>
    <row r="11" spans="1:119" s="16" customFormat="1" ht="14.15" customHeight="1" x14ac:dyDescent="0.25">
      <c r="A11" s="1">
        <v>43893</v>
      </c>
      <c r="B11" s="408" t="s">
        <v>202</v>
      </c>
      <c r="C11" s="78" t="s">
        <v>7</v>
      </c>
      <c r="D11" s="363">
        <v>50</v>
      </c>
      <c r="E11" s="363"/>
      <c r="F11" s="363"/>
      <c r="G11" s="452"/>
      <c r="H11" s="452"/>
      <c r="I11" s="421"/>
      <c r="J11" s="363"/>
      <c r="K11" s="363">
        <v>50</v>
      </c>
      <c r="L11" s="136"/>
      <c r="M11" s="138"/>
      <c r="N11" s="136"/>
      <c r="O11" s="136"/>
      <c r="P11" s="136"/>
      <c r="Q11" s="136"/>
      <c r="R11" s="136"/>
      <c r="S11" s="422"/>
      <c r="T11" s="423"/>
      <c r="U11" s="423"/>
      <c r="V11" s="423"/>
      <c r="W11" s="423"/>
      <c r="X11" s="423"/>
      <c r="Y11" s="423"/>
      <c r="Z11" s="423"/>
      <c r="AA11" s="423"/>
      <c r="AB11" s="424"/>
      <c r="AC11" s="423"/>
      <c r="AD11" s="423"/>
      <c r="AE11" s="423"/>
      <c r="AF11" s="135"/>
      <c r="AG11" s="135"/>
      <c r="AH11" s="135"/>
      <c r="AI11" s="135"/>
      <c r="AJ11" s="135"/>
      <c r="AK11" s="135"/>
    </row>
    <row r="12" spans="1:119" s="15" customFormat="1" ht="13.5" customHeight="1" x14ac:dyDescent="0.25">
      <c r="A12" s="1">
        <v>43893</v>
      </c>
      <c r="B12" s="307" t="s">
        <v>158</v>
      </c>
      <c r="C12" s="78" t="s">
        <v>7</v>
      </c>
      <c r="D12" s="141"/>
      <c r="E12" s="141">
        <v>10.4</v>
      </c>
      <c r="F12" s="141"/>
      <c r="G12" s="347"/>
      <c r="H12" s="347"/>
      <c r="I12" s="425"/>
      <c r="J12" s="141"/>
      <c r="K12" s="141"/>
      <c r="L12" s="127"/>
      <c r="M12" s="129"/>
      <c r="N12" s="127"/>
      <c r="O12" s="127"/>
      <c r="P12" s="127"/>
      <c r="Q12" s="127"/>
      <c r="R12" s="127"/>
      <c r="S12" s="419"/>
      <c r="T12" s="338"/>
      <c r="U12" s="338"/>
      <c r="V12" s="338"/>
      <c r="W12" s="338"/>
      <c r="X12" s="338"/>
      <c r="Y12" s="338"/>
      <c r="Z12" s="338"/>
      <c r="AA12" s="338"/>
      <c r="AB12" s="141">
        <v>10.4</v>
      </c>
      <c r="AC12" s="338"/>
      <c r="AD12" s="338"/>
      <c r="AE12" s="338"/>
      <c r="AF12" s="135"/>
      <c r="AG12" s="135"/>
      <c r="AH12" s="135"/>
      <c r="AI12" s="135"/>
      <c r="AJ12" s="135"/>
      <c r="AK12" s="135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</row>
    <row r="13" spans="1:119" s="15" customFormat="1" ht="13.5" customHeight="1" x14ac:dyDescent="0.25">
      <c r="A13" s="1">
        <v>43893</v>
      </c>
      <c r="B13" s="408" t="s">
        <v>205</v>
      </c>
      <c r="C13" s="78" t="s">
        <v>7</v>
      </c>
      <c r="D13" s="141">
        <v>25</v>
      </c>
      <c r="E13" s="141"/>
      <c r="F13" s="141"/>
      <c r="G13" s="347"/>
      <c r="H13" s="347"/>
      <c r="I13" s="425"/>
      <c r="J13" s="141"/>
      <c r="K13" s="141">
        <v>25</v>
      </c>
      <c r="L13" s="127"/>
      <c r="M13" s="129"/>
      <c r="N13" s="127"/>
      <c r="O13" s="127"/>
      <c r="P13" s="127"/>
      <c r="Q13" s="127"/>
      <c r="R13" s="127"/>
      <c r="S13" s="419"/>
      <c r="T13" s="338"/>
      <c r="U13" s="338"/>
      <c r="V13" s="338"/>
      <c r="W13" s="338"/>
      <c r="X13" s="338"/>
      <c r="Y13" s="338"/>
      <c r="Z13" s="338"/>
      <c r="AA13" s="338"/>
      <c r="AB13" s="127"/>
      <c r="AC13" s="338"/>
      <c r="AD13" s="338"/>
      <c r="AE13" s="338"/>
      <c r="AF13" s="135"/>
      <c r="AG13" s="135"/>
      <c r="AH13" s="135"/>
      <c r="AI13" s="135"/>
      <c r="AJ13" s="135"/>
      <c r="AK13" s="135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</row>
    <row r="14" spans="1:119" s="15" customFormat="1" ht="13.5" customHeight="1" x14ac:dyDescent="0.25">
      <c r="A14" s="1">
        <v>43895</v>
      </c>
      <c r="B14" s="408" t="s">
        <v>16</v>
      </c>
      <c r="C14" s="78" t="s">
        <v>7</v>
      </c>
      <c r="D14" s="141">
        <v>40</v>
      </c>
      <c r="E14" s="141"/>
      <c r="F14" s="141"/>
      <c r="G14" s="347"/>
      <c r="H14" s="347"/>
      <c r="I14" s="425"/>
      <c r="J14" s="141"/>
      <c r="K14" s="141">
        <v>40</v>
      </c>
      <c r="L14" s="127"/>
      <c r="M14" s="129"/>
      <c r="N14" s="127"/>
      <c r="O14" s="127"/>
      <c r="P14" s="127"/>
      <c r="Q14" s="127"/>
      <c r="R14" s="127"/>
      <c r="S14" s="419"/>
      <c r="T14" s="338"/>
      <c r="U14" s="338"/>
      <c r="V14" s="338"/>
      <c r="W14" s="338"/>
      <c r="X14" s="338"/>
      <c r="Y14" s="338"/>
      <c r="Z14" s="338"/>
      <c r="AA14" s="338"/>
      <c r="AB14" s="127"/>
      <c r="AC14" s="338"/>
      <c r="AD14" s="338"/>
      <c r="AE14" s="338"/>
      <c r="AF14" s="135"/>
      <c r="AG14" s="135"/>
      <c r="AH14" s="135"/>
      <c r="AI14" s="135"/>
      <c r="AJ14" s="135"/>
      <c r="AK14" s="135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</row>
    <row r="15" spans="1:119" s="94" customFormat="1" ht="16.5" customHeight="1" x14ac:dyDescent="0.25">
      <c r="A15" s="1">
        <v>43895</v>
      </c>
      <c r="B15" s="94" t="s">
        <v>212</v>
      </c>
      <c r="C15" s="435" t="s">
        <v>7</v>
      </c>
      <c r="D15" s="141"/>
      <c r="E15" s="141">
        <v>111.13</v>
      </c>
      <c r="F15" s="141"/>
      <c r="G15" s="347"/>
      <c r="H15" s="347"/>
      <c r="I15" s="437"/>
      <c r="J15" s="141"/>
      <c r="K15" s="141"/>
      <c r="L15" s="141"/>
      <c r="M15" s="326"/>
      <c r="N15" s="141"/>
      <c r="O15" s="141"/>
      <c r="P15" s="141"/>
      <c r="Q15" s="141"/>
      <c r="R15" s="141"/>
      <c r="S15" s="437"/>
      <c r="T15" s="146"/>
      <c r="U15" s="146"/>
      <c r="V15" s="146"/>
      <c r="W15" s="146"/>
      <c r="X15" s="146"/>
      <c r="Y15" s="146"/>
      <c r="Z15" s="146"/>
      <c r="AA15" s="146"/>
      <c r="AB15" s="436"/>
      <c r="AC15" s="146"/>
      <c r="AD15" s="146">
        <v>111.13</v>
      </c>
      <c r="AE15" s="146"/>
      <c r="AF15" s="131"/>
      <c r="AG15" s="131"/>
      <c r="AH15" s="131"/>
      <c r="AI15" s="131"/>
      <c r="AJ15" s="131"/>
      <c r="AK15" s="131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</row>
    <row r="16" spans="1:119" s="15" customFormat="1" ht="16.5" customHeight="1" x14ac:dyDescent="0.25">
      <c r="A16" s="1">
        <v>43896</v>
      </c>
      <c r="B16" s="308" t="s">
        <v>213</v>
      </c>
      <c r="C16" s="435" t="s">
        <v>7</v>
      </c>
      <c r="D16" s="141"/>
      <c r="E16" s="142"/>
      <c r="F16" s="142"/>
      <c r="G16" s="260">
        <v>545.5</v>
      </c>
      <c r="H16" s="260"/>
      <c r="I16" s="425"/>
      <c r="J16" s="142"/>
      <c r="K16" s="141"/>
      <c r="L16" s="142"/>
      <c r="M16" s="220">
        <v>545.5</v>
      </c>
      <c r="N16" s="142"/>
      <c r="O16" s="142"/>
      <c r="P16" s="142"/>
      <c r="Q16" s="142"/>
      <c r="R16" s="141"/>
      <c r="S16" s="425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35"/>
      <c r="AG16" s="135"/>
      <c r="AH16" s="135"/>
      <c r="AI16" s="135"/>
      <c r="AJ16" s="135"/>
      <c r="AK16" s="135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</row>
    <row r="17" spans="1:119" s="94" customFormat="1" ht="16.5" customHeight="1" x14ac:dyDescent="0.25">
      <c r="A17" s="1">
        <v>43896</v>
      </c>
      <c r="B17" s="308" t="s">
        <v>214</v>
      </c>
      <c r="C17" s="435" t="s">
        <v>7</v>
      </c>
      <c r="D17" s="141"/>
      <c r="E17" s="141"/>
      <c r="F17" s="141"/>
      <c r="G17" s="260"/>
      <c r="H17" s="347">
        <v>44.08</v>
      </c>
      <c r="I17" s="425"/>
      <c r="J17" s="141"/>
      <c r="K17" s="141"/>
      <c r="L17" s="141"/>
      <c r="M17" s="326"/>
      <c r="N17" s="141"/>
      <c r="O17" s="141"/>
      <c r="P17" s="141"/>
      <c r="Q17" s="443"/>
      <c r="R17" s="141"/>
      <c r="S17" s="425"/>
      <c r="T17" s="142"/>
      <c r="U17" s="142">
        <v>44.08</v>
      </c>
      <c r="V17" s="142"/>
      <c r="W17" s="142"/>
      <c r="X17" s="142"/>
      <c r="Y17" s="142"/>
      <c r="Z17" s="142"/>
      <c r="AA17" s="142"/>
      <c r="AB17" s="141"/>
      <c r="AC17" s="142"/>
      <c r="AD17" s="142"/>
      <c r="AE17" s="142"/>
      <c r="AF17" s="131"/>
      <c r="AG17" s="131"/>
      <c r="AH17" s="131"/>
      <c r="AI17" s="131"/>
      <c r="AJ17" s="131"/>
      <c r="AK17" s="131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</row>
    <row r="18" spans="1:119" s="451" customFormat="1" ht="16.5" customHeight="1" x14ac:dyDescent="0.25">
      <c r="A18" s="209">
        <v>43898</v>
      </c>
      <c r="B18" s="307" t="s">
        <v>215</v>
      </c>
      <c r="C18" s="435" t="s">
        <v>7</v>
      </c>
      <c r="D18" s="444"/>
      <c r="E18" s="444">
        <v>156</v>
      </c>
      <c r="F18" s="444"/>
      <c r="G18" s="453"/>
      <c r="H18" s="454"/>
      <c r="I18" s="445"/>
      <c r="J18" s="444"/>
      <c r="K18" s="444"/>
      <c r="L18" s="444"/>
      <c r="M18" s="446"/>
      <c r="N18" s="444"/>
      <c r="O18" s="444"/>
      <c r="P18" s="444"/>
      <c r="Q18" s="447"/>
      <c r="R18" s="444"/>
      <c r="S18" s="445"/>
      <c r="T18" s="448"/>
      <c r="U18" s="448"/>
      <c r="V18" s="448">
        <v>156</v>
      </c>
      <c r="W18" s="448"/>
      <c r="X18" s="448"/>
      <c r="Y18" s="448"/>
      <c r="Z18" s="448"/>
      <c r="AA18" s="448"/>
      <c r="AB18" s="444"/>
      <c r="AC18" s="448"/>
      <c r="AD18" s="448"/>
      <c r="AE18" s="448"/>
      <c r="AF18" s="449"/>
      <c r="AG18" s="449"/>
      <c r="AH18" s="449"/>
      <c r="AI18" s="449"/>
      <c r="AJ18" s="449"/>
      <c r="AK18" s="449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0"/>
      <c r="BS18" s="450"/>
      <c r="BT18" s="450"/>
      <c r="BU18" s="450"/>
      <c r="BV18" s="450"/>
      <c r="BW18" s="450"/>
      <c r="BX18" s="450"/>
      <c r="BY18" s="450"/>
      <c r="BZ18" s="450"/>
      <c r="CA18" s="450"/>
      <c r="CB18" s="450"/>
      <c r="CC18" s="450"/>
      <c r="CD18" s="450"/>
      <c r="CE18" s="450"/>
      <c r="CF18" s="450"/>
      <c r="CG18" s="450"/>
      <c r="CH18" s="450"/>
      <c r="CI18" s="450"/>
      <c r="CJ18" s="450"/>
      <c r="CK18" s="450"/>
      <c r="CL18" s="450"/>
      <c r="CM18" s="450"/>
      <c r="CN18" s="450"/>
      <c r="CO18" s="450"/>
      <c r="CP18" s="450"/>
      <c r="CQ18" s="450"/>
      <c r="CR18" s="450"/>
      <c r="CS18" s="450"/>
      <c r="CT18" s="450"/>
      <c r="CU18" s="450"/>
      <c r="CV18" s="450"/>
      <c r="CW18" s="450"/>
      <c r="CX18" s="450"/>
      <c r="CY18" s="450"/>
      <c r="CZ18" s="450"/>
      <c r="DA18" s="450"/>
      <c r="DB18" s="450"/>
      <c r="DC18" s="450"/>
      <c r="DD18" s="450"/>
      <c r="DE18" s="450"/>
      <c r="DF18" s="450"/>
      <c r="DG18" s="450"/>
      <c r="DH18" s="450"/>
      <c r="DI18" s="450"/>
      <c r="DJ18" s="450"/>
      <c r="DK18" s="450"/>
      <c r="DL18" s="450"/>
      <c r="DM18" s="450"/>
      <c r="DN18" s="450"/>
      <c r="DO18" s="450"/>
    </row>
    <row r="19" spans="1:119" s="15" customFormat="1" ht="16.5" customHeight="1" x14ac:dyDescent="0.25">
      <c r="A19" s="1">
        <v>43896</v>
      </c>
      <c r="B19" s="308" t="s">
        <v>56</v>
      </c>
      <c r="C19" s="435" t="s">
        <v>7</v>
      </c>
      <c r="D19" s="127"/>
      <c r="E19" s="141">
        <v>29.99</v>
      </c>
      <c r="F19" s="127"/>
      <c r="G19" s="455"/>
      <c r="H19" s="261"/>
      <c r="I19" s="419"/>
      <c r="J19" s="127"/>
      <c r="K19" s="127"/>
      <c r="L19" s="127"/>
      <c r="M19" s="129"/>
      <c r="N19" s="127"/>
      <c r="O19" s="127"/>
      <c r="P19" s="127"/>
      <c r="Q19" s="426"/>
      <c r="R19" s="127"/>
      <c r="S19" s="419"/>
      <c r="T19" s="338"/>
      <c r="U19" s="338"/>
      <c r="V19" s="338"/>
      <c r="W19" s="338"/>
      <c r="X19" s="338"/>
      <c r="Y19" s="338"/>
      <c r="Z19" s="338"/>
      <c r="AA19" s="142">
        <v>29.99</v>
      </c>
      <c r="AB19" s="127"/>
      <c r="AC19" s="338"/>
      <c r="AD19" s="338"/>
      <c r="AE19" s="338"/>
      <c r="AF19" s="135"/>
      <c r="AG19" s="135"/>
      <c r="AH19" s="135"/>
      <c r="AI19" s="135"/>
      <c r="AJ19" s="135"/>
      <c r="AK19" s="135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</row>
    <row r="20" spans="1:119" s="15" customFormat="1" ht="16.5" customHeight="1" x14ac:dyDescent="0.25">
      <c r="A20" s="1">
        <v>43899</v>
      </c>
      <c r="B20" s="308" t="s">
        <v>191</v>
      </c>
      <c r="C20" s="78" t="s">
        <v>7</v>
      </c>
      <c r="D20" s="127">
        <v>800</v>
      </c>
      <c r="E20" s="127"/>
      <c r="F20" s="127"/>
      <c r="G20" s="455"/>
      <c r="H20" s="261">
        <v>800</v>
      </c>
      <c r="I20" s="419"/>
      <c r="J20" s="127"/>
      <c r="K20" s="127"/>
      <c r="L20" s="127"/>
      <c r="M20" s="129"/>
      <c r="N20" s="127"/>
      <c r="O20" s="127"/>
      <c r="P20" s="127"/>
      <c r="Q20" s="426"/>
      <c r="R20" s="127"/>
      <c r="S20" s="419"/>
      <c r="T20" s="338"/>
      <c r="U20" s="338"/>
      <c r="V20" s="338"/>
      <c r="W20" s="338"/>
      <c r="X20" s="338"/>
      <c r="Y20" s="338"/>
      <c r="Z20" s="338"/>
      <c r="AA20" s="338"/>
      <c r="AB20" s="127"/>
      <c r="AC20" s="338"/>
      <c r="AD20" s="338"/>
      <c r="AE20" s="338"/>
      <c r="AF20" s="135"/>
      <c r="AG20" s="135"/>
      <c r="AH20" s="135"/>
      <c r="AI20" s="135"/>
      <c r="AJ20" s="135"/>
      <c r="AK20" s="13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</row>
    <row r="21" spans="1:119" s="15" customFormat="1" ht="16.5" customHeight="1" x14ac:dyDescent="0.25">
      <c r="A21" s="1">
        <v>43899</v>
      </c>
      <c r="B21" s="308" t="s">
        <v>207</v>
      </c>
      <c r="C21" s="78" t="s">
        <v>7</v>
      </c>
      <c r="D21" s="127">
        <v>30</v>
      </c>
      <c r="E21" s="127"/>
      <c r="F21" s="127"/>
      <c r="G21" s="455"/>
      <c r="H21" s="261"/>
      <c r="I21" s="419"/>
      <c r="J21" s="127"/>
      <c r="K21" s="127">
        <v>30</v>
      </c>
      <c r="L21" s="127"/>
      <c r="M21" s="129"/>
      <c r="N21" s="127"/>
      <c r="O21" s="127"/>
      <c r="P21" s="127"/>
      <c r="Q21" s="426"/>
      <c r="R21" s="127"/>
      <c r="S21" s="419"/>
      <c r="T21" s="338"/>
      <c r="U21" s="338"/>
      <c r="V21" s="338"/>
      <c r="W21" s="338"/>
      <c r="X21" s="338"/>
      <c r="Y21" s="338"/>
      <c r="Z21" s="338"/>
      <c r="AA21" s="338"/>
      <c r="AB21" s="127"/>
      <c r="AC21" s="338"/>
      <c r="AD21" s="338"/>
      <c r="AE21" s="338"/>
      <c r="AF21" s="135"/>
      <c r="AG21" s="135"/>
      <c r="AH21" s="135"/>
      <c r="AI21" s="135"/>
      <c r="AJ21" s="135"/>
      <c r="AK21" s="135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</row>
    <row r="22" spans="1:119" s="15" customFormat="1" ht="16.5" customHeight="1" x14ac:dyDescent="0.25">
      <c r="A22" s="1">
        <v>43907</v>
      </c>
      <c r="B22" s="308" t="s">
        <v>216</v>
      </c>
      <c r="C22" s="78" t="s">
        <v>7</v>
      </c>
      <c r="D22" s="127"/>
      <c r="E22" s="127">
        <v>68</v>
      </c>
      <c r="F22" s="127"/>
      <c r="G22" s="261"/>
      <c r="H22" s="261"/>
      <c r="I22" s="419"/>
      <c r="J22" s="127"/>
      <c r="K22" s="127"/>
      <c r="L22" s="127"/>
      <c r="M22" s="129"/>
      <c r="N22" s="127"/>
      <c r="O22" s="127"/>
      <c r="P22" s="127"/>
      <c r="Q22" s="426"/>
      <c r="R22" s="127"/>
      <c r="S22" s="419"/>
      <c r="T22" s="338"/>
      <c r="U22" s="338">
        <v>68</v>
      </c>
      <c r="V22" s="338"/>
      <c r="W22" s="338"/>
      <c r="X22" s="338"/>
      <c r="Y22" s="338"/>
      <c r="Z22" s="338"/>
      <c r="AA22" s="338"/>
      <c r="AB22" s="127"/>
      <c r="AC22" s="338"/>
      <c r="AD22" s="338"/>
      <c r="AE22" s="338"/>
      <c r="AF22" s="135"/>
      <c r="AG22" s="135"/>
      <c r="AH22" s="135"/>
      <c r="AI22" s="135"/>
      <c r="AJ22" s="135"/>
      <c r="AK22" s="135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</row>
    <row r="23" spans="1:119" s="15" customFormat="1" ht="16.5" customHeight="1" x14ac:dyDescent="0.25">
      <c r="A23" s="1">
        <v>43900</v>
      </c>
      <c r="B23" s="408" t="s">
        <v>113</v>
      </c>
      <c r="C23" s="78" t="s">
        <v>7</v>
      </c>
      <c r="D23" s="127">
        <v>30</v>
      </c>
      <c r="E23" s="127"/>
      <c r="F23" s="127"/>
      <c r="G23" s="261"/>
      <c r="H23" s="261"/>
      <c r="I23" s="419"/>
      <c r="J23" s="127"/>
      <c r="K23" s="127">
        <v>30</v>
      </c>
      <c r="L23" s="127"/>
      <c r="M23" s="129"/>
      <c r="N23" s="127"/>
      <c r="O23" s="127"/>
      <c r="P23" s="127"/>
      <c r="Q23" s="426"/>
      <c r="R23" s="127"/>
      <c r="S23" s="419"/>
      <c r="T23" s="338"/>
      <c r="U23" s="338"/>
      <c r="V23" s="338"/>
      <c r="W23" s="338"/>
      <c r="X23" s="338"/>
      <c r="Y23" s="338"/>
      <c r="Z23" s="338"/>
      <c r="AA23" s="338"/>
      <c r="AB23" s="127"/>
      <c r="AC23" s="338"/>
      <c r="AD23" s="338"/>
      <c r="AE23" s="338"/>
      <c r="AF23" s="135"/>
      <c r="AG23" s="135"/>
      <c r="AH23" s="135"/>
      <c r="AI23" s="135"/>
      <c r="AJ23" s="135"/>
      <c r="AK23" s="135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</row>
    <row r="24" spans="1:119" s="15" customFormat="1" ht="16.5" customHeight="1" x14ac:dyDescent="0.25">
      <c r="A24" s="1">
        <v>43901</v>
      </c>
      <c r="B24" s="408" t="s">
        <v>206</v>
      </c>
      <c r="C24" s="78" t="s">
        <v>7</v>
      </c>
      <c r="D24" s="127">
        <v>50</v>
      </c>
      <c r="E24" s="127"/>
      <c r="F24" s="127"/>
      <c r="G24" s="261"/>
      <c r="H24" s="261"/>
      <c r="I24" s="419"/>
      <c r="J24" s="127"/>
      <c r="K24" s="127">
        <v>50</v>
      </c>
      <c r="L24" s="127"/>
      <c r="M24" s="127"/>
      <c r="N24" s="127"/>
      <c r="O24" s="127"/>
      <c r="P24" s="127"/>
      <c r="Q24" s="426"/>
      <c r="R24" s="127"/>
      <c r="S24" s="419"/>
      <c r="T24" s="338"/>
      <c r="U24" s="338"/>
      <c r="V24" s="338"/>
      <c r="W24" s="338"/>
      <c r="X24" s="338"/>
      <c r="Y24" s="338"/>
      <c r="Z24" s="338"/>
      <c r="AA24" s="338"/>
      <c r="AB24" s="127"/>
      <c r="AC24" s="338"/>
      <c r="AD24" s="338"/>
      <c r="AE24" s="338"/>
      <c r="AF24" s="135"/>
      <c r="AG24" s="135"/>
      <c r="AH24" s="135"/>
      <c r="AI24" s="135"/>
      <c r="AJ24" s="135"/>
      <c r="AK24" s="135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</row>
    <row r="25" spans="1:119" s="15" customFormat="1" ht="16.5" customHeight="1" x14ac:dyDescent="0.25">
      <c r="A25" s="1">
        <v>43901</v>
      </c>
      <c r="B25" s="408" t="s">
        <v>83</v>
      </c>
      <c r="C25" s="78" t="s">
        <v>7</v>
      </c>
      <c r="D25" s="127">
        <v>120</v>
      </c>
      <c r="E25" s="127"/>
      <c r="F25" s="127"/>
      <c r="G25" s="261"/>
      <c r="H25" s="261"/>
      <c r="I25" s="419"/>
      <c r="J25" s="127"/>
      <c r="K25" s="127">
        <v>120</v>
      </c>
      <c r="L25" s="127"/>
      <c r="M25" s="127"/>
      <c r="N25" s="127"/>
      <c r="O25" s="127"/>
      <c r="P25" s="127"/>
      <c r="Q25" s="426"/>
      <c r="R25" s="127"/>
      <c r="S25" s="419"/>
      <c r="T25" s="338"/>
      <c r="U25" s="338"/>
      <c r="V25" s="338"/>
      <c r="W25" s="338"/>
      <c r="X25" s="338"/>
      <c r="Y25" s="338"/>
      <c r="Z25" s="338"/>
      <c r="AA25" s="338"/>
      <c r="AB25" s="127"/>
      <c r="AC25" s="338"/>
      <c r="AD25" s="338"/>
      <c r="AE25" s="338"/>
      <c r="AF25" s="135"/>
      <c r="AG25" s="135"/>
      <c r="AH25" s="135"/>
      <c r="AI25" s="135"/>
      <c r="AJ25" s="135"/>
      <c r="AK25" s="135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</row>
    <row r="26" spans="1:119" s="15" customFormat="1" ht="16.5" customHeight="1" x14ac:dyDescent="0.25">
      <c r="A26" s="1">
        <v>43901</v>
      </c>
      <c r="B26" s="308" t="s">
        <v>217</v>
      </c>
      <c r="C26" s="78" t="s">
        <v>7</v>
      </c>
      <c r="D26" s="456">
        <v>78.5</v>
      </c>
      <c r="E26" s="127"/>
      <c r="F26" s="127"/>
      <c r="G26" s="261"/>
      <c r="H26" s="261"/>
      <c r="I26" s="419"/>
      <c r="J26" s="127"/>
      <c r="K26" s="127"/>
      <c r="L26" s="127"/>
      <c r="M26" s="456">
        <v>78.5</v>
      </c>
      <c r="N26" s="127"/>
      <c r="O26" s="127"/>
      <c r="P26" s="127"/>
      <c r="Q26" s="426"/>
      <c r="R26" s="127"/>
      <c r="S26" s="419"/>
      <c r="T26" s="338"/>
      <c r="U26" s="338"/>
      <c r="V26" s="338"/>
      <c r="W26" s="338"/>
      <c r="X26" s="338"/>
      <c r="Y26" s="338"/>
      <c r="Z26" s="338"/>
      <c r="AA26" s="338"/>
      <c r="AB26" s="127"/>
      <c r="AC26" s="338"/>
      <c r="AD26" s="338"/>
      <c r="AE26" s="338"/>
      <c r="AF26" s="135"/>
      <c r="AG26" s="135"/>
      <c r="AH26" s="135"/>
      <c r="AI26" s="135"/>
      <c r="AJ26" s="135"/>
      <c r="AK26" s="135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</row>
    <row r="27" spans="1:119" s="15" customFormat="1" ht="16.5" customHeight="1" x14ac:dyDescent="0.25">
      <c r="A27" s="1">
        <v>43901</v>
      </c>
      <c r="B27" s="308" t="s">
        <v>217</v>
      </c>
      <c r="C27" s="78" t="s">
        <v>7</v>
      </c>
      <c r="D27" s="456">
        <v>51</v>
      </c>
      <c r="E27" s="127"/>
      <c r="F27" s="127"/>
      <c r="G27" s="261"/>
      <c r="H27" s="261"/>
      <c r="I27" s="419"/>
      <c r="J27" s="127"/>
      <c r="K27" s="127"/>
      <c r="L27" s="127"/>
      <c r="M27" s="456">
        <v>51</v>
      </c>
      <c r="N27" s="127"/>
      <c r="O27" s="127"/>
      <c r="P27" s="127"/>
      <c r="Q27" s="127"/>
      <c r="R27" s="127"/>
      <c r="S27" s="419"/>
      <c r="T27" s="338"/>
      <c r="U27" s="338"/>
      <c r="V27" s="338"/>
      <c r="W27" s="338"/>
      <c r="X27" s="338"/>
      <c r="Y27" s="338"/>
      <c r="Z27" s="338"/>
      <c r="AA27" s="338"/>
      <c r="AB27" s="127"/>
      <c r="AC27" s="338"/>
      <c r="AD27" s="338"/>
      <c r="AE27" s="338"/>
      <c r="AF27" s="135"/>
      <c r="AG27" s="135"/>
      <c r="AH27" s="135"/>
      <c r="AI27" s="135"/>
      <c r="AJ27" s="135"/>
      <c r="AK27" s="135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</row>
    <row r="28" spans="1:119" s="15" customFormat="1" ht="16.5" customHeight="1" x14ac:dyDescent="0.25">
      <c r="A28" s="1">
        <v>43901</v>
      </c>
      <c r="B28" s="308" t="s">
        <v>217</v>
      </c>
      <c r="C28" s="78" t="s">
        <v>7</v>
      </c>
      <c r="D28" s="456">
        <v>97</v>
      </c>
      <c r="E28" s="127"/>
      <c r="F28" s="127"/>
      <c r="G28" s="261"/>
      <c r="H28" s="261"/>
      <c r="I28" s="419"/>
      <c r="J28" s="127"/>
      <c r="K28" s="127"/>
      <c r="L28" s="127"/>
      <c r="M28" s="456">
        <v>97</v>
      </c>
      <c r="N28" s="127"/>
      <c r="O28" s="127"/>
      <c r="P28" s="127"/>
      <c r="Q28" s="127"/>
      <c r="R28" s="127"/>
      <c r="S28" s="419"/>
      <c r="T28" s="338"/>
      <c r="U28" s="338"/>
      <c r="V28" s="338"/>
      <c r="W28" s="338"/>
      <c r="X28" s="338"/>
      <c r="Y28" s="338"/>
      <c r="Z28" s="338"/>
      <c r="AA28" s="338"/>
      <c r="AB28" s="127"/>
      <c r="AC28" s="338"/>
      <c r="AD28" s="338"/>
      <c r="AE28" s="338"/>
      <c r="AF28" s="135"/>
      <c r="AG28" s="135"/>
      <c r="AH28" s="135"/>
      <c r="AI28" s="135"/>
      <c r="AJ28" s="135"/>
      <c r="AK28" s="135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</row>
    <row r="29" spans="1:119" s="15" customFormat="1" ht="16.5" customHeight="1" x14ac:dyDescent="0.25">
      <c r="A29" s="1">
        <v>43901</v>
      </c>
      <c r="B29" s="308" t="s">
        <v>217</v>
      </c>
      <c r="C29" s="78" t="s">
        <v>7</v>
      </c>
      <c r="D29" s="456">
        <v>22.5</v>
      </c>
      <c r="E29" s="142"/>
      <c r="F29" s="142"/>
      <c r="G29" s="347"/>
      <c r="H29" s="260"/>
      <c r="I29" s="425"/>
      <c r="J29" s="142"/>
      <c r="K29" s="127"/>
      <c r="L29" s="142"/>
      <c r="M29" s="456">
        <v>22.5</v>
      </c>
      <c r="N29" s="142"/>
      <c r="O29" s="142"/>
      <c r="P29" s="141"/>
      <c r="Q29" s="142"/>
      <c r="R29" s="141"/>
      <c r="S29" s="425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35"/>
      <c r="AG29" s="135"/>
      <c r="AH29" s="135"/>
      <c r="AI29" s="135"/>
      <c r="AJ29" s="135"/>
      <c r="AK29" s="135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</row>
    <row r="30" spans="1:119" s="15" customFormat="1" ht="16.5" customHeight="1" x14ac:dyDescent="0.25">
      <c r="A30" s="1">
        <v>43901</v>
      </c>
      <c r="B30" s="308" t="s">
        <v>217</v>
      </c>
      <c r="C30" s="78" t="s">
        <v>7</v>
      </c>
      <c r="D30" s="456">
        <v>58</v>
      </c>
      <c r="E30" s="142"/>
      <c r="F30" s="142"/>
      <c r="G30" s="127"/>
      <c r="H30" s="142"/>
      <c r="I30" s="425"/>
      <c r="J30" s="127"/>
      <c r="K30" s="142"/>
      <c r="L30" s="142"/>
      <c r="M30" s="456">
        <v>58</v>
      </c>
      <c r="N30" s="142"/>
      <c r="O30" s="142"/>
      <c r="P30" s="141"/>
      <c r="Q30" s="142"/>
      <c r="R30" s="141"/>
      <c r="S30" s="425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35"/>
      <c r="AG30" s="135"/>
      <c r="AH30" s="135"/>
      <c r="AI30" s="135"/>
      <c r="AJ30" s="135"/>
      <c r="AK30" s="135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</row>
    <row r="31" spans="1:119" s="15" customFormat="1" ht="16.5" customHeight="1" x14ac:dyDescent="0.25">
      <c r="A31" s="1">
        <v>43901</v>
      </c>
      <c r="B31" s="308" t="s">
        <v>217</v>
      </c>
      <c r="C31" s="78" t="s">
        <v>7</v>
      </c>
      <c r="D31" s="457">
        <v>70.5</v>
      </c>
      <c r="E31" s="127"/>
      <c r="F31" s="127"/>
      <c r="G31" s="127"/>
      <c r="H31" s="127"/>
      <c r="I31" s="419"/>
      <c r="J31" s="127"/>
      <c r="K31" s="127"/>
      <c r="L31" s="127"/>
      <c r="M31" s="457">
        <v>70.5</v>
      </c>
      <c r="N31" s="127"/>
      <c r="O31" s="127"/>
      <c r="P31" s="127"/>
      <c r="Q31" s="426"/>
      <c r="R31" s="127"/>
      <c r="S31" s="419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135"/>
      <c r="AG31" s="135"/>
      <c r="AH31" s="135"/>
      <c r="AI31" s="135"/>
      <c r="AJ31" s="135"/>
      <c r="AK31" s="135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</row>
    <row r="32" spans="1:119" s="15" customFormat="1" ht="16.5" customHeight="1" x14ac:dyDescent="0.25">
      <c r="A32" s="1">
        <v>43903</v>
      </c>
      <c r="B32" s="408" t="s">
        <v>208</v>
      </c>
      <c r="C32" s="78" t="s">
        <v>7</v>
      </c>
      <c r="D32" s="127">
        <v>24</v>
      </c>
      <c r="E32" s="127"/>
      <c r="F32" s="127"/>
      <c r="G32" s="127"/>
      <c r="H32" s="127"/>
      <c r="I32" s="419"/>
      <c r="J32" s="127"/>
      <c r="K32" s="127">
        <v>24</v>
      </c>
      <c r="L32" s="127"/>
      <c r="M32" s="129"/>
      <c r="N32" s="127"/>
      <c r="O32" s="127"/>
      <c r="P32" s="127"/>
      <c r="Q32" s="127"/>
      <c r="R32" s="127"/>
      <c r="S32" s="419"/>
      <c r="T32" s="338"/>
      <c r="U32" s="338"/>
      <c r="V32" s="338"/>
      <c r="W32" s="338"/>
      <c r="X32" s="338"/>
      <c r="Y32" s="338"/>
      <c r="Z32" s="338"/>
      <c r="AA32" s="338"/>
      <c r="AB32" s="127"/>
      <c r="AC32" s="338"/>
      <c r="AD32" s="338"/>
      <c r="AE32" s="338"/>
      <c r="AF32" s="135"/>
      <c r="AG32" s="135"/>
      <c r="AH32" s="135"/>
      <c r="AI32" s="135"/>
      <c r="AJ32" s="135"/>
      <c r="AK32" s="135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</row>
    <row r="33" spans="1:119" s="15" customFormat="1" ht="16.5" customHeight="1" x14ac:dyDescent="0.25">
      <c r="A33" s="1">
        <v>43906</v>
      </c>
      <c r="B33" s="408" t="s">
        <v>115</v>
      </c>
      <c r="C33" s="78" t="s">
        <v>7</v>
      </c>
      <c r="D33" s="127">
        <v>50</v>
      </c>
      <c r="E33" s="127"/>
      <c r="F33" s="127"/>
      <c r="G33" s="127"/>
      <c r="H33" s="127"/>
      <c r="I33" s="419"/>
      <c r="J33" s="127"/>
      <c r="K33" s="127">
        <v>50</v>
      </c>
      <c r="L33" s="127"/>
      <c r="M33" s="127"/>
      <c r="N33" s="127"/>
      <c r="O33" s="127"/>
      <c r="P33" s="127"/>
      <c r="Q33" s="127"/>
      <c r="R33" s="127"/>
      <c r="S33" s="419"/>
      <c r="T33" s="338"/>
      <c r="U33" s="338"/>
      <c r="V33" s="338"/>
      <c r="W33" s="338"/>
      <c r="X33" s="338"/>
      <c r="Y33" s="338"/>
      <c r="Z33" s="338"/>
      <c r="AA33" s="338"/>
      <c r="AB33" s="127"/>
      <c r="AC33" s="338"/>
      <c r="AD33" s="338"/>
      <c r="AE33" s="338"/>
      <c r="AF33" s="135"/>
      <c r="AG33" s="135"/>
      <c r="AH33" s="135"/>
      <c r="AI33" s="135"/>
      <c r="AJ33" s="135"/>
      <c r="AK33" s="135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</row>
    <row r="34" spans="1:119" s="15" customFormat="1" ht="16.5" customHeight="1" x14ac:dyDescent="0.25">
      <c r="A34" s="209">
        <v>43907</v>
      </c>
      <c r="B34" s="408" t="s">
        <v>209</v>
      </c>
      <c r="C34" s="78" t="s">
        <v>7</v>
      </c>
      <c r="D34" s="127">
        <v>100</v>
      </c>
      <c r="E34" s="127"/>
      <c r="F34" s="127"/>
      <c r="G34" s="127"/>
      <c r="H34" s="127"/>
      <c r="I34" s="419"/>
      <c r="J34" s="127"/>
      <c r="K34" s="127">
        <v>100</v>
      </c>
      <c r="L34" s="127"/>
      <c r="M34" s="127"/>
      <c r="N34" s="127"/>
      <c r="O34" s="127"/>
      <c r="P34" s="127"/>
      <c r="Q34" s="426"/>
      <c r="R34" s="127"/>
      <c r="S34" s="419"/>
      <c r="T34" s="338"/>
      <c r="U34" s="338"/>
      <c r="V34" s="127"/>
      <c r="W34" s="338"/>
      <c r="X34" s="338"/>
      <c r="Y34" s="338"/>
      <c r="Z34" s="338"/>
      <c r="AA34" s="338"/>
      <c r="AB34" s="338"/>
      <c r="AC34" s="338"/>
      <c r="AD34" s="338"/>
      <c r="AE34" s="338"/>
      <c r="AF34" s="135"/>
      <c r="AG34" s="135"/>
      <c r="AH34" s="135"/>
      <c r="AI34" s="135"/>
      <c r="AJ34" s="135"/>
      <c r="AK34" s="135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</row>
    <row r="35" spans="1:119" s="15" customFormat="1" ht="16.5" customHeight="1" x14ac:dyDescent="0.25">
      <c r="A35" s="209">
        <v>43917</v>
      </c>
      <c r="B35" s="408" t="s">
        <v>85</v>
      </c>
      <c r="C35" s="78" t="s">
        <v>7</v>
      </c>
      <c r="D35" s="127">
        <v>60</v>
      </c>
      <c r="E35" s="127"/>
      <c r="F35" s="127"/>
      <c r="G35" s="127"/>
      <c r="H35" s="127"/>
      <c r="I35" s="419"/>
      <c r="J35" s="127"/>
      <c r="K35" s="127">
        <v>60</v>
      </c>
      <c r="L35" s="127"/>
      <c r="M35" s="127"/>
      <c r="N35" s="127"/>
      <c r="O35" s="127"/>
      <c r="P35" s="127"/>
      <c r="Q35" s="426"/>
      <c r="R35" s="127"/>
      <c r="S35" s="419"/>
      <c r="T35" s="338"/>
      <c r="U35" s="338"/>
      <c r="V35" s="338"/>
      <c r="W35" s="338"/>
      <c r="X35" s="338"/>
      <c r="Y35" s="338"/>
      <c r="Z35" s="338"/>
      <c r="AA35" s="338"/>
      <c r="AB35" s="127"/>
      <c r="AC35" s="338"/>
      <c r="AD35" s="338"/>
      <c r="AE35" s="338"/>
      <c r="AF35" s="135"/>
      <c r="AG35" s="135"/>
      <c r="AH35" s="135"/>
      <c r="AI35" s="135"/>
      <c r="AJ35" s="135"/>
      <c r="AK35" s="135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</row>
    <row r="36" spans="1:119" s="236" customFormat="1" ht="16.5" customHeight="1" x14ac:dyDescent="0.25">
      <c r="A36" s="209">
        <v>43917</v>
      </c>
      <c r="B36" s="308" t="s">
        <v>62</v>
      </c>
      <c r="C36" s="78" t="s">
        <v>7</v>
      </c>
      <c r="D36" s="227"/>
      <c r="E36" s="227">
        <v>160.80000000000001</v>
      </c>
      <c r="F36" s="227"/>
      <c r="G36" s="227"/>
      <c r="H36" s="227"/>
      <c r="I36" s="427"/>
      <c r="J36" s="227"/>
      <c r="K36" s="227"/>
      <c r="L36" s="227"/>
      <c r="M36" s="227"/>
      <c r="N36" s="227"/>
      <c r="O36" s="227"/>
      <c r="P36" s="227"/>
      <c r="Q36" s="428"/>
      <c r="R36" s="227"/>
      <c r="S36" s="427"/>
      <c r="T36" s="429"/>
      <c r="U36" s="429"/>
      <c r="V36" s="429"/>
      <c r="W36" s="429"/>
      <c r="X36" s="429"/>
      <c r="Y36" s="429"/>
      <c r="Z36" s="429"/>
      <c r="AA36" s="429">
        <v>160.80000000000001</v>
      </c>
      <c r="AB36" s="227"/>
      <c r="AC36" s="429"/>
      <c r="AD36" s="429"/>
      <c r="AE36" s="429"/>
      <c r="AF36" s="234"/>
      <c r="AG36" s="234"/>
      <c r="AH36" s="234"/>
      <c r="AI36" s="234"/>
      <c r="AJ36" s="234"/>
      <c r="AK36" s="234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</row>
    <row r="37" spans="1:119" s="15" customFormat="1" ht="16.5" customHeight="1" x14ac:dyDescent="0.25">
      <c r="A37" s="209">
        <v>43921</v>
      </c>
      <c r="B37" s="210" t="s">
        <v>8</v>
      </c>
      <c r="C37" s="78" t="s">
        <v>7</v>
      </c>
      <c r="D37" s="127">
        <v>11</v>
      </c>
      <c r="E37" s="127"/>
      <c r="F37" s="127"/>
      <c r="G37" s="127"/>
      <c r="H37" s="127"/>
      <c r="I37" s="419"/>
      <c r="J37" s="127"/>
      <c r="K37" s="127">
        <v>11</v>
      </c>
      <c r="L37" s="127"/>
      <c r="M37" s="127"/>
      <c r="N37" s="127"/>
      <c r="O37" s="127"/>
      <c r="P37" s="127"/>
      <c r="Q37" s="426"/>
      <c r="R37" s="127"/>
      <c r="S37" s="419"/>
      <c r="T37" s="338"/>
      <c r="U37" s="338"/>
      <c r="V37" s="338"/>
      <c r="W37" s="338"/>
      <c r="X37" s="338"/>
      <c r="Y37" s="338"/>
      <c r="Z37" s="338"/>
      <c r="AA37" s="338"/>
      <c r="AB37" s="127"/>
      <c r="AC37" s="338"/>
      <c r="AD37" s="338"/>
      <c r="AE37" s="338"/>
      <c r="AF37" s="135"/>
      <c r="AG37" s="135"/>
      <c r="AH37" s="135"/>
      <c r="AI37" s="135"/>
      <c r="AJ37" s="135"/>
      <c r="AK37" s="135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</row>
    <row r="38" spans="1:119" s="15" customFormat="1" ht="16.5" customHeight="1" x14ac:dyDescent="0.25">
      <c r="A38" s="209">
        <v>43921</v>
      </c>
      <c r="B38" s="210" t="s">
        <v>210</v>
      </c>
      <c r="C38" s="78" t="s">
        <v>7</v>
      </c>
      <c r="D38" s="127">
        <v>136</v>
      </c>
      <c r="E38" s="127"/>
      <c r="F38" s="127"/>
      <c r="G38" s="127"/>
      <c r="H38" s="127"/>
      <c r="I38" s="419"/>
      <c r="J38" s="127"/>
      <c r="K38" s="127">
        <v>136</v>
      </c>
      <c r="L38" s="127"/>
      <c r="M38" s="127"/>
      <c r="N38" s="127"/>
      <c r="O38" s="127"/>
      <c r="P38" s="127"/>
      <c r="Q38" s="426"/>
      <c r="R38" s="127"/>
      <c r="S38" s="419"/>
      <c r="T38" s="338"/>
      <c r="U38" s="338"/>
      <c r="V38" s="338"/>
      <c r="W38" s="338"/>
      <c r="X38" s="338"/>
      <c r="Y38" s="338"/>
      <c r="Z38" s="338"/>
      <c r="AA38" s="338"/>
      <c r="AB38" s="127"/>
      <c r="AC38" s="338"/>
      <c r="AD38" s="338"/>
      <c r="AE38" s="338"/>
      <c r="AF38" s="135"/>
      <c r="AG38" s="135"/>
      <c r="AH38" s="135"/>
      <c r="AI38" s="135"/>
      <c r="AJ38" s="135"/>
      <c r="AK38" s="135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</row>
    <row r="39" spans="1:119" s="15" customFormat="1" ht="16.5" customHeight="1" x14ac:dyDescent="0.25">
      <c r="A39" s="209">
        <v>43921</v>
      </c>
      <c r="B39" s="307" t="s">
        <v>63</v>
      </c>
      <c r="C39" s="78" t="s">
        <v>7</v>
      </c>
      <c r="D39" s="127"/>
      <c r="E39" s="127">
        <v>60</v>
      </c>
      <c r="F39" s="127"/>
      <c r="G39" s="127"/>
      <c r="H39" s="127"/>
      <c r="I39" s="419"/>
      <c r="J39" s="127"/>
      <c r="K39" s="127"/>
      <c r="L39" s="127"/>
      <c r="M39" s="127"/>
      <c r="N39" s="127"/>
      <c r="O39" s="127"/>
      <c r="P39" s="127"/>
      <c r="Q39" s="426"/>
      <c r="R39" s="127"/>
      <c r="S39" s="419"/>
      <c r="T39" s="338"/>
      <c r="U39" s="338"/>
      <c r="V39" s="338"/>
      <c r="W39" s="338"/>
      <c r="X39" s="338"/>
      <c r="Y39" s="338"/>
      <c r="Z39" s="338"/>
      <c r="AA39" s="338">
        <v>60</v>
      </c>
      <c r="AB39" s="127"/>
      <c r="AC39" s="338"/>
      <c r="AD39" s="338"/>
      <c r="AE39" s="338"/>
      <c r="AF39" s="135"/>
      <c r="AG39" s="135"/>
      <c r="AH39" s="135"/>
      <c r="AI39" s="135"/>
      <c r="AJ39" s="135"/>
      <c r="AK39" s="135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</row>
    <row r="40" spans="1:119" s="94" customFormat="1" ht="16.5" customHeight="1" x14ac:dyDescent="0.25">
      <c r="A40" s="19" t="s">
        <v>65</v>
      </c>
      <c r="B40" s="430"/>
      <c r="C40" s="431"/>
      <c r="D40" s="432">
        <f>SUM(D6:D39)</f>
        <v>2225.2600000000002</v>
      </c>
      <c r="E40" s="432">
        <f>SUM(E6:E39)</f>
        <v>596.31999999999994</v>
      </c>
      <c r="F40" s="433"/>
      <c r="G40" s="433">
        <f>SUM(G6:G39)</f>
        <v>545.5</v>
      </c>
      <c r="H40" s="433">
        <f>SUM(H6:H39)</f>
        <v>844.08</v>
      </c>
      <c r="I40" s="434"/>
      <c r="J40" s="433">
        <f t="shared" ref="J40:R40" si="0">SUM(J6:J39)</f>
        <v>0</v>
      </c>
      <c r="K40" s="433">
        <f t="shared" si="0"/>
        <v>1047.76</v>
      </c>
      <c r="L40" s="433">
        <f t="shared" si="0"/>
        <v>0</v>
      </c>
      <c r="M40" s="433">
        <f t="shared" si="0"/>
        <v>923</v>
      </c>
      <c r="N40" s="433">
        <f t="shared" si="0"/>
        <v>0</v>
      </c>
      <c r="O40" s="433">
        <f t="shared" si="0"/>
        <v>0</v>
      </c>
      <c r="P40" s="433">
        <f t="shared" si="0"/>
        <v>0</v>
      </c>
      <c r="Q40" s="433">
        <f t="shared" si="0"/>
        <v>0</v>
      </c>
      <c r="R40" s="433">
        <f t="shared" si="0"/>
        <v>0</v>
      </c>
      <c r="S40" s="434"/>
      <c r="T40" s="434">
        <f t="shared" ref="T40:AE40" si="1">SUM(T6:T39)</f>
        <v>0</v>
      </c>
      <c r="U40" s="434">
        <f t="shared" si="1"/>
        <v>112.08</v>
      </c>
      <c r="V40" s="434">
        <f t="shared" si="1"/>
        <v>156</v>
      </c>
      <c r="W40" s="434">
        <f t="shared" si="1"/>
        <v>0</v>
      </c>
      <c r="X40" s="434">
        <f t="shared" si="1"/>
        <v>0</v>
      </c>
      <c r="Y40" s="434">
        <f t="shared" si="1"/>
        <v>0</v>
      </c>
      <c r="Z40" s="434">
        <f t="shared" si="1"/>
        <v>0</v>
      </c>
      <c r="AA40" s="434">
        <f t="shared" si="1"/>
        <v>250.79000000000002</v>
      </c>
      <c r="AB40" s="434">
        <f t="shared" si="1"/>
        <v>10.4</v>
      </c>
      <c r="AC40" s="434">
        <f t="shared" si="1"/>
        <v>0</v>
      </c>
      <c r="AD40" s="434">
        <f t="shared" si="1"/>
        <v>111.13</v>
      </c>
      <c r="AE40" s="434">
        <f t="shared" si="1"/>
        <v>0</v>
      </c>
      <c r="AF40" s="131"/>
      <c r="AG40" s="131"/>
      <c r="AH40" s="131"/>
      <c r="AI40" s="131"/>
      <c r="AJ40" s="131"/>
      <c r="AK40" s="131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</row>
    <row r="41" spans="1:119" s="151" customFormat="1" ht="16.5" customHeight="1" thickBot="1" x14ac:dyDescent="0.3">
      <c r="A41" s="81"/>
      <c r="B41" s="82"/>
      <c r="C41" s="82"/>
      <c r="D41" s="150"/>
      <c r="E41" s="150"/>
      <c r="F41" s="83"/>
      <c r="G41" s="83"/>
      <c r="H41" s="83"/>
      <c r="I41" s="84"/>
      <c r="J41" s="83"/>
      <c r="K41" s="83"/>
      <c r="L41" s="83"/>
      <c r="M41" s="85"/>
      <c r="N41" s="83"/>
      <c r="O41" s="83"/>
      <c r="P41" s="83"/>
      <c r="Q41" s="86"/>
      <c r="R41" s="83"/>
      <c r="S41" s="84"/>
      <c r="T41" s="87"/>
      <c r="U41" s="87"/>
      <c r="V41" s="87"/>
      <c r="W41" s="87"/>
      <c r="X41" s="88"/>
      <c r="Y41" s="87"/>
      <c r="Z41" s="87"/>
      <c r="AA41" s="87"/>
      <c r="AB41" s="83"/>
      <c r="AC41" s="84"/>
      <c r="AD41" s="84"/>
      <c r="AE41" s="84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</row>
    <row r="42" spans="1:119" ht="53" thickBot="1" x14ac:dyDescent="0.3">
      <c r="A42" s="22" t="s">
        <v>66</v>
      </c>
      <c r="B42" s="23" t="s">
        <v>23</v>
      </c>
      <c r="C42" s="23"/>
      <c r="D42" s="906" t="s">
        <v>24</v>
      </c>
      <c r="E42" s="906"/>
      <c r="F42" s="24"/>
      <c r="G42" s="906" t="s">
        <v>25</v>
      </c>
      <c r="H42" s="906"/>
      <c r="I42" s="25"/>
      <c r="J42" s="26" t="s">
        <v>26</v>
      </c>
      <c r="K42" s="26" t="s">
        <v>27</v>
      </c>
      <c r="L42" s="26" t="s">
        <v>28</v>
      </c>
      <c r="M42" s="27" t="s">
        <v>29</v>
      </c>
      <c r="N42" s="28" t="s">
        <v>30</v>
      </c>
      <c r="O42" s="27" t="s">
        <v>31</v>
      </c>
      <c r="P42" s="27" t="s">
        <v>67</v>
      </c>
      <c r="Q42" s="27" t="s">
        <v>33</v>
      </c>
      <c r="R42" s="27" t="s">
        <v>34</v>
      </c>
      <c r="S42" s="29"/>
      <c r="T42" s="26" t="s">
        <v>35</v>
      </c>
      <c r="U42" s="27" t="s">
        <v>36</v>
      </c>
      <c r="V42" s="30" t="s">
        <v>37</v>
      </c>
      <c r="W42" s="31" t="s">
        <v>68</v>
      </c>
      <c r="X42" s="32" t="s">
        <v>39</v>
      </c>
      <c r="Y42" s="27" t="s">
        <v>40</v>
      </c>
      <c r="Z42" s="27" t="s">
        <v>41</v>
      </c>
      <c r="AA42" s="27" t="s">
        <v>69</v>
      </c>
      <c r="AB42" s="26" t="s">
        <v>43</v>
      </c>
      <c r="AC42" s="27" t="s">
        <v>33</v>
      </c>
      <c r="AD42" s="107" t="s">
        <v>44</v>
      </c>
      <c r="AE42" s="27" t="s">
        <v>218</v>
      </c>
    </row>
    <row r="43" spans="1:119" ht="11" thickBot="1" x14ac:dyDescent="0.3">
      <c r="A43" s="35"/>
      <c r="B43" s="35"/>
      <c r="C43" s="35"/>
      <c r="D43" s="153" t="s">
        <v>48</v>
      </c>
      <c r="E43" s="154" t="s">
        <v>49</v>
      </c>
      <c r="F43" s="36"/>
      <c r="G43" s="35" t="s">
        <v>48</v>
      </c>
      <c r="H43" s="36" t="s">
        <v>49</v>
      </c>
      <c r="I43" s="36"/>
      <c r="J43" s="35" t="s">
        <v>48</v>
      </c>
      <c r="K43" s="35" t="s">
        <v>48</v>
      </c>
      <c r="L43" s="35" t="s">
        <v>48</v>
      </c>
      <c r="M43" s="37" t="s">
        <v>48</v>
      </c>
      <c r="N43" s="38" t="s">
        <v>48</v>
      </c>
      <c r="O43" s="39" t="s">
        <v>48</v>
      </c>
      <c r="P43" s="40"/>
      <c r="Q43" s="41"/>
      <c r="R43" s="42" t="s">
        <v>48</v>
      </c>
      <c r="S43" s="43"/>
      <c r="T43" s="35" t="s">
        <v>49</v>
      </c>
      <c r="U43" s="35" t="s">
        <v>49</v>
      </c>
      <c r="V43" s="38" t="s">
        <v>49</v>
      </c>
      <c r="W43" s="38" t="s">
        <v>49</v>
      </c>
      <c r="X43" s="35" t="s">
        <v>49</v>
      </c>
      <c r="Y43" s="35" t="s">
        <v>49</v>
      </c>
      <c r="Z43" s="35" t="s">
        <v>49</v>
      </c>
      <c r="AA43" s="35" t="s">
        <v>49</v>
      </c>
      <c r="AB43" s="39" t="s">
        <v>49</v>
      </c>
      <c r="AC43" s="35" t="s">
        <v>49</v>
      </c>
      <c r="AD43" s="35" t="s">
        <v>49</v>
      </c>
      <c r="AE43" s="35" t="s">
        <v>49</v>
      </c>
    </row>
    <row r="44" spans="1:119" s="47" customFormat="1" ht="11" thickBot="1" x14ac:dyDescent="0.3">
      <c r="A44" s="44"/>
      <c r="B44" s="45"/>
      <c r="C44" s="45"/>
      <c r="D44" s="79">
        <f>SUM(D5:D39)</f>
        <v>10327.199999999999</v>
      </c>
      <c r="E44" s="79">
        <f>SUM(E5:E39)</f>
        <v>596.31999999999994</v>
      </c>
      <c r="F44" s="46">
        <f>SUM(F5:F41)</f>
        <v>0</v>
      </c>
      <c r="G44" s="46">
        <f>SUM(G5:G39)</f>
        <v>1545.65</v>
      </c>
      <c r="H44" s="46">
        <f>SUM(H5:H39)</f>
        <v>844.08</v>
      </c>
      <c r="I44" s="46">
        <f>SUM(I5:I41)</f>
        <v>0</v>
      </c>
      <c r="J44" s="46">
        <f t="shared" ref="J44:R44" si="2">SUM(J5:J39)</f>
        <v>0</v>
      </c>
      <c r="K44" s="46">
        <f t="shared" si="2"/>
        <v>1047.76</v>
      </c>
      <c r="L44" s="46">
        <f t="shared" si="2"/>
        <v>0</v>
      </c>
      <c r="M44" s="46">
        <f t="shared" si="2"/>
        <v>923</v>
      </c>
      <c r="N44" s="46">
        <f t="shared" si="2"/>
        <v>0</v>
      </c>
      <c r="O44" s="46">
        <f t="shared" si="2"/>
        <v>0</v>
      </c>
      <c r="P44" s="46">
        <f t="shared" si="2"/>
        <v>0</v>
      </c>
      <c r="Q44" s="46">
        <f t="shared" si="2"/>
        <v>0</v>
      </c>
      <c r="R44" s="46">
        <f t="shared" si="2"/>
        <v>9102.09</v>
      </c>
      <c r="S44" s="46">
        <f>SUM(S5:S41)</f>
        <v>0</v>
      </c>
      <c r="T44" s="46">
        <f t="shared" ref="T44:AE44" si="3">SUM(T5:T39)</f>
        <v>0</v>
      </c>
      <c r="U44" s="46">
        <f t="shared" si="3"/>
        <v>112.08</v>
      </c>
      <c r="V44" s="46">
        <f t="shared" si="3"/>
        <v>156</v>
      </c>
      <c r="W44" s="46">
        <f t="shared" si="3"/>
        <v>0</v>
      </c>
      <c r="X44" s="46">
        <f t="shared" si="3"/>
        <v>0</v>
      </c>
      <c r="Y44" s="46">
        <f t="shared" si="3"/>
        <v>0</v>
      </c>
      <c r="Z44" s="46">
        <f t="shared" si="3"/>
        <v>0</v>
      </c>
      <c r="AA44" s="46">
        <f t="shared" si="3"/>
        <v>250.79000000000002</v>
      </c>
      <c r="AB44" s="46">
        <f t="shared" si="3"/>
        <v>10.4</v>
      </c>
      <c r="AC44" s="46">
        <f t="shared" si="3"/>
        <v>0</v>
      </c>
      <c r="AD44" s="46">
        <f t="shared" si="3"/>
        <v>111.13</v>
      </c>
      <c r="AE44" s="46">
        <f t="shared" si="3"/>
        <v>0</v>
      </c>
    </row>
    <row r="45" spans="1:119" ht="15" customHeight="1" thickBot="1" x14ac:dyDescent="0.3">
      <c r="A45" s="39"/>
      <c r="B45" s="98" t="s">
        <v>70</v>
      </c>
      <c r="C45" s="98"/>
      <c r="D45" s="501">
        <f>SUM(D44-E44)</f>
        <v>9730.8799999999992</v>
      </c>
      <c r="E45" s="502"/>
      <c r="F45" s="503"/>
      <c r="G45" s="504">
        <f>SUM(G44-H44)</f>
        <v>701.57</v>
      </c>
      <c r="H45" s="505"/>
      <c r="I45" s="51"/>
      <c r="J45" s="52"/>
      <c r="K45" s="52"/>
      <c r="L45" s="52" t="s">
        <v>46</v>
      </c>
      <c r="M45" s="53"/>
      <c r="N45" s="52"/>
      <c r="O45" s="52" t="s">
        <v>46</v>
      </c>
      <c r="P45" s="52"/>
      <c r="Q45" s="54"/>
      <c r="R45" s="54" t="s">
        <v>46</v>
      </c>
      <c r="S45" s="55"/>
      <c r="T45" s="56"/>
      <c r="U45" s="52"/>
      <c r="V45" s="57" t="s">
        <v>46</v>
      </c>
      <c r="W45" s="57" t="s">
        <v>46</v>
      </c>
      <c r="X45" s="57" t="s">
        <v>46</v>
      </c>
      <c r="Y45" s="58"/>
      <c r="Z45" s="52" t="s">
        <v>46</v>
      </c>
      <c r="AA45" s="52" t="s">
        <v>46</v>
      </c>
      <c r="AB45" s="59"/>
      <c r="AC45" s="52" t="s">
        <v>46</v>
      </c>
      <c r="AD45" s="52" t="s">
        <v>46</v>
      </c>
      <c r="AE45" s="52" t="s">
        <v>46</v>
      </c>
    </row>
    <row r="46" spans="1:119" ht="20.25" customHeight="1" thickBot="1" x14ac:dyDescent="0.3">
      <c r="A46" s="4"/>
      <c r="D46" s="117"/>
      <c r="H46" s="9"/>
      <c r="J46" s="9"/>
      <c r="K46" s="9"/>
      <c r="L46" s="60" t="s">
        <v>71</v>
      </c>
      <c r="M46" s="61">
        <f>SUM(J44:R44)</f>
        <v>11072.85</v>
      </c>
      <c r="N46" s="9"/>
      <c r="O46" s="9"/>
      <c r="P46" s="9"/>
      <c r="R46" s="62"/>
      <c r="U46" s="9" t="s">
        <v>72</v>
      </c>
      <c r="V46" s="63" t="s">
        <v>46</v>
      </c>
      <c r="W46" s="64">
        <f>SUM(T44:AE44)</f>
        <v>640.4</v>
      </c>
      <c r="X46" s="65"/>
      <c r="Y46" s="9"/>
      <c r="Z46" s="9"/>
      <c r="AA46" s="9"/>
      <c r="AB46" s="9"/>
      <c r="AC46" s="9"/>
      <c r="AD46" s="9"/>
      <c r="AE46" s="9"/>
    </row>
    <row r="47" spans="1:119" ht="11" thickBot="1" x14ac:dyDescent="0.3">
      <c r="A47" s="4"/>
      <c r="B47" s="66" t="s">
        <v>73</v>
      </c>
      <c r="C47" s="66"/>
      <c r="D47" s="158" t="s">
        <v>46</v>
      </c>
      <c r="E47" s="68">
        <f>SUM(D44-E44+G44-H44)</f>
        <v>10432.449999999999</v>
      </c>
      <c r="F47" s="69"/>
      <c r="G47" s="70"/>
      <c r="H47" s="9"/>
      <c r="J47" s="71" t="s">
        <v>46</v>
      </c>
      <c r="K47" s="9"/>
      <c r="L47" s="9"/>
      <c r="M47" s="72" t="s">
        <v>46</v>
      </c>
      <c r="N47" s="9"/>
      <c r="O47" s="13"/>
      <c r="P47" s="13"/>
      <c r="R47" s="69" t="s">
        <v>46</v>
      </c>
      <c r="T47" s="900">
        <f>SUM(M46-W46)</f>
        <v>10432.450000000001</v>
      </c>
      <c r="U47" s="900"/>
      <c r="V47" s="901" t="s">
        <v>74</v>
      </c>
      <c r="W47" s="901"/>
      <c r="X47" s="901"/>
      <c r="Y47" s="9"/>
      <c r="Z47" s="9"/>
      <c r="AA47" s="9"/>
      <c r="AB47" s="9"/>
      <c r="AC47" s="9"/>
      <c r="AD47" s="9"/>
      <c r="AE47" s="9"/>
    </row>
    <row r="48" spans="1:119" ht="14.25" customHeight="1" x14ac:dyDescent="0.25">
      <c r="A48" s="4"/>
      <c r="B48" s="73"/>
      <c r="C48" s="73"/>
      <c r="D48" s="80"/>
      <c r="E48" s="74"/>
      <c r="F48" s="69"/>
      <c r="G48" s="70"/>
      <c r="H48" s="9"/>
      <c r="J48" s="71"/>
      <c r="K48" s="9"/>
      <c r="L48" s="9"/>
      <c r="M48" s="72"/>
      <c r="N48" s="9"/>
      <c r="O48" s="13"/>
      <c r="P48" s="13"/>
      <c r="R48" s="69"/>
      <c r="T48" s="75"/>
      <c r="U48" s="76"/>
      <c r="V48" s="76"/>
      <c r="W48" s="76"/>
      <c r="X48" s="76"/>
      <c r="Y48" s="9"/>
      <c r="Z48" s="9"/>
      <c r="AA48" s="9"/>
      <c r="AB48" s="9"/>
      <c r="AC48" s="9"/>
      <c r="AD48" s="9"/>
      <c r="AE48" s="9"/>
    </row>
    <row r="49" spans="3:13" ht="12.5" x14ac:dyDescent="0.25">
      <c r="E49" s="388" t="s">
        <v>75</v>
      </c>
      <c r="F49" s="302"/>
      <c r="G49" s="378">
        <f>51.06+80-44.08</f>
        <v>86.98</v>
      </c>
      <c r="H49" s="316">
        <f>8101.94+120+64.76+60+37+40-10.4+50+25+40-111.13-29.99-156+30+800+30+50+120+377.5+24+50+100-68+60-160.8+11+136-60</f>
        <v>9730.880000000001</v>
      </c>
      <c r="I49" s="306"/>
      <c r="J49" s="303" t="s">
        <v>76</v>
      </c>
      <c r="L49" s="417"/>
    </row>
    <row r="50" spans="3:13" ht="12.5" x14ac:dyDescent="0.25">
      <c r="D50" s="77" t="s">
        <v>164</v>
      </c>
      <c r="E50" s="388" t="s">
        <v>77</v>
      </c>
      <c r="F50" s="302"/>
      <c r="G50" s="11">
        <v>29.91</v>
      </c>
      <c r="H50" s="316">
        <f>D45</f>
        <v>9730.8799999999992</v>
      </c>
      <c r="I50" s="306"/>
      <c r="J50" s="303" t="s">
        <v>78</v>
      </c>
      <c r="K50" s="417"/>
      <c r="L50" s="417"/>
    </row>
    <row r="51" spans="3:13" ht="12.5" x14ac:dyDescent="0.25">
      <c r="C51" s="4" t="s">
        <v>165</v>
      </c>
      <c r="E51" s="388" t="s">
        <v>145</v>
      </c>
      <c r="F51" s="302"/>
      <c r="G51" s="379">
        <f>919.18+545.5-80-800</f>
        <v>584.67999999999984</v>
      </c>
      <c r="H51" s="438">
        <f>H49-H50</f>
        <v>0</v>
      </c>
      <c r="I51" s="306"/>
      <c r="J51" s="304" t="s">
        <v>81</v>
      </c>
      <c r="K51" s="245"/>
    </row>
    <row r="52" spans="3:13" ht="12.5" x14ac:dyDescent="0.25">
      <c r="E52" s="388" t="s">
        <v>81</v>
      </c>
      <c r="F52" s="302"/>
      <c r="G52" s="380">
        <f>G49+G50+G51-G45</f>
        <v>0</v>
      </c>
      <c r="H52" s="318"/>
      <c r="I52" s="384"/>
      <c r="J52" s="312"/>
    </row>
    <row r="54" spans="3:13" x14ac:dyDescent="0.25">
      <c r="G54" s="6" t="s">
        <v>219</v>
      </c>
    </row>
    <row r="55" spans="3:13" x14ac:dyDescent="0.25">
      <c r="M55" s="112"/>
    </row>
  </sheetData>
  <sheetProtection selectLockedCells="1" selectUnlockedCells="1"/>
  <mergeCells count="6">
    <mergeCell ref="V47:X47"/>
    <mergeCell ref="D3:E3"/>
    <mergeCell ref="G3:H3"/>
    <mergeCell ref="D42:E42"/>
    <mergeCell ref="G42:H42"/>
    <mergeCell ref="T47:U47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>
    <oddHeader>&amp;CINTERGROUPE PARIS-BANLIEUE - IGPB
Trésorerie 2017&amp;R&amp;D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21"/>
  <sheetViews>
    <sheetView workbookViewId="0">
      <selection activeCell="B2" sqref="B2:B11"/>
    </sheetView>
  </sheetViews>
  <sheetFormatPr baseColWidth="10" defaultColWidth="8.7265625" defaultRowHeight="12.5" x14ac:dyDescent="0.25"/>
  <cols>
    <col min="1" max="1" width="11.453125" customWidth="1"/>
    <col min="2" max="2" width="14.1796875" bestFit="1" customWidth="1"/>
    <col min="3" max="3" width="7.81640625" bestFit="1" customWidth="1"/>
    <col min="4" max="5" width="6.81640625" bestFit="1" customWidth="1"/>
    <col min="6" max="6" width="7.54296875" bestFit="1" customWidth="1"/>
    <col min="7" max="7" width="11.1796875" bestFit="1" customWidth="1"/>
    <col min="8" max="256" width="11.453125" customWidth="1"/>
  </cols>
  <sheetData>
    <row r="1" spans="1:8" ht="13" x14ac:dyDescent="0.3">
      <c r="A1" s="410" t="s">
        <v>0</v>
      </c>
      <c r="B1" s="713" t="s">
        <v>100</v>
      </c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8" x14ac:dyDescent="0.25">
      <c r="A2" s="389">
        <v>43872</v>
      </c>
      <c r="B2" s="390" t="s">
        <v>220</v>
      </c>
      <c r="C2" s="391"/>
      <c r="D2" s="392"/>
      <c r="E2" s="393">
        <v>341.4</v>
      </c>
      <c r="F2" s="393">
        <f>SUM(C2:E2)</f>
        <v>341.4</v>
      </c>
      <c r="G2" s="302" t="s">
        <v>7</v>
      </c>
    </row>
    <row r="3" spans="1:8" x14ac:dyDescent="0.25">
      <c r="A3" s="389">
        <v>43872</v>
      </c>
      <c r="B3" s="390" t="s">
        <v>220</v>
      </c>
      <c r="C3" s="391"/>
      <c r="D3" s="394">
        <v>107</v>
      </c>
      <c r="E3" s="395"/>
      <c r="F3" s="393">
        <f t="shared" ref="F3:F19" si="0">SUM(C3:E3)</f>
        <v>107</v>
      </c>
      <c r="G3" s="302" t="s">
        <v>7</v>
      </c>
      <c r="H3" s="262">
        <v>7.5</v>
      </c>
    </row>
    <row r="4" spans="1:8" x14ac:dyDescent="0.25">
      <c r="A4" s="389">
        <v>43872</v>
      </c>
      <c r="B4" s="390" t="s">
        <v>220</v>
      </c>
      <c r="C4" s="391"/>
      <c r="D4" s="394">
        <v>72.5</v>
      </c>
      <c r="E4" s="395"/>
      <c r="F4" s="393">
        <f t="shared" si="0"/>
        <v>72.5</v>
      </c>
      <c r="G4" s="302" t="s">
        <v>7</v>
      </c>
      <c r="H4" s="262">
        <v>124</v>
      </c>
    </row>
    <row r="5" spans="1:8" x14ac:dyDescent="0.25">
      <c r="A5" s="389">
        <v>43872</v>
      </c>
      <c r="B5" s="390" t="s">
        <v>220</v>
      </c>
      <c r="C5" s="391"/>
      <c r="D5" s="394">
        <v>10</v>
      </c>
      <c r="E5" s="395"/>
      <c r="F5" s="393">
        <f t="shared" si="0"/>
        <v>10</v>
      </c>
      <c r="G5" s="302" t="s">
        <v>7</v>
      </c>
      <c r="H5" s="262">
        <v>107</v>
      </c>
    </row>
    <row r="6" spans="1:8" x14ac:dyDescent="0.25">
      <c r="A6" s="389">
        <v>43872</v>
      </c>
      <c r="B6" s="390" t="s">
        <v>220</v>
      </c>
      <c r="C6" s="391"/>
      <c r="D6" s="394">
        <v>49</v>
      </c>
      <c r="E6" s="395"/>
      <c r="F6" s="393">
        <f t="shared" si="0"/>
        <v>49</v>
      </c>
      <c r="G6" s="302" t="s">
        <v>7</v>
      </c>
      <c r="H6" s="262">
        <v>72.5</v>
      </c>
    </row>
    <row r="7" spans="1:8" x14ac:dyDescent="0.25">
      <c r="A7" s="389">
        <v>43872</v>
      </c>
      <c r="B7" s="390" t="s">
        <v>220</v>
      </c>
      <c r="C7" s="391"/>
      <c r="D7" s="394">
        <v>7.5</v>
      </c>
      <c r="E7" s="395"/>
      <c r="F7" s="393">
        <f t="shared" si="0"/>
        <v>7.5</v>
      </c>
      <c r="G7" s="302" t="s">
        <v>7</v>
      </c>
      <c r="H7" s="262">
        <v>10</v>
      </c>
    </row>
    <row r="8" spans="1:8" x14ac:dyDescent="0.25">
      <c r="A8" s="389">
        <v>43872</v>
      </c>
      <c r="B8" s="390" t="s">
        <v>220</v>
      </c>
      <c r="C8" s="391"/>
      <c r="D8" s="394">
        <v>124</v>
      </c>
      <c r="E8" s="395"/>
      <c r="F8" s="393">
        <f t="shared" si="0"/>
        <v>124</v>
      </c>
      <c r="G8" s="302" t="s">
        <v>7</v>
      </c>
      <c r="H8" s="262">
        <v>49</v>
      </c>
    </row>
    <row r="9" spans="1:8" x14ac:dyDescent="0.25">
      <c r="A9" s="389">
        <v>43876</v>
      </c>
      <c r="B9" s="390" t="s">
        <v>221</v>
      </c>
      <c r="C9" s="391"/>
      <c r="D9" s="394"/>
      <c r="E9" s="260">
        <v>432.7</v>
      </c>
      <c r="F9" s="393">
        <f t="shared" si="0"/>
        <v>432.7</v>
      </c>
      <c r="G9" s="302" t="s">
        <v>7</v>
      </c>
      <c r="H9" s="262"/>
    </row>
    <row r="10" spans="1:8" x14ac:dyDescent="0.25">
      <c r="A10" s="389">
        <v>43880</v>
      </c>
      <c r="B10" s="390" t="s">
        <v>221</v>
      </c>
      <c r="C10" s="391"/>
      <c r="D10" s="396">
        <v>83.5</v>
      </c>
      <c r="E10" s="395"/>
      <c r="F10" s="393">
        <f t="shared" si="0"/>
        <v>83.5</v>
      </c>
      <c r="G10" s="302" t="s">
        <v>7</v>
      </c>
      <c r="H10" s="272">
        <v>83.5</v>
      </c>
    </row>
    <row r="11" spans="1:8" x14ac:dyDescent="0.25">
      <c r="A11" s="389">
        <v>43880</v>
      </c>
      <c r="B11" s="390" t="s">
        <v>221</v>
      </c>
      <c r="C11" s="391"/>
      <c r="D11" s="396">
        <v>33</v>
      </c>
      <c r="E11" s="395"/>
      <c r="F11" s="393">
        <f t="shared" si="0"/>
        <v>33</v>
      </c>
      <c r="G11" s="302" t="s">
        <v>7</v>
      </c>
      <c r="H11" s="272">
        <v>33</v>
      </c>
    </row>
    <row r="12" spans="1:8" x14ac:dyDescent="0.25">
      <c r="A12" s="389">
        <v>43880</v>
      </c>
      <c r="B12" s="390" t="s">
        <v>221</v>
      </c>
      <c r="C12" s="391"/>
      <c r="D12" s="396">
        <v>58.5</v>
      </c>
      <c r="E12" s="395"/>
      <c r="F12" s="393">
        <f t="shared" si="0"/>
        <v>58.5</v>
      </c>
      <c r="G12" s="302" t="s">
        <v>7</v>
      </c>
      <c r="H12" s="272">
        <v>58.5</v>
      </c>
    </row>
    <row r="13" spans="1:8" x14ac:dyDescent="0.25">
      <c r="A13" s="389">
        <v>43880</v>
      </c>
      <c r="B13" s="390" t="s">
        <v>221</v>
      </c>
      <c r="C13" s="391"/>
      <c r="D13" s="396">
        <v>78</v>
      </c>
      <c r="E13" s="395"/>
      <c r="F13" s="393">
        <f t="shared" si="0"/>
        <v>78</v>
      </c>
      <c r="G13" s="302" t="s">
        <v>7</v>
      </c>
      <c r="H13" s="272">
        <v>78</v>
      </c>
    </row>
    <row r="14" spans="1:8" x14ac:dyDescent="0.25">
      <c r="A14" s="389">
        <v>43880</v>
      </c>
      <c r="B14" s="390" t="s">
        <v>221</v>
      </c>
      <c r="C14" s="391"/>
      <c r="D14" s="396">
        <v>133.5</v>
      </c>
      <c r="E14" s="395"/>
      <c r="F14" s="393">
        <f t="shared" si="0"/>
        <v>133.5</v>
      </c>
      <c r="G14" s="302" t="s">
        <v>7</v>
      </c>
      <c r="H14" s="272">
        <v>133.5</v>
      </c>
    </row>
    <row r="15" spans="1:8" x14ac:dyDescent="0.25">
      <c r="A15" s="389">
        <v>43880</v>
      </c>
      <c r="B15" s="390" t="s">
        <v>221</v>
      </c>
      <c r="C15" s="391"/>
      <c r="D15" s="396">
        <v>62</v>
      </c>
      <c r="E15" s="395"/>
      <c r="F15" s="393">
        <f t="shared" si="0"/>
        <v>62</v>
      </c>
      <c r="G15" s="302" t="s">
        <v>7</v>
      </c>
      <c r="H15" s="272">
        <v>62</v>
      </c>
    </row>
    <row r="16" spans="1:8" x14ac:dyDescent="0.25">
      <c r="A16" s="389">
        <v>43880</v>
      </c>
      <c r="B16" s="390" t="s">
        <v>221</v>
      </c>
      <c r="C16" s="391"/>
      <c r="D16" s="396">
        <v>35</v>
      </c>
      <c r="E16" s="395"/>
      <c r="F16" s="393">
        <f t="shared" si="0"/>
        <v>35</v>
      </c>
      <c r="G16" s="302" t="s">
        <v>7</v>
      </c>
      <c r="H16" s="272">
        <v>35</v>
      </c>
    </row>
    <row r="17" spans="1:8" x14ac:dyDescent="0.25">
      <c r="A17" s="389">
        <v>43880</v>
      </c>
      <c r="B17" s="390" t="s">
        <v>221</v>
      </c>
      <c r="C17" s="391"/>
      <c r="D17" s="396">
        <v>95</v>
      </c>
      <c r="E17" s="395"/>
      <c r="F17" s="393">
        <f t="shared" si="0"/>
        <v>95</v>
      </c>
      <c r="G17" s="302" t="s">
        <v>7</v>
      </c>
      <c r="H17" s="272">
        <v>95</v>
      </c>
    </row>
    <row r="18" spans="1:8" x14ac:dyDescent="0.25">
      <c r="A18" s="389"/>
      <c r="B18" s="390"/>
      <c r="C18" s="391"/>
      <c r="D18" s="394"/>
      <c r="E18" s="395"/>
      <c r="F18" s="393"/>
      <c r="G18" s="302"/>
      <c r="H18" s="272"/>
    </row>
    <row r="19" spans="1:8" x14ac:dyDescent="0.25">
      <c r="A19" s="389"/>
      <c r="B19" s="397"/>
      <c r="C19" s="391"/>
      <c r="D19" s="394"/>
      <c r="E19" s="395"/>
      <c r="F19" s="393">
        <f t="shared" si="0"/>
        <v>0</v>
      </c>
      <c r="G19" s="302"/>
    </row>
    <row r="20" spans="1:8" x14ac:dyDescent="0.25">
      <c r="A20" s="400"/>
      <c r="B20" s="401" t="s">
        <v>4</v>
      </c>
      <c r="C20" s="402">
        <f>SUM(C2:C19)</f>
        <v>0</v>
      </c>
      <c r="D20" s="402">
        <f>SUM(D2:D19)</f>
        <v>948.5</v>
      </c>
      <c r="E20" s="402">
        <f>SUM(E2:E19)</f>
        <v>774.09999999999991</v>
      </c>
      <c r="F20" s="403">
        <f>SUM(C20:E20)</f>
        <v>1722.6</v>
      </c>
      <c r="G20" s="399"/>
    </row>
    <row r="21" spans="1:8" x14ac:dyDescent="0.25">
      <c r="E21" s="211"/>
      <c r="F21" s="310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18"/>
  <sheetViews>
    <sheetView workbookViewId="0">
      <selection activeCell="I10" sqref="I10"/>
    </sheetView>
  </sheetViews>
  <sheetFormatPr baseColWidth="10" defaultColWidth="8.7265625" defaultRowHeight="12.5" x14ac:dyDescent="0.25"/>
  <cols>
    <col min="1" max="1" width="11.453125" customWidth="1"/>
    <col min="2" max="2" width="37.1796875" bestFit="1" customWidth="1"/>
    <col min="3" max="3" width="7.81640625" style="212" bestFit="1" customWidth="1"/>
    <col min="4" max="5" width="6.81640625" style="212" bestFit="1" customWidth="1"/>
    <col min="6" max="6" width="8.1796875" customWidth="1"/>
    <col min="7" max="7" width="11.1796875" bestFit="1" customWidth="1"/>
    <col min="8" max="256" width="11.453125" customWidth="1"/>
  </cols>
  <sheetData>
    <row r="1" spans="1:7" x14ac:dyDescent="0.25">
      <c r="A1" s="410" t="s">
        <v>0</v>
      </c>
      <c r="B1" s="410"/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7" x14ac:dyDescent="0.25">
      <c r="A2" s="389">
        <v>43871</v>
      </c>
      <c r="B2" s="390" t="s">
        <v>8</v>
      </c>
      <c r="C2" s="409">
        <v>52</v>
      </c>
      <c r="D2" s="411"/>
      <c r="E2" s="404"/>
      <c r="F2" s="393">
        <f>SUM(C2:E2)</f>
        <v>52</v>
      </c>
      <c r="G2" s="302" t="s">
        <v>7</v>
      </c>
    </row>
    <row r="3" spans="1:7" x14ac:dyDescent="0.25">
      <c r="A3" s="389">
        <v>43871</v>
      </c>
      <c r="B3" s="390" t="s">
        <v>222</v>
      </c>
      <c r="C3" s="409">
        <v>63</v>
      </c>
      <c r="D3" s="412"/>
      <c r="E3" s="405"/>
      <c r="F3" s="393">
        <f t="shared" ref="F3:F16" si="0">SUM(C3:E3)</f>
        <v>63</v>
      </c>
      <c r="G3" s="406" t="s">
        <v>7</v>
      </c>
    </row>
    <row r="4" spans="1:7" x14ac:dyDescent="0.25">
      <c r="A4" s="389">
        <v>43871</v>
      </c>
      <c r="B4" s="390" t="s">
        <v>223</v>
      </c>
      <c r="C4" s="409">
        <v>66.25</v>
      </c>
      <c r="D4" s="412"/>
      <c r="E4" s="405"/>
      <c r="F4" s="393">
        <f t="shared" si="0"/>
        <v>66.25</v>
      </c>
      <c r="G4" s="406" t="s">
        <v>7</v>
      </c>
    </row>
    <row r="5" spans="1:7" x14ac:dyDescent="0.25">
      <c r="A5" s="389">
        <v>43871</v>
      </c>
      <c r="B5" s="407" t="s">
        <v>224</v>
      </c>
      <c r="C5" s="409">
        <v>50</v>
      </c>
      <c r="D5" s="412"/>
      <c r="E5" s="405"/>
      <c r="F5" s="393">
        <f t="shared" si="0"/>
        <v>50</v>
      </c>
      <c r="G5" s="406" t="s">
        <v>7</v>
      </c>
    </row>
    <row r="6" spans="1:7" x14ac:dyDescent="0.25">
      <c r="A6" s="389">
        <v>43871</v>
      </c>
      <c r="B6" s="390" t="s">
        <v>225</v>
      </c>
      <c r="C6" s="409">
        <v>240</v>
      </c>
      <c r="D6" s="412"/>
      <c r="E6" s="405"/>
      <c r="F6" s="393">
        <f t="shared" si="0"/>
        <v>240</v>
      </c>
      <c r="G6" s="406" t="s">
        <v>7</v>
      </c>
    </row>
    <row r="7" spans="1:7" x14ac:dyDescent="0.25">
      <c r="A7" s="389">
        <v>43871</v>
      </c>
      <c r="B7" s="390" t="s">
        <v>226</v>
      </c>
      <c r="C7" s="409">
        <v>41.16</v>
      </c>
      <c r="D7" s="412"/>
      <c r="E7" s="405"/>
      <c r="F7" s="393">
        <f t="shared" si="0"/>
        <v>41.16</v>
      </c>
      <c r="G7" s="406" t="s">
        <v>7</v>
      </c>
    </row>
    <row r="8" spans="1:7" x14ac:dyDescent="0.25">
      <c r="A8" s="389">
        <v>43880</v>
      </c>
      <c r="B8" s="390" t="s">
        <v>227</v>
      </c>
      <c r="C8" s="409"/>
      <c r="D8" s="412">
        <v>70</v>
      </c>
      <c r="E8" s="405"/>
      <c r="F8" s="393">
        <f t="shared" si="0"/>
        <v>70</v>
      </c>
      <c r="G8" s="406" t="s">
        <v>7</v>
      </c>
    </row>
    <row r="9" spans="1:7" x14ac:dyDescent="0.25">
      <c r="A9" s="389">
        <v>43880</v>
      </c>
      <c r="B9" s="390" t="s">
        <v>134</v>
      </c>
      <c r="C9" s="409"/>
      <c r="D9" s="412">
        <v>60</v>
      </c>
      <c r="E9" s="405"/>
      <c r="F9" s="393">
        <f t="shared" si="0"/>
        <v>60</v>
      </c>
      <c r="G9" s="406" t="s">
        <v>7</v>
      </c>
    </row>
    <row r="10" spans="1:7" x14ac:dyDescent="0.25">
      <c r="A10" s="389">
        <v>43879</v>
      </c>
      <c r="B10" s="408" t="s">
        <v>228</v>
      </c>
      <c r="C10" s="409">
        <v>30</v>
      </c>
      <c r="D10" s="412"/>
      <c r="E10" s="405"/>
      <c r="F10" s="393">
        <f t="shared" si="0"/>
        <v>30</v>
      </c>
      <c r="G10" s="406" t="s">
        <v>7</v>
      </c>
    </row>
    <row r="11" spans="1:7" x14ac:dyDescent="0.25">
      <c r="A11" s="389">
        <v>43882</v>
      </c>
      <c r="B11" s="408" t="s">
        <v>222</v>
      </c>
      <c r="C11" s="409">
        <v>60</v>
      </c>
      <c r="D11" s="412"/>
      <c r="E11" s="405"/>
      <c r="F11" s="393">
        <f t="shared" si="0"/>
        <v>60</v>
      </c>
      <c r="G11" s="406" t="s">
        <v>7</v>
      </c>
    </row>
    <row r="12" spans="1:7" x14ac:dyDescent="0.25">
      <c r="A12" s="389">
        <v>43885</v>
      </c>
      <c r="B12" s="408" t="s">
        <v>112</v>
      </c>
      <c r="C12" s="409">
        <v>50</v>
      </c>
      <c r="D12" s="412"/>
      <c r="E12" s="405"/>
      <c r="F12" s="393">
        <f t="shared" si="0"/>
        <v>50</v>
      </c>
      <c r="G12" s="406" t="s">
        <v>7</v>
      </c>
    </row>
    <row r="13" spans="1:7" x14ac:dyDescent="0.25">
      <c r="A13" s="389">
        <v>43886</v>
      </c>
      <c r="B13" s="408" t="s">
        <v>229</v>
      </c>
      <c r="C13" s="409">
        <v>30</v>
      </c>
      <c r="D13" s="412"/>
      <c r="E13" s="405"/>
      <c r="F13" s="393">
        <f t="shared" si="0"/>
        <v>30</v>
      </c>
      <c r="G13" s="406" t="s">
        <v>7</v>
      </c>
    </row>
    <row r="14" spans="1:7" x14ac:dyDescent="0.25">
      <c r="A14" s="389">
        <v>43886</v>
      </c>
      <c r="B14" s="408" t="s">
        <v>147</v>
      </c>
      <c r="C14" s="409">
        <v>25</v>
      </c>
      <c r="D14" s="412"/>
      <c r="E14" s="405"/>
      <c r="F14" s="393">
        <f t="shared" si="0"/>
        <v>25</v>
      </c>
      <c r="G14" s="406" t="s">
        <v>7</v>
      </c>
    </row>
    <row r="15" spans="1:7" x14ac:dyDescent="0.25">
      <c r="A15" s="389">
        <v>43888</v>
      </c>
      <c r="B15" s="408" t="s">
        <v>174</v>
      </c>
      <c r="C15" s="409">
        <v>50</v>
      </c>
      <c r="D15" s="412"/>
      <c r="E15" s="405"/>
      <c r="F15" s="393">
        <f t="shared" si="0"/>
        <v>50</v>
      </c>
      <c r="G15" s="406" t="s">
        <v>7</v>
      </c>
    </row>
    <row r="16" spans="1:7" x14ac:dyDescent="0.25">
      <c r="A16" s="389">
        <v>43887</v>
      </c>
      <c r="B16" s="408" t="s">
        <v>230</v>
      </c>
      <c r="C16" s="409">
        <v>30</v>
      </c>
      <c r="D16" s="412"/>
      <c r="E16" s="405"/>
      <c r="F16" s="393">
        <f t="shared" si="0"/>
        <v>30</v>
      </c>
      <c r="G16" s="406" t="s">
        <v>7</v>
      </c>
    </row>
    <row r="17" spans="1:7" x14ac:dyDescent="0.25">
      <c r="A17" s="400"/>
      <c r="B17" s="401" t="s">
        <v>4</v>
      </c>
      <c r="C17" s="402">
        <f>SUM(C2:C16)</f>
        <v>787.41</v>
      </c>
      <c r="D17" s="402">
        <f>SUM(D2:D16)</f>
        <v>130</v>
      </c>
      <c r="E17" s="402">
        <f>SUM(E2:E16)</f>
        <v>0</v>
      </c>
      <c r="F17" s="403">
        <f>SUM(C17:E17)</f>
        <v>917.41</v>
      </c>
      <c r="G17" s="399"/>
    </row>
    <row r="18" spans="1:7" x14ac:dyDescent="0.25">
      <c r="E18" s="348"/>
      <c r="F18" s="310"/>
    </row>
  </sheetData>
  <pageMargins left="0.7" right="0.7" top="0.75" bottom="0.75" header="0.3" footer="0.3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O75"/>
  <sheetViews>
    <sheetView showGridLines="0" zoomScale="84" zoomScaleNormal="84" workbookViewId="0">
      <selection activeCell="A60" sqref="A3:H60"/>
    </sheetView>
  </sheetViews>
  <sheetFormatPr baseColWidth="10" defaultColWidth="11.453125" defaultRowHeight="10.5" x14ac:dyDescent="0.25"/>
  <cols>
    <col min="1" max="1" width="18.1796875" style="3" customWidth="1"/>
    <col min="2" max="2" width="41.453125" style="4" customWidth="1"/>
    <col min="3" max="3" width="3.1796875" style="4" customWidth="1"/>
    <col min="4" max="4" width="11.54296875" style="77" customWidth="1"/>
    <col min="5" max="5" width="13.81640625" style="116" customWidth="1"/>
    <col min="6" max="6" width="0.26953125" style="6" customWidth="1"/>
    <col min="7" max="7" width="13.1796875" style="116" customWidth="1"/>
    <col min="8" max="8" width="12.1796875" style="77" customWidth="1"/>
    <col min="9" max="9" width="0.7265625" style="7" customWidth="1"/>
    <col min="10" max="10" width="11.54296875" style="5" customWidth="1"/>
    <col min="11" max="11" width="13.54296875" style="77" customWidth="1"/>
    <col min="12" max="12" width="14.26953125" style="5" customWidth="1"/>
    <col min="13" max="13" width="12.54296875" style="323" customWidth="1"/>
    <col min="14" max="14" width="11.54296875" style="5" customWidth="1"/>
    <col min="15" max="16" width="11.26953125" style="5" customWidth="1"/>
    <col min="17" max="17" width="11.54296875" style="117" customWidth="1"/>
    <col min="18" max="18" width="10.54296875" style="116" customWidth="1"/>
    <col min="19" max="19" width="0.54296875" style="6" customWidth="1"/>
    <col min="20" max="20" width="12.1796875" style="6" customWidth="1"/>
    <col min="21" max="21" width="14.453125" style="5" customWidth="1"/>
    <col min="22" max="22" width="11.81640625" style="5" customWidth="1"/>
    <col min="23" max="23" width="12.81640625" style="77" customWidth="1"/>
    <col min="24" max="24" width="11.54296875" style="5" customWidth="1"/>
    <col min="25" max="26" width="11.26953125" style="5" customWidth="1"/>
    <col min="27" max="27" width="12.7265625" style="77" customWidth="1"/>
    <col min="28" max="28" width="11.453125" style="77"/>
    <col min="29" max="30" width="11.26953125" style="5" customWidth="1"/>
    <col min="31" max="31" width="11.26953125" style="77" customWidth="1"/>
    <col min="32" max="16384" width="11.453125" style="9"/>
  </cols>
  <sheetData>
    <row r="1" spans="1:119" ht="13" customHeight="1" x14ac:dyDescent="0.25">
      <c r="A1" s="912" t="s">
        <v>21</v>
      </c>
      <c r="B1" s="913"/>
      <c r="E1" s="117"/>
      <c r="F1" s="9"/>
      <c r="G1" s="117"/>
      <c r="I1" s="9"/>
      <c r="R1" s="117"/>
      <c r="S1" s="9"/>
      <c r="T1" s="9"/>
    </row>
    <row r="2" spans="1:119" ht="12.75" customHeight="1" thickBot="1" x14ac:dyDescent="0.3">
      <c r="A2" s="914"/>
      <c r="B2" s="914"/>
      <c r="E2" s="117"/>
      <c r="F2" s="9"/>
      <c r="G2" s="117"/>
      <c r="I2" s="9"/>
      <c r="R2" s="117"/>
      <c r="S2" s="9"/>
      <c r="T2" s="9"/>
    </row>
    <row r="3" spans="1:119" ht="53" thickBot="1" x14ac:dyDescent="0.3">
      <c r="A3" s="880" t="s">
        <v>231</v>
      </c>
      <c r="B3" s="97" t="s">
        <v>23</v>
      </c>
      <c r="C3" s="97"/>
      <c r="D3" s="907" t="s">
        <v>24</v>
      </c>
      <c r="E3" s="907"/>
      <c r="F3" s="98"/>
      <c r="G3" s="907" t="s">
        <v>25</v>
      </c>
      <c r="H3" s="907"/>
      <c r="I3" s="25"/>
      <c r="J3" s="99" t="s">
        <v>26</v>
      </c>
      <c r="K3" s="99" t="s">
        <v>27</v>
      </c>
      <c r="L3" s="99" t="s">
        <v>28</v>
      </c>
      <c r="M3" s="324" t="s">
        <v>29</v>
      </c>
      <c r="N3" s="100" t="s">
        <v>30</v>
      </c>
      <c r="O3" s="12" t="s">
        <v>31</v>
      </c>
      <c r="P3" s="12" t="s">
        <v>32</v>
      </c>
      <c r="Q3" s="12" t="s">
        <v>33</v>
      </c>
      <c r="R3" s="12" t="s">
        <v>232</v>
      </c>
      <c r="S3" s="101"/>
      <c r="T3" s="99" t="s">
        <v>35</v>
      </c>
      <c r="U3" s="12" t="s">
        <v>36</v>
      </c>
      <c r="V3" s="102" t="s">
        <v>37</v>
      </c>
      <c r="W3" s="103" t="s">
        <v>68</v>
      </c>
      <c r="X3" s="104" t="s">
        <v>39</v>
      </c>
      <c r="Y3" s="12" t="s">
        <v>40</v>
      </c>
      <c r="Z3" s="12" t="s">
        <v>41</v>
      </c>
      <c r="AA3" s="12" t="s">
        <v>69</v>
      </c>
      <c r="AB3" s="99" t="s">
        <v>233</v>
      </c>
      <c r="AC3" s="12" t="s">
        <v>33</v>
      </c>
      <c r="AD3" s="107" t="s">
        <v>44</v>
      </c>
      <c r="AE3" s="12" t="s">
        <v>45</v>
      </c>
    </row>
    <row r="4" spans="1:119" s="13" customFormat="1" ht="11" thickBot="1" x14ac:dyDescent="0.3">
      <c r="A4" s="96"/>
      <c r="B4" s="305" t="s">
        <v>46</v>
      </c>
      <c r="C4" s="105" t="s">
        <v>47</v>
      </c>
      <c r="D4" s="119" t="s">
        <v>48</v>
      </c>
      <c r="E4" s="80" t="s">
        <v>49</v>
      </c>
      <c r="F4" s="875"/>
      <c r="G4" s="874" t="s">
        <v>48</v>
      </c>
      <c r="H4" s="80" t="s">
        <v>49</v>
      </c>
      <c r="I4" s="106"/>
      <c r="J4" s="96" t="s">
        <v>48</v>
      </c>
      <c r="K4" s="119" t="s">
        <v>48</v>
      </c>
      <c r="L4" s="96" t="s">
        <v>48</v>
      </c>
      <c r="M4" s="325" t="s">
        <v>48</v>
      </c>
      <c r="N4" s="96" t="s">
        <v>48</v>
      </c>
      <c r="O4" s="96" t="s">
        <v>48</v>
      </c>
      <c r="P4" s="96" t="s">
        <v>48</v>
      </c>
      <c r="Q4" s="119" t="s">
        <v>48</v>
      </c>
      <c r="R4" s="119" t="s">
        <v>48</v>
      </c>
      <c r="S4" s="108"/>
      <c r="T4" s="96" t="s">
        <v>49</v>
      </c>
      <c r="U4" s="96" t="s">
        <v>49</v>
      </c>
      <c r="V4" s="22" t="s">
        <v>49</v>
      </c>
      <c r="W4" s="337" t="s">
        <v>49</v>
      </c>
      <c r="X4" s="96" t="s">
        <v>49</v>
      </c>
      <c r="Y4" s="96" t="s">
        <v>49</v>
      </c>
      <c r="Z4" s="96" t="s">
        <v>49</v>
      </c>
      <c r="AA4" s="119" t="s">
        <v>49</v>
      </c>
      <c r="AB4" s="344" t="s">
        <v>49</v>
      </c>
      <c r="AC4" s="109" t="s">
        <v>49</v>
      </c>
      <c r="AD4" s="109" t="s">
        <v>49</v>
      </c>
      <c r="AE4" s="373" t="s">
        <v>49</v>
      </c>
    </row>
    <row r="5" spans="1:119" s="13" customFormat="1" ht="15" customHeight="1" thickBot="1" x14ac:dyDescent="0.3">
      <c r="A5" s="250" t="s">
        <v>50</v>
      </c>
      <c r="B5" s="251" t="s">
        <v>234</v>
      </c>
      <c r="C5" s="251"/>
      <c r="D5" s="369">
        <f>' 01 2018'!D52</f>
        <v>10104.86</v>
      </c>
      <c r="E5" s="253"/>
      <c r="F5" s="254"/>
      <c r="G5" s="369">
        <f>' 01 2018'!G52</f>
        <v>394.22999999999996</v>
      </c>
      <c r="H5" s="253"/>
      <c r="I5" s="256"/>
      <c r="J5" s="254"/>
      <c r="K5" s="253"/>
      <c r="L5" s="254"/>
      <c r="M5" s="370"/>
      <c r="N5" s="254"/>
      <c r="O5" s="254"/>
      <c r="P5" s="254"/>
      <c r="Q5" s="253"/>
      <c r="R5" s="369">
        <f>SUM(D5:G5)</f>
        <v>10499.09</v>
      </c>
      <c r="S5" s="256"/>
      <c r="T5" s="254"/>
      <c r="U5" s="254"/>
      <c r="V5" s="254"/>
      <c r="W5" s="253"/>
      <c r="X5" s="254"/>
      <c r="Y5" s="254"/>
      <c r="Z5" s="254"/>
      <c r="AA5" s="253"/>
      <c r="AB5" s="371"/>
      <c r="AC5" s="254"/>
      <c r="AD5" s="254"/>
      <c r="AE5" s="372"/>
      <c r="AF5" s="14"/>
      <c r="AG5" s="14"/>
      <c r="AH5" s="14"/>
      <c r="AI5" s="14"/>
      <c r="AJ5" s="14"/>
      <c r="AK5" s="14"/>
    </row>
    <row r="6" spans="1:119" s="297" customFormat="1" ht="15" customHeight="1" x14ac:dyDescent="0.25">
      <c r="A6" s="248">
        <v>43860</v>
      </c>
      <c r="B6" s="361" t="s">
        <v>63</v>
      </c>
      <c r="C6" s="362" t="s">
        <v>7</v>
      </c>
      <c r="D6" s="363"/>
      <c r="E6" s="363">
        <v>60</v>
      </c>
      <c r="F6" s="301"/>
      <c r="G6" s="364"/>
      <c r="H6" s="363"/>
      <c r="I6" s="365"/>
      <c r="J6" s="301"/>
      <c r="K6" s="363"/>
      <c r="L6" s="301"/>
      <c r="M6" s="366"/>
      <c r="N6" s="301"/>
      <c r="O6" s="301"/>
      <c r="P6" s="301"/>
      <c r="Q6" s="363"/>
      <c r="R6" s="363"/>
      <c r="S6" s="365"/>
      <c r="T6" s="367"/>
      <c r="U6" s="367"/>
      <c r="V6" s="367"/>
      <c r="W6" s="368"/>
      <c r="X6" s="367"/>
      <c r="Y6" s="367"/>
      <c r="Z6" s="367"/>
      <c r="AA6" s="368">
        <v>60</v>
      </c>
      <c r="AB6" s="363"/>
      <c r="AC6" s="367"/>
      <c r="AD6" s="367"/>
      <c r="AE6" s="374"/>
      <c r="AF6" s="299"/>
      <c r="AG6" s="299"/>
      <c r="AH6" s="299"/>
      <c r="AI6" s="299"/>
      <c r="AJ6" s="299"/>
      <c r="AK6" s="299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300"/>
      <c r="DE6" s="300"/>
      <c r="DF6" s="300"/>
      <c r="DG6" s="300"/>
      <c r="DH6" s="300"/>
      <c r="DI6" s="300"/>
      <c r="DJ6" s="300"/>
      <c r="DK6" s="300"/>
      <c r="DL6" s="300"/>
      <c r="DM6" s="300"/>
      <c r="DN6" s="300"/>
      <c r="DO6" s="300"/>
    </row>
    <row r="7" spans="1:119" s="297" customFormat="1" ht="15" customHeight="1" x14ac:dyDescent="0.25">
      <c r="A7" s="209">
        <v>43865</v>
      </c>
      <c r="B7" s="307" t="s">
        <v>158</v>
      </c>
      <c r="C7" s="2" t="s">
        <v>7</v>
      </c>
      <c r="D7" s="127"/>
      <c r="E7" s="127">
        <v>10.4</v>
      </c>
      <c r="F7" s="114"/>
      <c r="G7" s="313"/>
      <c r="H7" s="127"/>
      <c r="I7" s="128"/>
      <c r="J7" s="114"/>
      <c r="K7" s="127"/>
      <c r="L7" s="114"/>
      <c r="M7" s="129"/>
      <c r="N7" s="114"/>
      <c r="O7" s="143"/>
      <c r="P7" s="114"/>
      <c r="Q7" s="127"/>
      <c r="R7" s="127"/>
      <c r="S7" s="128"/>
      <c r="T7" s="18"/>
      <c r="U7" s="18"/>
      <c r="V7" s="18"/>
      <c r="W7" s="338"/>
      <c r="X7" s="18"/>
      <c r="Y7" s="18"/>
      <c r="Z7" s="18"/>
      <c r="AA7" s="338"/>
      <c r="AB7" s="127">
        <v>10.4</v>
      </c>
      <c r="AC7" s="18"/>
      <c r="AD7" s="18"/>
      <c r="AE7" s="375"/>
      <c r="AF7" s="299"/>
      <c r="AG7" s="299"/>
      <c r="AH7" s="299"/>
      <c r="AI7" s="299"/>
      <c r="AJ7" s="299"/>
      <c r="AK7" s="299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  <c r="DE7" s="300"/>
      <c r="DF7" s="300"/>
      <c r="DG7" s="300"/>
      <c r="DH7" s="300"/>
      <c r="DI7" s="300"/>
      <c r="DJ7" s="300"/>
      <c r="DK7" s="300"/>
      <c r="DL7" s="300"/>
      <c r="DM7" s="300"/>
      <c r="DN7" s="300"/>
      <c r="DO7" s="300"/>
    </row>
    <row r="8" spans="1:119" s="297" customFormat="1" ht="15" customHeight="1" x14ac:dyDescent="0.25">
      <c r="A8" s="209">
        <v>43866</v>
      </c>
      <c r="B8" s="307" t="s">
        <v>235</v>
      </c>
      <c r="C8" s="2" t="s">
        <v>7</v>
      </c>
      <c r="D8" s="127"/>
      <c r="E8" s="127"/>
      <c r="F8" s="114"/>
      <c r="G8" s="313">
        <v>29.38</v>
      </c>
      <c r="H8" s="127"/>
      <c r="I8" s="128"/>
      <c r="J8" s="114">
        <v>29.38</v>
      </c>
      <c r="K8" s="127"/>
      <c r="L8" s="114"/>
      <c r="M8" s="129"/>
      <c r="N8" s="114"/>
      <c r="O8" s="301"/>
      <c r="P8" s="114"/>
      <c r="Q8" s="127"/>
      <c r="R8" s="127"/>
      <c r="S8" s="128"/>
      <c r="T8" s="18"/>
      <c r="U8" s="18"/>
      <c r="V8" s="18"/>
      <c r="W8" s="338"/>
      <c r="X8" s="18"/>
      <c r="Y8" s="18"/>
      <c r="Z8" s="18"/>
      <c r="AA8" s="338"/>
      <c r="AB8" s="127"/>
      <c r="AC8" s="18"/>
      <c r="AD8" s="18"/>
      <c r="AE8" s="375"/>
      <c r="AF8" s="299"/>
      <c r="AG8" s="299"/>
      <c r="AH8" s="299"/>
      <c r="AI8" s="299"/>
      <c r="AJ8" s="299"/>
      <c r="AK8" s="299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0"/>
      <c r="DB8" s="300"/>
      <c r="DC8" s="300"/>
      <c r="DD8" s="300"/>
      <c r="DE8" s="300"/>
      <c r="DF8" s="300"/>
      <c r="DG8" s="300"/>
      <c r="DH8" s="300"/>
      <c r="DI8" s="300"/>
      <c r="DJ8" s="300"/>
      <c r="DK8" s="300"/>
      <c r="DL8" s="300"/>
      <c r="DM8" s="300"/>
      <c r="DN8" s="300"/>
      <c r="DO8" s="300"/>
    </row>
    <row r="9" spans="1:119" s="297" customFormat="1" ht="15" customHeight="1" x14ac:dyDescent="0.25">
      <c r="A9" s="209">
        <v>43866</v>
      </c>
      <c r="B9" s="308" t="s">
        <v>236</v>
      </c>
      <c r="C9" s="2" t="s">
        <v>7</v>
      </c>
      <c r="D9" s="141">
        <v>52</v>
      </c>
      <c r="E9" s="141"/>
      <c r="F9" s="143"/>
      <c r="G9" s="313"/>
      <c r="H9" s="141"/>
      <c r="I9" s="144"/>
      <c r="J9" s="143"/>
      <c r="K9" s="141">
        <v>52</v>
      </c>
      <c r="L9" s="143"/>
      <c r="M9" s="326"/>
      <c r="N9" s="143"/>
      <c r="O9" s="301"/>
      <c r="P9" s="143"/>
      <c r="Q9" s="141"/>
      <c r="R9" s="141"/>
      <c r="S9" s="144"/>
      <c r="T9" s="113"/>
      <c r="U9" s="113"/>
      <c r="V9" s="113"/>
      <c r="W9" s="142"/>
      <c r="X9" s="113"/>
      <c r="Y9" s="113"/>
      <c r="Z9" s="113"/>
      <c r="AA9" s="142"/>
      <c r="AB9" s="141"/>
      <c r="AC9" s="113"/>
      <c r="AD9" s="113"/>
      <c r="AE9" s="375"/>
      <c r="AF9" s="299"/>
      <c r="AG9" s="299"/>
      <c r="AH9" s="299"/>
      <c r="AI9" s="299"/>
      <c r="AJ9" s="299"/>
      <c r="AK9" s="299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E9" s="300"/>
      <c r="DF9" s="300"/>
      <c r="DG9" s="300"/>
      <c r="DH9" s="300"/>
      <c r="DI9" s="300"/>
      <c r="DJ9" s="300"/>
      <c r="DK9" s="300"/>
      <c r="DL9" s="300"/>
      <c r="DM9" s="300"/>
      <c r="DN9" s="300"/>
      <c r="DO9" s="300"/>
    </row>
    <row r="10" spans="1:119" s="297" customFormat="1" ht="14.15" customHeight="1" x14ac:dyDescent="0.25">
      <c r="A10" s="1">
        <v>43866</v>
      </c>
      <c r="B10" s="308" t="s">
        <v>237</v>
      </c>
      <c r="C10" s="2" t="s">
        <v>7</v>
      </c>
      <c r="D10" s="141">
        <v>177.33</v>
      </c>
      <c r="E10" s="141"/>
      <c r="F10" s="143"/>
      <c r="G10" s="141"/>
      <c r="H10" s="141"/>
      <c r="I10" s="144"/>
      <c r="J10" s="143"/>
      <c r="K10" s="141"/>
      <c r="L10" s="143"/>
      <c r="M10" s="326"/>
      <c r="N10" s="143"/>
      <c r="O10" s="143"/>
      <c r="P10" s="143"/>
      <c r="Q10" s="141">
        <v>177.33</v>
      </c>
      <c r="R10" s="141"/>
      <c r="S10" s="144"/>
      <c r="T10" s="113"/>
      <c r="U10" s="113"/>
      <c r="V10" s="113"/>
      <c r="W10" s="142"/>
      <c r="X10" s="113"/>
      <c r="Y10" s="113"/>
      <c r="Z10" s="113"/>
      <c r="AA10" s="142"/>
      <c r="AB10" s="141"/>
      <c r="AC10" s="113"/>
      <c r="AD10" s="113"/>
      <c r="AE10" s="375"/>
      <c r="AF10" s="299"/>
      <c r="AG10" s="299"/>
      <c r="AH10" s="299"/>
      <c r="AI10" s="299"/>
      <c r="AJ10" s="299"/>
      <c r="AK10" s="299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0"/>
      <c r="DN10" s="300"/>
      <c r="DO10" s="300"/>
    </row>
    <row r="11" spans="1:119" s="297" customFormat="1" ht="15" customHeight="1" x14ac:dyDescent="0.25">
      <c r="A11" s="209">
        <v>43866</v>
      </c>
      <c r="B11" s="308" t="s">
        <v>238</v>
      </c>
      <c r="C11" s="2" t="s">
        <v>7</v>
      </c>
      <c r="D11" s="141">
        <v>63</v>
      </c>
      <c r="E11" s="141"/>
      <c r="F11" s="143"/>
      <c r="G11" s="313"/>
      <c r="H11" s="141"/>
      <c r="I11" s="144"/>
      <c r="J11" s="143"/>
      <c r="K11" s="141">
        <v>63</v>
      </c>
      <c r="L11" s="143"/>
      <c r="M11" s="326"/>
      <c r="N11" s="143"/>
      <c r="O11" s="298"/>
      <c r="P11" s="143"/>
      <c r="Q11" s="141"/>
      <c r="R11" s="141"/>
      <c r="S11" s="144"/>
      <c r="T11" s="113"/>
      <c r="U11" s="113"/>
      <c r="V11" s="113"/>
      <c r="W11" s="142"/>
      <c r="X11" s="113"/>
      <c r="Y11" s="113"/>
      <c r="Z11" s="113"/>
      <c r="AA11" s="142"/>
      <c r="AB11" s="141"/>
      <c r="AC11" s="113"/>
      <c r="AD11" s="113"/>
      <c r="AE11" s="375"/>
      <c r="AF11" s="299"/>
      <c r="AG11" s="299"/>
      <c r="AH11" s="299"/>
      <c r="AI11" s="299"/>
      <c r="AJ11" s="299"/>
      <c r="AK11" s="299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00"/>
      <c r="DH11" s="300"/>
      <c r="DI11" s="300"/>
      <c r="DJ11" s="300"/>
      <c r="DK11" s="300"/>
      <c r="DL11" s="300"/>
      <c r="DM11" s="300"/>
      <c r="DN11" s="300"/>
      <c r="DO11" s="300"/>
    </row>
    <row r="12" spans="1:119" s="297" customFormat="1" ht="15" customHeight="1" x14ac:dyDescent="0.25">
      <c r="A12" s="209">
        <v>43867</v>
      </c>
      <c r="B12" s="308" t="s">
        <v>239</v>
      </c>
      <c r="C12" s="2" t="s">
        <v>7</v>
      </c>
      <c r="D12" s="141"/>
      <c r="E12" s="141"/>
      <c r="F12" s="143"/>
      <c r="G12" s="313"/>
      <c r="H12" s="141">
        <f>(8+8+7+4+12.6)</f>
        <v>39.6</v>
      </c>
      <c r="I12" s="144"/>
      <c r="J12" s="143"/>
      <c r="K12" s="141"/>
      <c r="L12" s="143"/>
      <c r="M12" s="326"/>
      <c r="N12" s="143"/>
      <c r="O12" s="298"/>
      <c r="P12" s="143"/>
      <c r="Q12" s="141"/>
      <c r="R12" s="141"/>
      <c r="S12" s="144"/>
      <c r="T12" s="113"/>
      <c r="U12" s="113"/>
      <c r="V12" s="113"/>
      <c r="W12" s="142"/>
      <c r="X12" s="113"/>
      <c r="Y12" s="113"/>
      <c r="Z12" s="113"/>
      <c r="AA12" s="142"/>
      <c r="AB12" s="141"/>
      <c r="AC12" s="113"/>
      <c r="AD12" s="113"/>
      <c r="AE12" s="375">
        <v>39.6</v>
      </c>
      <c r="AF12" s="299"/>
      <c r="AG12" s="299"/>
      <c r="AH12" s="299"/>
      <c r="AI12" s="299"/>
      <c r="AJ12" s="299"/>
      <c r="AK12" s="299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</row>
    <row r="13" spans="1:119" s="297" customFormat="1" ht="15" customHeight="1" x14ac:dyDescent="0.25">
      <c r="A13" s="209">
        <v>43867</v>
      </c>
      <c r="B13" s="308" t="s">
        <v>240</v>
      </c>
      <c r="C13" s="2" t="s">
        <v>7</v>
      </c>
      <c r="D13" s="141"/>
      <c r="E13" s="141"/>
      <c r="F13" s="143"/>
      <c r="G13" s="313"/>
      <c r="H13" s="141">
        <v>122.61</v>
      </c>
      <c r="I13" s="144"/>
      <c r="J13" s="143"/>
      <c r="K13" s="141"/>
      <c r="L13" s="143"/>
      <c r="M13" s="326"/>
      <c r="N13" s="143"/>
      <c r="O13" s="298"/>
      <c r="P13" s="143"/>
      <c r="Q13" s="141"/>
      <c r="R13" s="141"/>
      <c r="S13" s="144"/>
      <c r="T13" s="113"/>
      <c r="U13" s="113"/>
      <c r="V13" s="113"/>
      <c r="W13" s="142">
        <v>122.61</v>
      </c>
      <c r="X13" s="113"/>
      <c r="Y13" s="113"/>
      <c r="Z13" s="113"/>
      <c r="AA13" s="142"/>
      <c r="AB13" s="141"/>
      <c r="AC13" s="113"/>
      <c r="AD13" s="113"/>
      <c r="AE13" s="375"/>
      <c r="AF13" s="299"/>
      <c r="AG13" s="299"/>
      <c r="AH13" s="299"/>
      <c r="AI13" s="299"/>
      <c r="AJ13" s="299"/>
      <c r="AK13" s="299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0"/>
      <c r="CO13" s="300"/>
      <c r="CP13" s="300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0"/>
      <c r="DB13" s="300"/>
      <c r="DC13" s="300"/>
      <c r="DD13" s="300"/>
      <c r="DE13" s="300"/>
      <c r="DF13" s="300"/>
      <c r="DG13" s="300"/>
      <c r="DH13" s="300"/>
      <c r="DI13" s="300"/>
      <c r="DJ13" s="300"/>
      <c r="DK13" s="300"/>
      <c r="DL13" s="300"/>
      <c r="DM13" s="300"/>
      <c r="DN13" s="300"/>
      <c r="DO13" s="300"/>
    </row>
    <row r="14" spans="1:119" s="297" customFormat="1" ht="15" customHeight="1" x14ac:dyDescent="0.25">
      <c r="A14" s="209">
        <v>43867</v>
      </c>
      <c r="B14" s="307" t="s">
        <v>241</v>
      </c>
      <c r="C14" s="2" t="s">
        <v>7</v>
      </c>
      <c r="D14" s="141"/>
      <c r="E14" s="141"/>
      <c r="F14" s="143"/>
      <c r="G14" s="313"/>
      <c r="H14" s="141">
        <v>5.4</v>
      </c>
      <c r="I14" s="144"/>
      <c r="J14" s="143"/>
      <c r="K14" s="141"/>
      <c r="L14" s="143"/>
      <c r="M14" s="326"/>
      <c r="N14" s="143"/>
      <c r="O14" s="298"/>
      <c r="P14" s="143"/>
      <c r="Q14" s="141"/>
      <c r="R14" s="141"/>
      <c r="S14" s="144"/>
      <c r="T14" s="113"/>
      <c r="U14" s="113"/>
      <c r="V14" s="113"/>
      <c r="W14" s="142">
        <v>5.4</v>
      </c>
      <c r="X14" s="113"/>
      <c r="Y14" s="113"/>
      <c r="Z14" s="113"/>
      <c r="AA14" s="142"/>
      <c r="AB14" s="141"/>
      <c r="AC14" s="113"/>
      <c r="AD14" s="113"/>
      <c r="AE14" s="375"/>
      <c r="AF14" s="299"/>
      <c r="AG14" s="299"/>
      <c r="AH14" s="299"/>
      <c r="AI14" s="299"/>
      <c r="AJ14" s="299"/>
      <c r="AK14" s="299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0"/>
      <c r="CF14" s="300"/>
      <c r="CG14" s="300"/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0"/>
      <c r="CW14" s="300"/>
      <c r="CX14" s="300"/>
      <c r="CY14" s="300"/>
      <c r="CZ14" s="300"/>
      <c r="DA14" s="300"/>
      <c r="DB14" s="300"/>
      <c r="DC14" s="300"/>
      <c r="DD14" s="300"/>
      <c r="DE14" s="300"/>
      <c r="DF14" s="300"/>
      <c r="DG14" s="300"/>
      <c r="DH14" s="300"/>
      <c r="DI14" s="300"/>
      <c r="DJ14" s="300"/>
      <c r="DK14" s="300"/>
      <c r="DL14" s="300"/>
      <c r="DM14" s="300"/>
      <c r="DN14" s="300"/>
      <c r="DO14" s="300"/>
    </row>
    <row r="15" spans="1:119" s="297" customFormat="1" ht="15" customHeight="1" x14ac:dyDescent="0.25">
      <c r="A15" s="209">
        <v>43867</v>
      </c>
      <c r="B15" s="308" t="s">
        <v>242</v>
      </c>
      <c r="C15" s="2" t="s">
        <v>7</v>
      </c>
      <c r="D15" s="141"/>
      <c r="E15" s="141"/>
      <c r="F15" s="143"/>
      <c r="G15" s="260">
        <v>341.4</v>
      </c>
      <c r="H15" s="141"/>
      <c r="I15" s="144"/>
      <c r="J15" s="143"/>
      <c r="K15" s="141"/>
      <c r="L15" s="143"/>
      <c r="M15" s="326">
        <v>341.4</v>
      </c>
      <c r="N15" s="143"/>
      <c r="O15" s="298"/>
      <c r="P15" s="143"/>
      <c r="Q15" s="141"/>
      <c r="R15" s="141"/>
      <c r="S15" s="144"/>
      <c r="T15" s="113"/>
      <c r="U15" s="113"/>
      <c r="V15" s="113"/>
      <c r="W15" s="142"/>
      <c r="X15" s="113"/>
      <c r="Y15" s="113"/>
      <c r="Z15" s="113"/>
      <c r="AA15" s="142"/>
      <c r="AB15" s="141"/>
      <c r="AC15" s="113"/>
      <c r="AD15" s="113"/>
      <c r="AE15" s="375"/>
      <c r="AF15" s="299"/>
      <c r="AG15" s="299"/>
      <c r="AH15" s="299"/>
      <c r="AI15" s="299"/>
      <c r="AJ15" s="299"/>
      <c r="AK15" s="299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0"/>
      <c r="CN15" s="300"/>
      <c r="CO15" s="300"/>
      <c r="CP15" s="300"/>
      <c r="CQ15" s="300"/>
      <c r="CR15" s="300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  <c r="DD15" s="300"/>
      <c r="DE15" s="300"/>
      <c r="DF15" s="300"/>
      <c r="DG15" s="300"/>
      <c r="DH15" s="300"/>
      <c r="DI15" s="300"/>
      <c r="DJ15" s="300"/>
      <c r="DK15" s="300"/>
      <c r="DL15" s="300"/>
      <c r="DM15" s="300"/>
      <c r="DN15" s="300"/>
      <c r="DO15" s="300"/>
    </row>
    <row r="16" spans="1:119" s="297" customFormat="1" ht="15" customHeight="1" x14ac:dyDescent="0.25">
      <c r="A16" s="209">
        <v>43872</v>
      </c>
      <c r="B16" s="308" t="s">
        <v>243</v>
      </c>
      <c r="C16" s="2" t="s">
        <v>7</v>
      </c>
      <c r="D16" s="262">
        <v>7.5</v>
      </c>
      <c r="E16" s="141"/>
      <c r="F16" s="143"/>
      <c r="G16" s="313"/>
      <c r="H16" s="141"/>
      <c r="I16" s="144"/>
      <c r="J16" s="143"/>
      <c r="K16" s="141"/>
      <c r="L16" s="143"/>
      <c r="M16" s="261">
        <v>7.5</v>
      </c>
      <c r="N16" s="143"/>
      <c r="O16" s="298"/>
      <c r="P16" s="143"/>
      <c r="Q16" s="141"/>
      <c r="R16" s="141"/>
      <c r="S16" s="144"/>
      <c r="T16" s="113"/>
      <c r="U16" s="113"/>
      <c r="V16" s="113"/>
      <c r="W16" s="142"/>
      <c r="X16" s="113"/>
      <c r="Y16" s="113"/>
      <c r="Z16" s="113"/>
      <c r="AA16" s="142"/>
      <c r="AB16" s="141"/>
      <c r="AC16" s="113"/>
      <c r="AD16" s="113"/>
      <c r="AE16" s="375"/>
      <c r="AF16" s="299"/>
      <c r="AG16" s="299"/>
      <c r="AH16" s="299"/>
      <c r="AI16" s="299"/>
      <c r="AJ16" s="299"/>
      <c r="AK16" s="299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300"/>
      <c r="CE16" s="300"/>
      <c r="CF16" s="300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  <c r="DN16" s="300"/>
      <c r="DO16" s="300"/>
    </row>
    <row r="17" spans="1:119" s="297" customFormat="1" ht="15" customHeight="1" x14ac:dyDescent="0.25">
      <c r="A17" s="209">
        <v>43872</v>
      </c>
      <c r="B17" s="308" t="s">
        <v>243</v>
      </c>
      <c r="C17" s="2" t="s">
        <v>7</v>
      </c>
      <c r="D17" s="262">
        <v>124</v>
      </c>
      <c r="E17" s="141"/>
      <c r="F17" s="143"/>
      <c r="G17" s="313"/>
      <c r="H17" s="141"/>
      <c r="I17" s="144"/>
      <c r="J17" s="143"/>
      <c r="K17" s="141"/>
      <c r="L17" s="143"/>
      <c r="M17" s="261">
        <v>124</v>
      </c>
      <c r="N17" s="143"/>
      <c r="O17" s="298"/>
      <c r="P17" s="143"/>
      <c r="Q17" s="141"/>
      <c r="R17" s="141"/>
      <c r="S17" s="144"/>
      <c r="T17" s="113"/>
      <c r="U17" s="113"/>
      <c r="V17" s="113"/>
      <c r="W17" s="142"/>
      <c r="X17" s="113"/>
      <c r="Y17" s="113"/>
      <c r="Z17" s="113"/>
      <c r="AA17" s="142"/>
      <c r="AB17" s="141"/>
      <c r="AC17" s="113"/>
      <c r="AD17" s="113"/>
      <c r="AE17" s="375"/>
      <c r="AF17" s="299"/>
      <c r="AG17" s="299"/>
      <c r="AH17" s="299"/>
      <c r="AI17" s="299"/>
      <c r="AJ17" s="299"/>
      <c r="AK17" s="299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D17" s="300"/>
      <c r="CE17" s="300"/>
      <c r="CF17" s="300"/>
      <c r="CG17" s="300"/>
      <c r="CH17" s="300"/>
      <c r="CI17" s="300"/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/>
      <c r="CU17" s="300"/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0"/>
      <c r="DG17" s="300"/>
      <c r="DH17" s="300"/>
      <c r="DI17" s="300"/>
      <c r="DJ17" s="300"/>
      <c r="DK17" s="300"/>
      <c r="DL17" s="300"/>
      <c r="DM17" s="300"/>
      <c r="DN17" s="300"/>
      <c r="DO17" s="300"/>
    </row>
    <row r="18" spans="1:119" s="297" customFormat="1" ht="15" customHeight="1" x14ac:dyDescent="0.25">
      <c r="A18" s="209">
        <v>43872</v>
      </c>
      <c r="B18" s="308" t="s">
        <v>243</v>
      </c>
      <c r="C18" s="2" t="s">
        <v>7</v>
      </c>
      <c r="D18" s="262">
        <v>107</v>
      </c>
      <c r="E18" s="141"/>
      <c r="F18" s="143"/>
      <c r="G18" s="313"/>
      <c r="H18" s="141"/>
      <c r="I18" s="144"/>
      <c r="J18" s="143"/>
      <c r="K18" s="141"/>
      <c r="L18" s="143"/>
      <c r="M18" s="261">
        <v>107</v>
      </c>
      <c r="N18" s="143"/>
      <c r="O18" s="298"/>
      <c r="P18" s="143"/>
      <c r="Q18" s="141"/>
      <c r="R18" s="141"/>
      <c r="S18" s="144"/>
      <c r="T18" s="113"/>
      <c r="U18" s="113"/>
      <c r="V18" s="113"/>
      <c r="W18" s="142"/>
      <c r="X18" s="113"/>
      <c r="Y18" s="113"/>
      <c r="Z18" s="113"/>
      <c r="AA18" s="142"/>
      <c r="AB18" s="141"/>
      <c r="AC18" s="113"/>
      <c r="AD18" s="113"/>
      <c r="AE18" s="375"/>
      <c r="AF18" s="299"/>
      <c r="AG18" s="299"/>
      <c r="AH18" s="299"/>
      <c r="AI18" s="299"/>
      <c r="AJ18" s="299"/>
      <c r="AK18" s="299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0"/>
      <c r="DG18" s="300"/>
      <c r="DH18" s="300"/>
      <c r="DI18" s="300"/>
      <c r="DJ18" s="300"/>
      <c r="DK18" s="300"/>
      <c r="DL18" s="300"/>
      <c r="DM18" s="300"/>
      <c r="DN18" s="300"/>
      <c r="DO18" s="300"/>
    </row>
    <row r="19" spans="1:119" s="297" customFormat="1" ht="15" customHeight="1" x14ac:dyDescent="0.25">
      <c r="A19" s="209">
        <v>43872</v>
      </c>
      <c r="B19" s="308" t="s">
        <v>243</v>
      </c>
      <c r="C19" s="2" t="s">
        <v>7</v>
      </c>
      <c r="D19" s="262">
        <v>72.5</v>
      </c>
      <c r="E19" s="141"/>
      <c r="F19" s="143"/>
      <c r="G19" s="313"/>
      <c r="H19" s="141"/>
      <c r="I19" s="144"/>
      <c r="J19" s="143"/>
      <c r="K19" s="141"/>
      <c r="L19" s="143"/>
      <c r="M19" s="261">
        <v>72.5</v>
      </c>
      <c r="N19" s="143"/>
      <c r="O19" s="298"/>
      <c r="P19" s="143"/>
      <c r="Q19" s="141"/>
      <c r="R19" s="141"/>
      <c r="S19" s="144"/>
      <c r="T19" s="113"/>
      <c r="U19" s="113"/>
      <c r="V19" s="113"/>
      <c r="W19" s="142"/>
      <c r="X19" s="113"/>
      <c r="Y19" s="113"/>
      <c r="Z19" s="113"/>
      <c r="AA19" s="142"/>
      <c r="AB19" s="141"/>
      <c r="AC19" s="113"/>
      <c r="AD19" s="113"/>
      <c r="AE19" s="375"/>
      <c r="AF19" s="299"/>
      <c r="AG19" s="299"/>
      <c r="AH19" s="299"/>
      <c r="AI19" s="299"/>
      <c r="AJ19" s="299"/>
      <c r="AK19" s="299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/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/>
      <c r="DJ19" s="300"/>
      <c r="DK19" s="300"/>
      <c r="DL19" s="300"/>
      <c r="DM19" s="300"/>
      <c r="DN19" s="300"/>
      <c r="DO19" s="300"/>
    </row>
    <row r="20" spans="1:119" s="297" customFormat="1" ht="15" customHeight="1" x14ac:dyDescent="0.25">
      <c r="A20" s="209">
        <v>43872</v>
      </c>
      <c r="B20" s="308" t="s">
        <v>243</v>
      </c>
      <c r="C20" s="2" t="s">
        <v>7</v>
      </c>
      <c r="D20" s="262">
        <v>10</v>
      </c>
      <c r="E20" s="141"/>
      <c r="F20" s="143"/>
      <c r="G20" s="313"/>
      <c r="H20" s="141"/>
      <c r="I20" s="144"/>
      <c r="J20" s="143"/>
      <c r="K20" s="141"/>
      <c r="L20" s="143"/>
      <c r="M20" s="261">
        <v>10</v>
      </c>
      <c r="N20" s="143"/>
      <c r="O20" s="298"/>
      <c r="P20" s="143"/>
      <c r="Q20" s="141"/>
      <c r="R20" s="141"/>
      <c r="S20" s="144"/>
      <c r="T20" s="113"/>
      <c r="U20" s="113"/>
      <c r="V20" s="113"/>
      <c r="W20" s="142"/>
      <c r="X20" s="113"/>
      <c r="Y20" s="113"/>
      <c r="Z20" s="113"/>
      <c r="AA20" s="142"/>
      <c r="AB20" s="141"/>
      <c r="AC20" s="113"/>
      <c r="AD20" s="113"/>
      <c r="AE20" s="375"/>
      <c r="AF20" s="299"/>
      <c r="AG20" s="299"/>
      <c r="AH20" s="299"/>
      <c r="AI20" s="299"/>
      <c r="AJ20" s="299"/>
      <c r="AK20" s="299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  <c r="DN20" s="300"/>
      <c r="DO20" s="300"/>
    </row>
    <row r="21" spans="1:119" s="297" customFormat="1" ht="15" customHeight="1" x14ac:dyDescent="0.25">
      <c r="A21" s="209">
        <v>43872</v>
      </c>
      <c r="B21" s="308" t="s">
        <v>243</v>
      </c>
      <c r="C21" s="2" t="s">
        <v>7</v>
      </c>
      <c r="D21" s="262">
        <v>49</v>
      </c>
      <c r="E21" s="141"/>
      <c r="F21" s="143"/>
      <c r="G21" s="313"/>
      <c r="H21" s="141"/>
      <c r="I21" s="144"/>
      <c r="J21" s="143"/>
      <c r="K21" s="141"/>
      <c r="L21" s="143"/>
      <c r="M21" s="261">
        <v>49</v>
      </c>
      <c r="N21" s="143"/>
      <c r="O21" s="298"/>
      <c r="P21" s="143"/>
      <c r="Q21" s="141"/>
      <c r="R21" s="141"/>
      <c r="S21" s="144"/>
      <c r="T21" s="113"/>
      <c r="U21" s="113"/>
      <c r="V21" s="113"/>
      <c r="W21" s="142"/>
      <c r="X21" s="113"/>
      <c r="Y21" s="113"/>
      <c r="Z21" s="113"/>
      <c r="AA21" s="142"/>
      <c r="AB21" s="141"/>
      <c r="AC21" s="113"/>
      <c r="AD21" s="113"/>
      <c r="AE21" s="375"/>
      <c r="AF21" s="299"/>
      <c r="AG21" s="299"/>
      <c r="AH21" s="299"/>
      <c r="AI21" s="299"/>
      <c r="AJ21" s="299"/>
      <c r="AK21" s="299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300"/>
      <c r="CJ21" s="300"/>
      <c r="CK21" s="300"/>
      <c r="CL21" s="300"/>
      <c r="CM21" s="300"/>
      <c r="CN21" s="300"/>
      <c r="CO21" s="300"/>
      <c r="CP21" s="300"/>
      <c r="CQ21" s="300"/>
      <c r="CR21" s="300"/>
      <c r="CS21" s="300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/>
      <c r="DJ21" s="300"/>
      <c r="DK21" s="300"/>
      <c r="DL21" s="300"/>
      <c r="DM21" s="300"/>
      <c r="DN21" s="300"/>
      <c r="DO21" s="300"/>
    </row>
    <row r="22" spans="1:119" s="297" customFormat="1" ht="15" customHeight="1" x14ac:dyDescent="0.25">
      <c r="A22" s="209">
        <v>43872</v>
      </c>
      <c r="B22" s="308" t="s">
        <v>56</v>
      </c>
      <c r="C22" s="2" t="s">
        <v>7</v>
      </c>
      <c r="D22" s="141"/>
      <c r="E22" s="141">
        <v>29.99</v>
      </c>
      <c r="F22" s="143"/>
      <c r="G22" s="313"/>
      <c r="H22" s="141"/>
      <c r="I22" s="144"/>
      <c r="J22" s="143"/>
      <c r="K22" s="141"/>
      <c r="L22" s="143"/>
      <c r="M22" s="326"/>
      <c r="N22" s="143"/>
      <c r="O22" s="298"/>
      <c r="P22" s="143"/>
      <c r="Q22" s="141"/>
      <c r="R22" s="141"/>
      <c r="S22" s="144"/>
      <c r="T22" s="113"/>
      <c r="U22" s="113"/>
      <c r="V22" s="113"/>
      <c r="W22" s="142"/>
      <c r="X22" s="113"/>
      <c r="Y22" s="113"/>
      <c r="Z22" s="113"/>
      <c r="AA22" s="142">
        <v>29.99</v>
      </c>
      <c r="AB22" s="141"/>
      <c r="AC22" s="113"/>
      <c r="AD22" s="113"/>
      <c r="AE22" s="375"/>
      <c r="AF22" s="299"/>
      <c r="AG22" s="299"/>
      <c r="AH22" s="299"/>
      <c r="AI22" s="299"/>
      <c r="AJ22" s="299"/>
      <c r="AK22" s="299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/>
      <c r="BY22" s="300"/>
      <c r="BZ22" s="300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0"/>
      <c r="CN22" s="300"/>
      <c r="CO22" s="300"/>
      <c r="CP22" s="300"/>
      <c r="CQ22" s="300"/>
      <c r="CR22" s="300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  <c r="DG22" s="300"/>
      <c r="DH22" s="300"/>
      <c r="DI22" s="300"/>
      <c r="DJ22" s="300"/>
      <c r="DK22" s="300"/>
      <c r="DL22" s="300"/>
      <c r="DM22" s="300"/>
      <c r="DN22" s="300"/>
      <c r="DO22" s="300"/>
    </row>
    <row r="23" spans="1:119" s="297" customFormat="1" ht="15" customHeight="1" x14ac:dyDescent="0.25">
      <c r="A23" s="209">
        <v>43871</v>
      </c>
      <c r="B23" s="414" t="s">
        <v>244</v>
      </c>
      <c r="C23" s="2" t="s">
        <v>7</v>
      </c>
      <c r="D23" s="141">
        <v>50</v>
      </c>
      <c r="E23" s="141"/>
      <c r="F23" s="143"/>
      <c r="G23" s="313"/>
      <c r="H23" s="141"/>
      <c r="I23" s="144"/>
      <c r="J23" s="143"/>
      <c r="K23" s="141">
        <v>50</v>
      </c>
      <c r="L23" s="143"/>
      <c r="M23" s="326"/>
      <c r="N23" s="143"/>
      <c r="O23" s="298"/>
      <c r="P23" s="143"/>
      <c r="Q23" s="141"/>
      <c r="R23" s="141"/>
      <c r="S23" s="144"/>
      <c r="T23" s="113"/>
      <c r="U23" s="113"/>
      <c r="V23" s="113"/>
      <c r="W23" s="142"/>
      <c r="X23" s="113"/>
      <c r="Y23" s="113"/>
      <c r="Z23" s="113"/>
      <c r="AA23" s="142"/>
      <c r="AB23" s="141"/>
      <c r="AC23" s="113"/>
      <c r="AD23" s="113"/>
      <c r="AE23" s="375"/>
      <c r="AF23" s="299"/>
      <c r="AG23" s="299"/>
      <c r="AH23" s="299"/>
      <c r="AI23" s="299"/>
      <c r="AJ23" s="299"/>
      <c r="AK23" s="299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0"/>
      <c r="DJ23" s="300"/>
      <c r="DK23" s="300"/>
      <c r="DL23" s="300"/>
      <c r="DM23" s="300"/>
      <c r="DN23" s="300"/>
      <c r="DO23" s="300"/>
    </row>
    <row r="24" spans="1:119" s="297" customFormat="1" ht="15" customHeight="1" x14ac:dyDescent="0.25">
      <c r="A24" s="209">
        <v>43871</v>
      </c>
      <c r="B24" s="414" t="s">
        <v>245</v>
      </c>
      <c r="C24" s="2" t="s">
        <v>7</v>
      </c>
      <c r="D24" s="141">
        <v>66.25</v>
      </c>
      <c r="E24" s="141"/>
      <c r="F24" s="143"/>
      <c r="G24" s="313"/>
      <c r="H24" s="141"/>
      <c r="I24" s="144"/>
      <c r="J24" s="143"/>
      <c r="K24" s="141">
        <v>66.25</v>
      </c>
      <c r="L24" s="143"/>
      <c r="M24" s="326"/>
      <c r="N24" s="143"/>
      <c r="O24" s="298"/>
      <c r="P24" s="143"/>
      <c r="Q24" s="141"/>
      <c r="R24" s="141"/>
      <c r="S24" s="144"/>
      <c r="T24" s="113"/>
      <c r="U24" s="113"/>
      <c r="V24" s="113"/>
      <c r="W24" s="142"/>
      <c r="X24" s="113"/>
      <c r="Y24" s="113"/>
      <c r="Z24" s="113"/>
      <c r="AA24" s="142"/>
      <c r="AB24" s="141"/>
      <c r="AC24" s="113"/>
      <c r="AD24" s="113"/>
      <c r="AE24" s="375"/>
      <c r="AF24" s="299"/>
      <c r="AG24" s="299"/>
      <c r="AH24" s="299"/>
      <c r="AI24" s="299"/>
      <c r="AJ24" s="299"/>
      <c r="AK24" s="299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/>
      <c r="DJ24" s="300"/>
      <c r="DK24" s="300"/>
      <c r="DL24" s="300"/>
      <c r="DM24" s="300"/>
      <c r="DN24" s="300"/>
      <c r="DO24" s="300"/>
    </row>
    <row r="25" spans="1:119" s="297" customFormat="1" ht="15" customHeight="1" x14ac:dyDescent="0.25">
      <c r="A25" s="209">
        <v>43871</v>
      </c>
      <c r="B25" s="414" t="s">
        <v>246</v>
      </c>
      <c r="C25" s="2" t="s">
        <v>7</v>
      </c>
      <c r="D25" s="141">
        <v>240</v>
      </c>
      <c r="E25" s="141"/>
      <c r="F25" s="143"/>
      <c r="G25" s="313"/>
      <c r="H25" s="141"/>
      <c r="I25" s="144"/>
      <c r="J25" s="143"/>
      <c r="K25" s="141">
        <v>240</v>
      </c>
      <c r="L25" s="143"/>
      <c r="M25" s="326"/>
      <c r="N25" s="143"/>
      <c r="O25" s="298"/>
      <c r="P25" s="143"/>
      <c r="Q25" s="141"/>
      <c r="R25" s="141"/>
      <c r="S25" s="144"/>
      <c r="T25" s="113"/>
      <c r="U25" s="113"/>
      <c r="V25" s="113"/>
      <c r="W25" s="142"/>
      <c r="X25" s="113"/>
      <c r="Y25" s="113"/>
      <c r="Z25" s="113"/>
      <c r="AA25" s="142"/>
      <c r="AB25" s="141"/>
      <c r="AC25" s="113"/>
      <c r="AD25" s="113"/>
      <c r="AE25" s="375"/>
      <c r="AF25" s="299"/>
      <c r="AG25" s="299"/>
      <c r="AH25" s="299"/>
      <c r="AI25" s="299"/>
      <c r="AJ25" s="299"/>
      <c r="AK25" s="299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0"/>
      <c r="CN25" s="300"/>
      <c r="CO25" s="300"/>
      <c r="CP25" s="300"/>
      <c r="CQ25" s="300"/>
      <c r="CR25" s="300"/>
      <c r="CS25" s="300"/>
      <c r="CT25" s="300"/>
      <c r="CU25" s="300"/>
      <c r="CV25" s="300"/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  <c r="DG25" s="300"/>
      <c r="DH25" s="300"/>
      <c r="DI25" s="300"/>
      <c r="DJ25" s="300"/>
      <c r="DK25" s="300"/>
      <c r="DL25" s="300"/>
      <c r="DM25" s="300"/>
      <c r="DN25" s="300"/>
      <c r="DO25" s="300"/>
    </row>
    <row r="26" spans="1:119" s="297" customFormat="1" ht="15" customHeight="1" x14ac:dyDescent="0.25">
      <c r="A26" s="209">
        <v>43871</v>
      </c>
      <c r="B26" s="414" t="s">
        <v>247</v>
      </c>
      <c r="C26" s="2" t="s">
        <v>7</v>
      </c>
      <c r="D26" s="141">
        <v>41.16</v>
      </c>
      <c r="E26" s="141"/>
      <c r="F26" s="143"/>
      <c r="G26" s="313"/>
      <c r="H26" s="141"/>
      <c r="I26" s="144"/>
      <c r="J26" s="143"/>
      <c r="K26" s="141">
        <v>41.16</v>
      </c>
      <c r="L26" s="143"/>
      <c r="M26" s="326"/>
      <c r="N26" s="143"/>
      <c r="O26" s="298"/>
      <c r="P26" s="143"/>
      <c r="Q26" s="141"/>
      <c r="R26" s="141"/>
      <c r="S26" s="144"/>
      <c r="T26" s="113"/>
      <c r="U26" s="113"/>
      <c r="V26" s="113"/>
      <c r="W26" s="142"/>
      <c r="X26" s="113"/>
      <c r="Y26" s="113"/>
      <c r="Z26" s="113"/>
      <c r="AA26" s="142"/>
      <c r="AB26" s="141"/>
      <c r="AC26" s="113"/>
      <c r="AD26" s="113"/>
      <c r="AE26" s="375"/>
      <c r="AF26" s="299"/>
      <c r="AG26" s="299"/>
      <c r="AH26" s="299"/>
      <c r="AI26" s="299"/>
      <c r="AJ26" s="299"/>
      <c r="AK26" s="299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300"/>
      <c r="DI26" s="300"/>
      <c r="DJ26" s="300"/>
      <c r="DK26" s="300"/>
      <c r="DL26" s="300"/>
      <c r="DM26" s="300"/>
      <c r="DN26" s="300"/>
      <c r="DO26" s="300"/>
    </row>
    <row r="27" spans="1:119" s="297" customFormat="1" ht="15" customHeight="1" x14ac:dyDescent="0.25">
      <c r="A27" s="209">
        <v>43879</v>
      </c>
      <c r="B27" s="414" t="s">
        <v>248</v>
      </c>
      <c r="C27" s="2" t="s">
        <v>7</v>
      </c>
      <c r="D27" s="141">
        <v>30</v>
      </c>
      <c r="E27" s="141"/>
      <c r="F27" s="143"/>
      <c r="G27" s="313"/>
      <c r="H27" s="141"/>
      <c r="I27" s="144"/>
      <c r="J27" s="143"/>
      <c r="K27" s="141">
        <v>30</v>
      </c>
      <c r="L27" s="143"/>
      <c r="M27" s="326"/>
      <c r="N27" s="143"/>
      <c r="O27" s="298"/>
      <c r="P27" s="143"/>
      <c r="Q27" s="141"/>
      <c r="R27" s="141"/>
      <c r="S27" s="144"/>
      <c r="T27" s="113"/>
      <c r="U27" s="113"/>
      <c r="V27" s="113"/>
      <c r="W27" s="142"/>
      <c r="X27" s="113"/>
      <c r="Y27" s="113"/>
      <c r="Z27" s="113"/>
      <c r="AA27" s="142"/>
      <c r="AB27" s="141"/>
      <c r="AC27" s="113"/>
      <c r="AD27" s="113"/>
      <c r="AE27" s="375"/>
      <c r="AF27" s="299"/>
      <c r="AG27" s="299"/>
      <c r="AH27" s="299"/>
      <c r="AI27" s="299"/>
      <c r="AJ27" s="299"/>
      <c r="AK27" s="299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300"/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0"/>
      <c r="DG27" s="300"/>
      <c r="DH27" s="300"/>
      <c r="DI27" s="300"/>
      <c r="DJ27" s="300"/>
      <c r="DK27" s="300"/>
      <c r="DL27" s="300"/>
      <c r="DM27" s="300"/>
      <c r="DN27" s="300"/>
      <c r="DO27" s="300"/>
    </row>
    <row r="28" spans="1:119" s="297" customFormat="1" ht="15" customHeight="1" x14ac:dyDescent="0.25">
      <c r="A28" s="209">
        <v>43872</v>
      </c>
      <c r="B28" s="414" t="s">
        <v>249</v>
      </c>
      <c r="C28" s="2" t="s">
        <v>7</v>
      </c>
      <c r="D28" s="141"/>
      <c r="E28" s="141">
        <v>991.5</v>
      </c>
      <c r="F28" s="143"/>
      <c r="G28" s="313"/>
      <c r="H28" s="141"/>
      <c r="I28" s="144"/>
      <c r="J28" s="143"/>
      <c r="K28" s="141"/>
      <c r="L28" s="143"/>
      <c r="M28" s="326"/>
      <c r="N28" s="143"/>
      <c r="O28" s="298"/>
      <c r="P28" s="143"/>
      <c r="Q28" s="141"/>
      <c r="R28" s="141"/>
      <c r="S28" s="144"/>
      <c r="T28" s="113"/>
      <c r="U28" s="113"/>
      <c r="V28" s="113"/>
      <c r="W28" s="142"/>
      <c r="X28" s="113">
        <v>991.5</v>
      </c>
      <c r="Y28" s="113"/>
      <c r="Z28" s="113"/>
      <c r="AA28" s="142"/>
      <c r="AB28" s="141"/>
      <c r="AC28" s="113"/>
      <c r="AD28" s="113"/>
      <c r="AE28" s="375"/>
      <c r="AF28" s="299"/>
      <c r="AG28" s="299"/>
      <c r="AH28" s="299"/>
      <c r="AI28" s="299"/>
      <c r="AJ28" s="299"/>
      <c r="AK28" s="299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</row>
    <row r="29" spans="1:119" s="297" customFormat="1" ht="15" customHeight="1" x14ac:dyDescent="0.25">
      <c r="A29" s="209">
        <v>43874</v>
      </c>
      <c r="B29" s="308" t="s">
        <v>250</v>
      </c>
      <c r="C29" s="2" t="s">
        <v>7</v>
      </c>
      <c r="D29" s="141"/>
      <c r="E29" s="141"/>
      <c r="F29" s="143"/>
      <c r="G29" s="313"/>
      <c r="H29" s="141">
        <v>12.8</v>
      </c>
      <c r="I29" s="144"/>
      <c r="J29" s="143"/>
      <c r="K29" s="141"/>
      <c r="L29" s="143"/>
      <c r="M29" s="326"/>
      <c r="N29" s="143"/>
      <c r="O29" s="298"/>
      <c r="P29" s="143"/>
      <c r="Q29" s="141"/>
      <c r="R29" s="141"/>
      <c r="S29" s="144"/>
      <c r="T29" s="113"/>
      <c r="U29" s="113"/>
      <c r="V29" s="113"/>
      <c r="W29" s="142"/>
      <c r="X29" s="113"/>
      <c r="Y29" s="113"/>
      <c r="Z29" s="113"/>
      <c r="AA29" s="142"/>
      <c r="AB29" s="141"/>
      <c r="AC29" s="113"/>
      <c r="AD29" s="113"/>
      <c r="AE29" s="375">
        <v>12.8</v>
      </c>
      <c r="AF29" s="299"/>
      <c r="AG29" s="299"/>
      <c r="AH29" s="299"/>
      <c r="AI29" s="299"/>
      <c r="AJ29" s="299"/>
      <c r="AK29" s="299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300"/>
      <c r="BV29" s="300"/>
      <c r="BW29" s="300"/>
      <c r="BX29" s="300"/>
      <c r="BY29" s="300"/>
      <c r="BZ29" s="300"/>
      <c r="CA29" s="300"/>
      <c r="CB29" s="300"/>
      <c r="CC29" s="300"/>
      <c r="CD29" s="300"/>
      <c r="CE29" s="300"/>
      <c r="CF29" s="300"/>
      <c r="CG29" s="300"/>
      <c r="CH29" s="300"/>
      <c r="CI29" s="300"/>
      <c r="CJ29" s="300"/>
      <c r="CK29" s="300"/>
      <c r="CL29" s="300"/>
      <c r="CM29" s="300"/>
      <c r="CN29" s="300"/>
      <c r="CO29" s="300"/>
      <c r="CP29" s="300"/>
      <c r="CQ29" s="300"/>
      <c r="CR29" s="300"/>
      <c r="CS29" s="300"/>
      <c r="CT29" s="300"/>
      <c r="CU29" s="300"/>
      <c r="CV29" s="300"/>
      <c r="CW29" s="300"/>
      <c r="CX29" s="300"/>
      <c r="CY29" s="300"/>
      <c r="CZ29" s="300"/>
      <c r="DA29" s="300"/>
      <c r="DB29" s="300"/>
      <c r="DC29" s="300"/>
      <c r="DD29" s="300"/>
      <c r="DE29" s="300"/>
      <c r="DF29" s="300"/>
      <c r="DG29" s="300"/>
      <c r="DH29" s="300"/>
      <c r="DI29" s="300"/>
      <c r="DJ29" s="300"/>
      <c r="DK29" s="300"/>
      <c r="DL29" s="300"/>
      <c r="DM29" s="300"/>
      <c r="DN29" s="300"/>
      <c r="DO29" s="300"/>
    </row>
    <row r="30" spans="1:119" s="297" customFormat="1" ht="15" customHeight="1" x14ac:dyDescent="0.25">
      <c r="A30" s="209">
        <v>43880</v>
      </c>
      <c r="B30" s="308" t="s">
        <v>251</v>
      </c>
      <c r="C30" s="2" t="s">
        <v>7</v>
      </c>
      <c r="D30" s="349">
        <v>70</v>
      </c>
      <c r="E30" s="141"/>
      <c r="F30" s="143"/>
      <c r="G30" s="313"/>
      <c r="H30" s="141"/>
      <c r="I30" s="144"/>
      <c r="J30" s="143"/>
      <c r="K30" s="349">
        <v>70</v>
      </c>
      <c r="L30" s="351"/>
      <c r="M30" s="352"/>
      <c r="N30" s="143"/>
      <c r="O30" s="298"/>
      <c r="P30" s="143"/>
      <c r="Q30" s="141"/>
      <c r="R30" s="141"/>
      <c r="S30" s="144"/>
      <c r="T30" s="113"/>
      <c r="U30" s="113"/>
      <c r="V30" s="113"/>
      <c r="W30" s="142"/>
      <c r="X30" s="113"/>
      <c r="Y30" s="113"/>
      <c r="Z30" s="113"/>
      <c r="AA30" s="142"/>
      <c r="AB30" s="141"/>
      <c r="AC30" s="113"/>
      <c r="AD30" s="113"/>
      <c r="AE30" s="375"/>
      <c r="AF30" s="299"/>
      <c r="AG30" s="299"/>
      <c r="AH30" s="299"/>
      <c r="AI30" s="299"/>
      <c r="AJ30" s="299"/>
      <c r="AK30" s="299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0"/>
      <c r="BU30" s="300"/>
      <c r="BV30" s="300"/>
      <c r="BW30" s="300"/>
      <c r="BX30" s="300"/>
      <c r="BY30" s="300"/>
      <c r="BZ30" s="300"/>
      <c r="CA30" s="300"/>
      <c r="CB30" s="300"/>
      <c r="CC30" s="300"/>
      <c r="CD30" s="300"/>
      <c r="CE30" s="300"/>
      <c r="CF30" s="300"/>
      <c r="CG30" s="300"/>
      <c r="CH30" s="300"/>
      <c r="CI30" s="300"/>
      <c r="CJ30" s="300"/>
      <c r="CK30" s="300"/>
      <c r="CL30" s="300"/>
      <c r="CM30" s="300"/>
      <c r="CN30" s="300"/>
      <c r="CO30" s="300"/>
      <c r="CP30" s="300"/>
      <c r="CQ30" s="300"/>
      <c r="CR30" s="300"/>
      <c r="CS30" s="300"/>
      <c r="CT30" s="300"/>
      <c r="CU30" s="300"/>
      <c r="CV30" s="300"/>
      <c r="CW30" s="300"/>
      <c r="CX30" s="300"/>
      <c r="CY30" s="300"/>
      <c r="CZ30" s="300"/>
      <c r="DA30" s="300"/>
      <c r="DB30" s="300"/>
      <c r="DC30" s="300"/>
      <c r="DD30" s="300"/>
      <c r="DE30" s="300"/>
      <c r="DF30" s="300"/>
      <c r="DG30" s="300"/>
      <c r="DH30" s="300"/>
      <c r="DI30" s="300"/>
      <c r="DJ30" s="300"/>
      <c r="DK30" s="300"/>
      <c r="DL30" s="300"/>
      <c r="DM30" s="300"/>
      <c r="DN30" s="300"/>
      <c r="DO30" s="300"/>
    </row>
    <row r="31" spans="1:119" s="297" customFormat="1" ht="15" customHeight="1" x14ac:dyDescent="0.25">
      <c r="A31" s="209">
        <v>43879</v>
      </c>
      <c r="B31" s="308" t="s">
        <v>252</v>
      </c>
      <c r="C31" s="2" t="s">
        <v>7</v>
      </c>
      <c r="D31" s="349">
        <v>60</v>
      </c>
      <c r="E31" s="141"/>
      <c r="F31" s="143"/>
      <c r="G31" s="313"/>
      <c r="H31" s="141"/>
      <c r="I31" s="144"/>
      <c r="J31" s="143"/>
      <c r="K31" s="349">
        <v>60</v>
      </c>
      <c r="L31" s="351"/>
      <c r="M31" s="352"/>
      <c r="N31" s="143"/>
      <c r="O31" s="298"/>
      <c r="P31" s="143"/>
      <c r="Q31" s="141"/>
      <c r="R31" s="141"/>
      <c r="S31" s="144"/>
      <c r="T31" s="113"/>
      <c r="U31" s="113"/>
      <c r="V31" s="113"/>
      <c r="W31" s="142"/>
      <c r="X31" s="113"/>
      <c r="Y31" s="113"/>
      <c r="Z31" s="113"/>
      <c r="AA31" s="142"/>
      <c r="AB31" s="141"/>
      <c r="AC31" s="113"/>
      <c r="AD31" s="113"/>
      <c r="AE31" s="375"/>
      <c r="AF31" s="299"/>
      <c r="AG31" s="299"/>
      <c r="AH31" s="299"/>
      <c r="AI31" s="299"/>
      <c r="AJ31" s="299"/>
      <c r="AK31" s="299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0"/>
      <c r="CO31" s="300"/>
      <c r="CP31" s="300"/>
      <c r="CQ31" s="300"/>
      <c r="CR31" s="300"/>
      <c r="CS31" s="300"/>
      <c r="CT31" s="300"/>
      <c r="CU31" s="300"/>
      <c r="CV31" s="300"/>
      <c r="CW31" s="300"/>
      <c r="CX31" s="300"/>
      <c r="CY31" s="300"/>
      <c r="CZ31" s="300"/>
      <c r="DA31" s="300"/>
      <c r="DB31" s="300"/>
      <c r="DC31" s="300"/>
      <c r="DD31" s="300"/>
      <c r="DE31" s="300"/>
      <c r="DF31" s="300"/>
      <c r="DG31" s="300"/>
      <c r="DH31" s="300"/>
      <c r="DI31" s="300"/>
      <c r="DJ31" s="300"/>
      <c r="DK31" s="300"/>
      <c r="DL31" s="300"/>
      <c r="DM31" s="300"/>
      <c r="DN31" s="300"/>
      <c r="DO31" s="300"/>
    </row>
    <row r="32" spans="1:119" s="297" customFormat="1" ht="15" customHeight="1" x14ac:dyDescent="0.25">
      <c r="A32" s="209">
        <v>43876</v>
      </c>
      <c r="B32" s="308" t="s">
        <v>253</v>
      </c>
      <c r="C32" s="2" t="s">
        <v>7</v>
      </c>
      <c r="D32" s="350"/>
      <c r="E32" s="347"/>
      <c r="F32" s="266"/>
      <c r="G32" s="260">
        <v>432.7</v>
      </c>
      <c r="H32" s="347"/>
      <c r="I32" s="144"/>
      <c r="J32" s="143"/>
      <c r="K32" s="349"/>
      <c r="L32" s="351"/>
      <c r="M32" s="352">
        <v>432.7</v>
      </c>
      <c r="N32" s="143"/>
      <c r="O32" s="298"/>
      <c r="P32" s="143"/>
      <c r="Q32" s="141"/>
      <c r="R32" s="141"/>
      <c r="S32" s="144"/>
      <c r="T32" s="113"/>
      <c r="U32" s="113"/>
      <c r="V32" s="113"/>
      <c r="W32" s="142"/>
      <c r="X32" s="113"/>
      <c r="Y32" s="113"/>
      <c r="Z32" s="113"/>
      <c r="AA32" s="142"/>
      <c r="AB32" s="141"/>
      <c r="AC32" s="113"/>
      <c r="AD32" s="113"/>
      <c r="AE32" s="375"/>
      <c r="AF32" s="299"/>
      <c r="AG32" s="299"/>
      <c r="AH32" s="299"/>
      <c r="AI32" s="299"/>
      <c r="AJ32" s="299"/>
      <c r="AK32" s="299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0"/>
      <c r="BO32" s="300"/>
      <c r="BP32" s="300"/>
      <c r="BQ32" s="300"/>
      <c r="BR32" s="300"/>
      <c r="BS32" s="300"/>
      <c r="BT32" s="300"/>
      <c r="BU32" s="300"/>
      <c r="BV32" s="300"/>
      <c r="BW32" s="300"/>
      <c r="BX32" s="300"/>
      <c r="BY32" s="300"/>
      <c r="BZ32" s="300"/>
      <c r="CA32" s="300"/>
      <c r="CB32" s="300"/>
      <c r="CC32" s="300"/>
      <c r="CD32" s="300"/>
      <c r="CE32" s="300"/>
      <c r="CF32" s="300"/>
      <c r="CG32" s="300"/>
      <c r="CH32" s="300"/>
      <c r="CI32" s="300"/>
      <c r="CJ32" s="300"/>
      <c r="CK32" s="300"/>
      <c r="CL32" s="300"/>
      <c r="CM32" s="300"/>
      <c r="CN32" s="300"/>
      <c r="CO32" s="300"/>
      <c r="CP32" s="300"/>
      <c r="CQ32" s="300"/>
      <c r="CR32" s="300"/>
      <c r="CS32" s="300"/>
      <c r="CT32" s="300"/>
      <c r="CU32" s="300"/>
      <c r="CV32" s="300"/>
      <c r="CW32" s="300"/>
      <c r="CX32" s="300"/>
      <c r="CY32" s="300"/>
      <c r="CZ32" s="300"/>
      <c r="DA32" s="300"/>
      <c r="DB32" s="300"/>
      <c r="DC32" s="300"/>
      <c r="DD32" s="300"/>
      <c r="DE32" s="300"/>
      <c r="DF32" s="300"/>
      <c r="DG32" s="300"/>
      <c r="DH32" s="300"/>
      <c r="DI32" s="300"/>
      <c r="DJ32" s="300"/>
      <c r="DK32" s="300"/>
      <c r="DL32" s="300"/>
      <c r="DM32" s="300"/>
      <c r="DN32" s="300"/>
      <c r="DO32" s="300"/>
    </row>
    <row r="33" spans="1:119" s="297" customFormat="1" ht="15" customHeight="1" x14ac:dyDescent="0.25">
      <c r="A33" s="209">
        <v>43880</v>
      </c>
      <c r="B33" s="308" t="s">
        <v>254</v>
      </c>
      <c r="C33" s="2" t="s">
        <v>7</v>
      </c>
      <c r="D33" s="272">
        <v>83.5</v>
      </c>
      <c r="E33" s="347"/>
      <c r="F33" s="266"/>
      <c r="G33" s="260"/>
      <c r="H33" s="347"/>
      <c r="I33" s="144"/>
      <c r="J33" s="143"/>
      <c r="K33" s="349"/>
      <c r="L33" s="351"/>
      <c r="M33" s="272">
        <v>83.5</v>
      </c>
      <c r="N33" s="143"/>
      <c r="O33" s="298"/>
      <c r="P33" s="143"/>
      <c r="Q33" s="141"/>
      <c r="R33" s="141"/>
      <c r="S33" s="144"/>
      <c r="T33" s="113"/>
      <c r="U33" s="113"/>
      <c r="V33" s="113"/>
      <c r="W33" s="142"/>
      <c r="X33" s="113"/>
      <c r="Y33" s="113"/>
      <c r="Z33" s="113"/>
      <c r="AA33" s="142"/>
      <c r="AB33" s="141"/>
      <c r="AC33" s="113"/>
      <c r="AD33" s="113"/>
      <c r="AE33" s="375"/>
      <c r="AF33" s="299"/>
      <c r="AG33" s="299"/>
      <c r="AH33" s="299"/>
      <c r="AI33" s="299"/>
      <c r="AJ33" s="299"/>
      <c r="AK33" s="299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00"/>
      <c r="BX33" s="300"/>
      <c r="BY33" s="300"/>
      <c r="BZ33" s="300"/>
      <c r="CA33" s="300"/>
      <c r="CB33" s="300"/>
      <c r="CC33" s="300"/>
      <c r="CD33" s="300"/>
      <c r="CE33" s="300"/>
      <c r="CF33" s="300"/>
      <c r="CG33" s="300"/>
      <c r="CH33" s="300"/>
      <c r="CI33" s="300"/>
      <c r="CJ33" s="300"/>
      <c r="CK33" s="300"/>
      <c r="CL33" s="300"/>
      <c r="CM33" s="300"/>
      <c r="CN33" s="300"/>
      <c r="CO33" s="300"/>
      <c r="CP33" s="300"/>
      <c r="CQ33" s="300"/>
      <c r="CR33" s="300"/>
      <c r="CS33" s="300"/>
      <c r="CT33" s="300"/>
      <c r="CU33" s="300"/>
      <c r="CV33" s="300"/>
      <c r="CW33" s="300"/>
      <c r="CX33" s="300"/>
      <c r="CY33" s="300"/>
      <c r="CZ33" s="300"/>
      <c r="DA33" s="300"/>
      <c r="DB33" s="300"/>
      <c r="DC33" s="300"/>
      <c r="DD33" s="300"/>
      <c r="DE33" s="300"/>
      <c r="DF33" s="300"/>
      <c r="DG33" s="300"/>
      <c r="DH33" s="300"/>
      <c r="DI33" s="300"/>
      <c r="DJ33" s="300"/>
      <c r="DK33" s="300"/>
      <c r="DL33" s="300"/>
      <c r="DM33" s="300"/>
      <c r="DN33" s="300"/>
      <c r="DO33" s="300"/>
    </row>
    <row r="34" spans="1:119" s="297" customFormat="1" ht="15" customHeight="1" x14ac:dyDescent="0.25">
      <c r="A34" s="209">
        <v>43880</v>
      </c>
      <c r="B34" s="308" t="s">
        <v>254</v>
      </c>
      <c r="C34" s="2" t="s">
        <v>7</v>
      </c>
      <c r="D34" s="272">
        <v>33</v>
      </c>
      <c r="E34" s="347"/>
      <c r="F34" s="266"/>
      <c r="G34" s="260"/>
      <c r="H34" s="347"/>
      <c r="I34" s="144"/>
      <c r="J34" s="143"/>
      <c r="K34" s="349"/>
      <c r="L34" s="351"/>
      <c r="M34" s="272">
        <v>33</v>
      </c>
      <c r="N34" s="143"/>
      <c r="O34" s="298"/>
      <c r="P34" s="143"/>
      <c r="Q34" s="141"/>
      <c r="R34" s="141"/>
      <c r="S34" s="144"/>
      <c r="T34" s="113"/>
      <c r="U34" s="113"/>
      <c r="V34" s="113"/>
      <c r="W34" s="142"/>
      <c r="X34" s="113"/>
      <c r="Y34" s="113"/>
      <c r="Z34" s="113"/>
      <c r="AA34" s="142"/>
      <c r="AB34" s="141"/>
      <c r="AC34" s="113"/>
      <c r="AD34" s="113"/>
      <c r="AE34" s="375"/>
      <c r="AF34" s="299"/>
      <c r="AG34" s="299"/>
      <c r="AH34" s="299"/>
      <c r="AI34" s="299"/>
      <c r="AJ34" s="299"/>
      <c r="AK34" s="299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0"/>
      <c r="BZ34" s="300"/>
      <c r="CA34" s="300"/>
      <c r="CB34" s="300"/>
      <c r="CC34" s="300"/>
      <c r="CD34" s="300"/>
      <c r="CE34" s="300"/>
      <c r="CF34" s="300"/>
      <c r="CG34" s="300"/>
      <c r="CH34" s="300"/>
      <c r="CI34" s="300"/>
      <c r="CJ34" s="300"/>
      <c r="CK34" s="300"/>
      <c r="CL34" s="300"/>
      <c r="CM34" s="300"/>
      <c r="CN34" s="300"/>
      <c r="CO34" s="300"/>
      <c r="CP34" s="300"/>
      <c r="CQ34" s="300"/>
      <c r="CR34" s="300"/>
      <c r="CS34" s="300"/>
      <c r="CT34" s="300"/>
      <c r="CU34" s="300"/>
      <c r="CV34" s="300"/>
      <c r="CW34" s="300"/>
      <c r="CX34" s="300"/>
      <c r="CY34" s="300"/>
      <c r="CZ34" s="300"/>
      <c r="DA34" s="300"/>
      <c r="DB34" s="300"/>
      <c r="DC34" s="300"/>
      <c r="DD34" s="300"/>
      <c r="DE34" s="300"/>
      <c r="DF34" s="300"/>
      <c r="DG34" s="300"/>
      <c r="DH34" s="300"/>
      <c r="DI34" s="300"/>
      <c r="DJ34" s="300"/>
      <c r="DK34" s="300"/>
      <c r="DL34" s="300"/>
      <c r="DM34" s="300"/>
      <c r="DN34" s="300"/>
      <c r="DO34" s="300"/>
    </row>
    <row r="35" spans="1:119" s="297" customFormat="1" ht="15" customHeight="1" x14ac:dyDescent="0.25">
      <c r="A35" s="209">
        <v>43880</v>
      </c>
      <c r="B35" s="308" t="s">
        <v>254</v>
      </c>
      <c r="C35" s="2" t="s">
        <v>7</v>
      </c>
      <c r="D35" s="272">
        <v>58.5</v>
      </c>
      <c r="E35" s="347"/>
      <c r="F35" s="266"/>
      <c r="G35" s="260"/>
      <c r="H35" s="347"/>
      <c r="I35" s="144"/>
      <c r="J35" s="143"/>
      <c r="K35" s="349"/>
      <c r="L35" s="351"/>
      <c r="M35" s="272">
        <v>58.5</v>
      </c>
      <c r="N35" s="143"/>
      <c r="O35" s="298"/>
      <c r="P35" s="143"/>
      <c r="Q35" s="141"/>
      <c r="R35" s="141"/>
      <c r="S35" s="144"/>
      <c r="T35" s="113"/>
      <c r="U35" s="113"/>
      <c r="V35" s="113"/>
      <c r="W35" s="142"/>
      <c r="X35" s="113"/>
      <c r="Y35" s="113"/>
      <c r="Z35" s="113"/>
      <c r="AA35" s="142"/>
      <c r="AB35" s="141"/>
      <c r="AC35" s="113"/>
      <c r="AD35" s="113"/>
      <c r="AE35" s="375"/>
      <c r="AF35" s="299"/>
      <c r="AG35" s="299"/>
      <c r="AH35" s="299"/>
      <c r="AI35" s="299"/>
      <c r="AJ35" s="299"/>
      <c r="AK35" s="299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BV35" s="300"/>
      <c r="BW35" s="300"/>
      <c r="BX35" s="300"/>
      <c r="BY35" s="300"/>
      <c r="BZ35" s="300"/>
      <c r="CA35" s="300"/>
      <c r="CB35" s="300"/>
      <c r="CC35" s="300"/>
      <c r="CD35" s="300"/>
      <c r="CE35" s="300"/>
      <c r="CF35" s="300"/>
      <c r="CG35" s="300"/>
      <c r="CH35" s="300"/>
      <c r="CI35" s="300"/>
      <c r="CJ35" s="300"/>
      <c r="CK35" s="300"/>
      <c r="CL35" s="300"/>
      <c r="CM35" s="300"/>
      <c r="CN35" s="300"/>
      <c r="CO35" s="300"/>
      <c r="CP35" s="300"/>
      <c r="CQ35" s="300"/>
      <c r="CR35" s="300"/>
      <c r="CS35" s="300"/>
      <c r="CT35" s="300"/>
      <c r="CU35" s="300"/>
      <c r="CV35" s="300"/>
      <c r="CW35" s="300"/>
      <c r="CX35" s="300"/>
      <c r="CY35" s="300"/>
      <c r="CZ35" s="300"/>
      <c r="DA35" s="300"/>
      <c r="DB35" s="300"/>
      <c r="DC35" s="300"/>
      <c r="DD35" s="300"/>
      <c r="DE35" s="300"/>
      <c r="DF35" s="300"/>
      <c r="DG35" s="300"/>
      <c r="DH35" s="300"/>
      <c r="DI35" s="300"/>
      <c r="DJ35" s="300"/>
      <c r="DK35" s="300"/>
      <c r="DL35" s="300"/>
      <c r="DM35" s="300"/>
      <c r="DN35" s="300"/>
      <c r="DO35" s="300"/>
    </row>
    <row r="36" spans="1:119" s="297" customFormat="1" ht="15" customHeight="1" x14ac:dyDescent="0.25">
      <c r="A36" s="209">
        <v>43880</v>
      </c>
      <c r="B36" s="308" t="s">
        <v>254</v>
      </c>
      <c r="C36" s="2" t="s">
        <v>7</v>
      </c>
      <c r="D36" s="272">
        <v>78</v>
      </c>
      <c r="E36" s="347"/>
      <c r="F36" s="266"/>
      <c r="G36" s="260"/>
      <c r="H36" s="347"/>
      <c r="I36" s="144"/>
      <c r="J36" s="143"/>
      <c r="K36" s="349"/>
      <c r="L36" s="351"/>
      <c r="M36" s="272">
        <v>78</v>
      </c>
      <c r="N36" s="143"/>
      <c r="O36" s="298"/>
      <c r="P36" s="143"/>
      <c r="Q36" s="141"/>
      <c r="R36" s="141"/>
      <c r="S36" s="144"/>
      <c r="T36" s="113"/>
      <c r="U36" s="113"/>
      <c r="V36" s="113"/>
      <c r="W36" s="142"/>
      <c r="X36" s="113"/>
      <c r="Y36" s="113"/>
      <c r="Z36" s="113"/>
      <c r="AA36" s="142"/>
      <c r="AB36" s="141"/>
      <c r="AC36" s="113"/>
      <c r="AD36" s="113"/>
      <c r="AE36" s="375"/>
      <c r="AF36" s="299"/>
      <c r="AG36" s="299"/>
      <c r="AH36" s="299"/>
      <c r="AI36" s="299"/>
      <c r="AJ36" s="299"/>
      <c r="AK36" s="299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0"/>
      <c r="BU36" s="300"/>
      <c r="BV36" s="300"/>
      <c r="BW36" s="300"/>
      <c r="BX36" s="300"/>
      <c r="BY36" s="300"/>
      <c r="BZ36" s="300"/>
      <c r="CA36" s="300"/>
      <c r="CB36" s="300"/>
      <c r="CC36" s="300"/>
      <c r="CD36" s="300"/>
      <c r="CE36" s="300"/>
      <c r="CF36" s="300"/>
      <c r="CG36" s="300"/>
      <c r="CH36" s="300"/>
      <c r="CI36" s="300"/>
      <c r="CJ36" s="300"/>
      <c r="CK36" s="300"/>
      <c r="CL36" s="300"/>
      <c r="CM36" s="300"/>
      <c r="CN36" s="300"/>
      <c r="CO36" s="300"/>
      <c r="CP36" s="300"/>
      <c r="CQ36" s="300"/>
      <c r="CR36" s="300"/>
      <c r="CS36" s="300"/>
      <c r="CT36" s="300"/>
      <c r="CU36" s="300"/>
      <c r="CV36" s="300"/>
      <c r="CW36" s="300"/>
      <c r="CX36" s="300"/>
      <c r="CY36" s="300"/>
      <c r="CZ36" s="300"/>
      <c r="DA36" s="300"/>
      <c r="DB36" s="300"/>
      <c r="DC36" s="300"/>
      <c r="DD36" s="300"/>
      <c r="DE36" s="300"/>
      <c r="DF36" s="300"/>
      <c r="DG36" s="300"/>
      <c r="DH36" s="300"/>
      <c r="DI36" s="300"/>
      <c r="DJ36" s="300"/>
      <c r="DK36" s="300"/>
      <c r="DL36" s="300"/>
      <c r="DM36" s="300"/>
      <c r="DN36" s="300"/>
      <c r="DO36" s="300"/>
    </row>
    <row r="37" spans="1:119" s="297" customFormat="1" ht="15" customHeight="1" x14ac:dyDescent="0.25">
      <c r="A37" s="209">
        <v>43880</v>
      </c>
      <c r="B37" s="308" t="s">
        <v>254</v>
      </c>
      <c r="C37" s="2" t="s">
        <v>7</v>
      </c>
      <c r="D37" s="272">
        <v>133.5</v>
      </c>
      <c r="E37" s="347"/>
      <c r="F37" s="266"/>
      <c r="G37" s="260"/>
      <c r="H37" s="347"/>
      <c r="I37" s="144"/>
      <c r="J37" s="143"/>
      <c r="K37" s="349"/>
      <c r="L37" s="351"/>
      <c r="M37" s="272">
        <v>133.5</v>
      </c>
      <c r="N37" s="143"/>
      <c r="O37" s="298"/>
      <c r="P37" s="143"/>
      <c r="Q37" s="141"/>
      <c r="R37" s="141"/>
      <c r="S37" s="144"/>
      <c r="T37" s="113"/>
      <c r="U37" s="113"/>
      <c r="V37" s="113"/>
      <c r="W37" s="142"/>
      <c r="X37" s="113"/>
      <c r="Y37" s="113"/>
      <c r="Z37" s="113"/>
      <c r="AA37" s="142"/>
      <c r="AB37" s="141"/>
      <c r="AC37" s="113"/>
      <c r="AD37" s="113"/>
      <c r="AE37" s="375"/>
      <c r="AF37" s="299"/>
      <c r="AG37" s="299"/>
      <c r="AH37" s="299"/>
      <c r="AI37" s="299"/>
      <c r="AJ37" s="299"/>
      <c r="AK37" s="299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300"/>
      <c r="BC37" s="300"/>
      <c r="BD37" s="300"/>
      <c r="BE37" s="300"/>
      <c r="BF37" s="300"/>
      <c r="BG37" s="300"/>
      <c r="BH37" s="300"/>
      <c r="BI37" s="300"/>
      <c r="BJ37" s="300"/>
      <c r="BK37" s="300"/>
      <c r="BL37" s="300"/>
      <c r="BM37" s="300"/>
      <c r="BN37" s="300"/>
      <c r="BO37" s="300"/>
      <c r="BP37" s="300"/>
      <c r="BQ37" s="300"/>
      <c r="BR37" s="300"/>
      <c r="BS37" s="300"/>
      <c r="BT37" s="300"/>
      <c r="BU37" s="300"/>
      <c r="BV37" s="300"/>
      <c r="BW37" s="300"/>
      <c r="BX37" s="300"/>
      <c r="BY37" s="300"/>
      <c r="BZ37" s="300"/>
      <c r="CA37" s="300"/>
      <c r="CB37" s="300"/>
      <c r="CC37" s="300"/>
      <c r="CD37" s="300"/>
      <c r="CE37" s="300"/>
      <c r="CF37" s="300"/>
      <c r="CG37" s="300"/>
      <c r="CH37" s="300"/>
      <c r="CI37" s="300"/>
      <c r="CJ37" s="300"/>
      <c r="CK37" s="300"/>
      <c r="CL37" s="300"/>
      <c r="CM37" s="300"/>
      <c r="CN37" s="300"/>
      <c r="CO37" s="300"/>
      <c r="CP37" s="300"/>
      <c r="CQ37" s="300"/>
      <c r="CR37" s="300"/>
      <c r="CS37" s="300"/>
      <c r="CT37" s="300"/>
      <c r="CU37" s="300"/>
      <c r="CV37" s="300"/>
      <c r="CW37" s="300"/>
      <c r="CX37" s="300"/>
      <c r="CY37" s="300"/>
      <c r="CZ37" s="300"/>
      <c r="DA37" s="300"/>
      <c r="DB37" s="300"/>
      <c r="DC37" s="300"/>
      <c r="DD37" s="300"/>
      <c r="DE37" s="300"/>
      <c r="DF37" s="300"/>
      <c r="DG37" s="300"/>
      <c r="DH37" s="300"/>
      <c r="DI37" s="300"/>
      <c r="DJ37" s="300"/>
      <c r="DK37" s="300"/>
      <c r="DL37" s="300"/>
      <c r="DM37" s="300"/>
      <c r="DN37" s="300"/>
      <c r="DO37" s="300"/>
    </row>
    <row r="38" spans="1:119" s="297" customFormat="1" ht="15" customHeight="1" x14ac:dyDescent="0.25">
      <c r="A38" s="209">
        <v>43880</v>
      </c>
      <c r="B38" s="308" t="s">
        <v>254</v>
      </c>
      <c r="C38" s="2" t="s">
        <v>7</v>
      </c>
      <c r="D38" s="272">
        <v>62</v>
      </c>
      <c r="E38" s="347"/>
      <c r="F38" s="266"/>
      <c r="G38" s="260"/>
      <c r="H38" s="347"/>
      <c r="I38" s="144"/>
      <c r="J38" s="143"/>
      <c r="K38" s="349"/>
      <c r="L38" s="351"/>
      <c r="M38" s="272">
        <v>62</v>
      </c>
      <c r="N38" s="143"/>
      <c r="O38" s="298"/>
      <c r="P38" s="143"/>
      <c r="Q38" s="141"/>
      <c r="R38" s="141"/>
      <c r="S38" s="144"/>
      <c r="T38" s="113"/>
      <c r="U38" s="113"/>
      <c r="V38" s="113"/>
      <c r="W38" s="142"/>
      <c r="X38" s="113"/>
      <c r="Y38" s="113"/>
      <c r="Z38" s="113"/>
      <c r="AA38" s="142"/>
      <c r="AB38" s="141"/>
      <c r="AC38" s="113"/>
      <c r="AD38" s="113"/>
      <c r="AE38" s="375"/>
      <c r="AF38" s="299"/>
      <c r="AG38" s="299"/>
      <c r="AH38" s="299"/>
      <c r="AI38" s="299"/>
      <c r="AJ38" s="299"/>
      <c r="AK38" s="299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0"/>
      <c r="BV38" s="300"/>
      <c r="BW38" s="300"/>
      <c r="BX38" s="300"/>
      <c r="BY38" s="300"/>
      <c r="BZ38" s="300"/>
      <c r="CA38" s="300"/>
      <c r="CB38" s="300"/>
      <c r="CC38" s="300"/>
      <c r="CD38" s="300"/>
      <c r="CE38" s="300"/>
      <c r="CF38" s="300"/>
      <c r="CG38" s="300"/>
      <c r="CH38" s="300"/>
      <c r="CI38" s="300"/>
      <c r="CJ38" s="300"/>
      <c r="CK38" s="300"/>
      <c r="CL38" s="300"/>
      <c r="CM38" s="300"/>
      <c r="CN38" s="300"/>
      <c r="CO38" s="300"/>
      <c r="CP38" s="300"/>
      <c r="CQ38" s="300"/>
      <c r="CR38" s="300"/>
      <c r="CS38" s="300"/>
      <c r="CT38" s="300"/>
      <c r="CU38" s="300"/>
      <c r="CV38" s="300"/>
      <c r="CW38" s="300"/>
      <c r="CX38" s="300"/>
      <c r="CY38" s="300"/>
      <c r="CZ38" s="300"/>
      <c r="DA38" s="300"/>
      <c r="DB38" s="300"/>
      <c r="DC38" s="300"/>
      <c r="DD38" s="300"/>
      <c r="DE38" s="300"/>
      <c r="DF38" s="300"/>
      <c r="DG38" s="300"/>
      <c r="DH38" s="300"/>
      <c r="DI38" s="300"/>
      <c r="DJ38" s="300"/>
      <c r="DK38" s="300"/>
      <c r="DL38" s="300"/>
      <c r="DM38" s="300"/>
      <c r="DN38" s="300"/>
      <c r="DO38" s="300"/>
    </row>
    <row r="39" spans="1:119" s="297" customFormat="1" ht="15" customHeight="1" x14ac:dyDescent="0.25">
      <c r="A39" s="209">
        <v>43880</v>
      </c>
      <c r="B39" s="308" t="s">
        <v>254</v>
      </c>
      <c r="C39" s="2" t="s">
        <v>7</v>
      </c>
      <c r="D39" s="272">
        <v>35</v>
      </c>
      <c r="E39" s="347"/>
      <c r="F39" s="266"/>
      <c r="G39" s="260"/>
      <c r="H39" s="347"/>
      <c r="I39" s="144"/>
      <c r="J39" s="143"/>
      <c r="K39" s="349"/>
      <c r="L39" s="351"/>
      <c r="M39" s="272">
        <v>35</v>
      </c>
      <c r="N39" s="143"/>
      <c r="O39" s="298"/>
      <c r="P39" s="143"/>
      <c r="Q39" s="141"/>
      <c r="R39" s="141"/>
      <c r="S39" s="144"/>
      <c r="T39" s="113"/>
      <c r="U39" s="113"/>
      <c r="V39" s="113"/>
      <c r="W39" s="142"/>
      <c r="X39" s="113"/>
      <c r="Y39" s="113"/>
      <c r="Z39" s="113"/>
      <c r="AA39" s="142"/>
      <c r="AB39" s="141"/>
      <c r="AC39" s="113"/>
      <c r="AD39" s="113"/>
      <c r="AE39" s="375"/>
      <c r="AF39" s="299"/>
      <c r="AG39" s="299"/>
      <c r="AH39" s="299"/>
      <c r="AI39" s="299"/>
      <c r="AJ39" s="299"/>
      <c r="AK39" s="299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300"/>
      <c r="BZ39" s="300"/>
      <c r="CA39" s="300"/>
      <c r="CB39" s="300"/>
      <c r="CC39" s="300"/>
      <c r="CD39" s="300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300"/>
      <c r="CQ39" s="300"/>
      <c r="CR39" s="300"/>
      <c r="CS39" s="300"/>
      <c r="CT39" s="300"/>
      <c r="CU39" s="300"/>
      <c r="CV39" s="300"/>
      <c r="CW39" s="300"/>
      <c r="CX39" s="300"/>
      <c r="CY39" s="300"/>
      <c r="CZ39" s="300"/>
      <c r="DA39" s="300"/>
      <c r="DB39" s="300"/>
      <c r="DC39" s="300"/>
      <c r="DD39" s="300"/>
      <c r="DE39" s="300"/>
      <c r="DF39" s="300"/>
      <c r="DG39" s="300"/>
      <c r="DH39" s="300"/>
      <c r="DI39" s="300"/>
      <c r="DJ39" s="300"/>
      <c r="DK39" s="300"/>
      <c r="DL39" s="300"/>
      <c r="DM39" s="300"/>
      <c r="DN39" s="300"/>
      <c r="DO39" s="300"/>
    </row>
    <row r="40" spans="1:119" s="297" customFormat="1" ht="15" customHeight="1" x14ac:dyDescent="0.25">
      <c r="A40" s="209">
        <v>43880</v>
      </c>
      <c r="B40" s="308" t="s">
        <v>254</v>
      </c>
      <c r="C40" s="2" t="s">
        <v>7</v>
      </c>
      <c r="D40" s="272">
        <v>95</v>
      </c>
      <c r="E40" s="347"/>
      <c r="F40" s="266"/>
      <c r="G40" s="260"/>
      <c r="H40" s="347"/>
      <c r="I40" s="144"/>
      <c r="J40" s="143"/>
      <c r="K40" s="349"/>
      <c r="L40" s="351"/>
      <c r="M40" s="272">
        <v>95</v>
      </c>
      <c r="N40" s="143"/>
      <c r="O40" s="298"/>
      <c r="P40" s="143"/>
      <c r="Q40" s="141"/>
      <c r="R40" s="141"/>
      <c r="S40" s="144"/>
      <c r="T40" s="113"/>
      <c r="U40" s="113"/>
      <c r="V40" s="113"/>
      <c r="W40" s="142"/>
      <c r="X40" s="113"/>
      <c r="Y40" s="113"/>
      <c r="Z40" s="113"/>
      <c r="AA40" s="142"/>
      <c r="AB40" s="141"/>
      <c r="AC40" s="113"/>
      <c r="AD40" s="113"/>
      <c r="AE40" s="375"/>
      <c r="AF40" s="299"/>
      <c r="AG40" s="299"/>
      <c r="AH40" s="299"/>
      <c r="AI40" s="299"/>
      <c r="AJ40" s="299"/>
      <c r="AK40" s="299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0"/>
      <c r="BQ40" s="300"/>
      <c r="BR40" s="300"/>
      <c r="BS40" s="300"/>
      <c r="BT40" s="300"/>
      <c r="BU40" s="300"/>
      <c r="BV40" s="300"/>
      <c r="BW40" s="300"/>
      <c r="BX40" s="300"/>
      <c r="BY40" s="300"/>
      <c r="BZ40" s="300"/>
      <c r="CA40" s="300"/>
      <c r="CB40" s="300"/>
      <c r="CC40" s="300"/>
      <c r="CD40" s="300"/>
      <c r="CE40" s="300"/>
      <c r="CF40" s="300"/>
      <c r="CG40" s="300"/>
      <c r="CH40" s="300"/>
      <c r="CI40" s="300"/>
      <c r="CJ40" s="300"/>
      <c r="CK40" s="300"/>
      <c r="CL40" s="300"/>
      <c r="CM40" s="300"/>
      <c r="CN40" s="300"/>
      <c r="CO40" s="300"/>
      <c r="CP40" s="300"/>
      <c r="CQ40" s="300"/>
      <c r="CR40" s="300"/>
      <c r="CS40" s="300"/>
      <c r="CT40" s="300"/>
      <c r="CU40" s="300"/>
      <c r="CV40" s="300"/>
      <c r="CW40" s="300"/>
      <c r="CX40" s="300"/>
      <c r="CY40" s="300"/>
      <c r="CZ40" s="300"/>
      <c r="DA40" s="300"/>
      <c r="DB40" s="300"/>
      <c r="DC40" s="300"/>
      <c r="DD40" s="300"/>
      <c r="DE40" s="300"/>
      <c r="DF40" s="300"/>
      <c r="DG40" s="300"/>
      <c r="DH40" s="300"/>
      <c r="DI40" s="300"/>
      <c r="DJ40" s="300"/>
      <c r="DK40" s="300"/>
      <c r="DL40" s="300"/>
      <c r="DM40" s="300"/>
      <c r="DN40" s="300"/>
      <c r="DO40" s="300"/>
    </row>
    <row r="41" spans="1:119" s="297" customFormat="1" ht="15" customHeight="1" x14ac:dyDescent="0.25">
      <c r="A41" s="209">
        <v>43878</v>
      </c>
      <c r="B41" s="308" t="s">
        <v>255</v>
      </c>
      <c r="C41" s="2" t="s">
        <v>7</v>
      </c>
      <c r="D41" s="2"/>
      <c r="E41" s="347"/>
      <c r="F41" s="266"/>
      <c r="G41" s="260"/>
      <c r="H41" s="347">
        <v>17.149999999999999</v>
      </c>
      <c r="I41" s="144"/>
      <c r="J41" s="143"/>
      <c r="K41" s="141"/>
      <c r="L41" s="143"/>
      <c r="M41" s="326"/>
      <c r="N41" s="143"/>
      <c r="O41" s="298"/>
      <c r="P41" s="143"/>
      <c r="Q41" s="141"/>
      <c r="R41" s="141"/>
      <c r="S41" s="144"/>
      <c r="T41" s="113"/>
      <c r="U41" s="113"/>
      <c r="V41" s="113"/>
      <c r="W41" s="142"/>
      <c r="X41" s="113"/>
      <c r="Y41" s="113"/>
      <c r="Z41" s="113"/>
      <c r="AA41" s="142"/>
      <c r="AB41" s="141"/>
      <c r="AC41" s="113"/>
      <c r="AD41" s="113"/>
      <c r="AE41" s="375">
        <v>17.149999999999999</v>
      </c>
      <c r="AF41" s="299"/>
      <c r="AG41" s="299"/>
      <c r="AH41" s="299"/>
      <c r="AI41" s="299"/>
      <c r="AJ41" s="299"/>
      <c r="AK41" s="299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0"/>
      <c r="BU41" s="300"/>
      <c r="BV41" s="300"/>
      <c r="BW41" s="300"/>
      <c r="BX41" s="300"/>
      <c r="BY41" s="300"/>
      <c r="BZ41" s="300"/>
      <c r="CA41" s="300"/>
      <c r="CB41" s="300"/>
      <c r="CC41" s="300"/>
      <c r="CD41" s="300"/>
      <c r="CE41" s="300"/>
      <c r="CF41" s="300"/>
      <c r="CG41" s="300"/>
      <c r="CH41" s="300"/>
      <c r="CI41" s="300"/>
      <c r="CJ41" s="300"/>
      <c r="CK41" s="300"/>
      <c r="CL41" s="300"/>
      <c r="CM41" s="300"/>
      <c r="CN41" s="300"/>
      <c r="CO41" s="300"/>
      <c r="CP41" s="300"/>
      <c r="CQ41" s="300"/>
      <c r="CR41" s="300"/>
      <c r="CS41" s="300"/>
      <c r="CT41" s="300"/>
      <c r="CU41" s="300"/>
      <c r="CV41" s="300"/>
      <c r="CW41" s="300"/>
      <c r="CX41" s="300"/>
      <c r="CY41" s="300"/>
      <c r="CZ41" s="300"/>
      <c r="DA41" s="300"/>
      <c r="DB41" s="300"/>
      <c r="DC41" s="300"/>
      <c r="DD41" s="300"/>
      <c r="DE41" s="300"/>
      <c r="DF41" s="300"/>
      <c r="DG41" s="300"/>
      <c r="DH41" s="300"/>
      <c r="DI41" s="300"/>
      <c r="DJ41" s="300"/>
      <c r="DK41" s="300"/>
      <c r="DL41" s="300"/>
      <c r="DM41" s="300"/>
      <c r="DN41" s="300"/>
      <c r="DO41" s="300"/>
    </row>
    <row r="42" spans="1:119" s="297" customFormat="1" ht="15" customHeight="1" x14ac:dyDescent="0.25">
      <c r="A42" s="209">
        <v>43879</v>
      </c>
      <c r="B42" s="308" t="s">
        <v>256</v>
      </c>
      <c r="C42" s="2" t="s">
        <v>7</v>
      </c>
      <c r="D42" s="347"/>
      <c r="E42" s="347">
        <v>20</v>
      </c>
      <c r="F42" s="266"/>
      <c r="G42" s="260"/>
      <c r="H42" s="347"/>
      <c r="I42" s="144"/>
      <c r="J42" s="143"/>
      <c r="K42" s="141"/>
      <c r="L42" s="143"/>
      <c r="M42" s="326"/>
      <c r="N42" s="143"/>
      <c r="O42" s="298"/>
      <c r="P42" s="143"/>
      <c r="Q42" s="141"/>
      <c r="R42" s="141"/>
      <c r="S42" s="144"/>
      <c r="T42" s="113"/>
      <c r="U42" s="113"/>
      <c r="V42" s="113"/>
      <c r="W42" s="142"/>
      <c r="X42" s="113">
        <v>20</v>
      </c>
      <c r="Y42" s="113"/>
      <c r="Z42" s="113"/>
      <c r="AA42" s="142"/>
      <c r="AB42" s="141"/>
      <c r="AC42" s="113"/>
      <c r="AD42" s="113"/>
      <c r="AE42" s="375"/>
      <c r="AF42" s="299"/>
      <c r="AG42" s="299"/>
      <c r="AH42" s="299"/>
      <c r="AI42" s="299"/>
      <c r="AJ42" s="299"/>
      <c r="AK42" s="299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00"/>
      <c r="BY42" s="300"/>
      <c r="BZ42" s="300"/>
      <c r="CA42" s="300"/>
      <c r="CB42" s="300"/>
      <c r="CC42" s="300"/>
      <c r="CD42" s="300"/>
      <c r="CE42" s="300"/>
      <c r="CF42" s="300"/>
      <c r="CG42" s="300"/>
      <c r="CH42" s="300"/>
      <c r="CI42" s="300"/>
      <c r="CJ42" s="300"/>
      <c r="CK42" s="300"/>
      <c r="CL42" s="300"/>
      <c r="CM42" s="300"/>
      <c r="CN42" s="300"/>
      <c r="CO42" s="300"/>
      <c r="CP42" s="300"/>
      <c r="CQ42" s="300"/>
      <c r="CR42" s="300"/>
      <c r="CS42" s="300"/>
      <c r="CT42" s="300"/>
      <c r="CU42" s="300"/>
      <c r="CV42" s="300"/>
      <c r="CW42" s="300"/>
      <c r="CX42" s="300"/>
      <c r="CY42" s="300"/>
      <c r="CZ42" s="300"/>
      <c r="DA42" s="300"/>
      <c r="DB42" s="300"/>
      <c r="DC42" s="300"/>
      <c r="DD42" s="300"/>
      <c r="DE42" s="300"/>
      <c r="DF42" s="300"/>
      <c r="DG42" s="300"/>
      <c r="DH42" s="300"/>
      <c r="DI42" s="300"/>
      <c r="DJ42" s="300"/>
      <c r="DK42" s="300"/>
      <c r="DL42" s="300"/>
      <c r="DM42" s="300"/>
      <c r="DN42" s="300"/>
      <c r="DO42" s="300"/>
    </row>
    <row r="43" spans="1:119" s="297" customFormat="1" ht="15" customHeight="1" x14ac:dyDescent="0.25">
      <c r="A43" s="209">
        <v>43880</v>
      </c>
      <c r="B43" s="414" t="s">
        <v>257</v>
      </c>
      <c r="C43" s="2" t="s">
        <v>7</v>
      </c>
      <c r="D43" s="347"/>
      <c r="E43" s="347">
        <v>765.5</v>
      </c>
      <c r="F43" s="266"/>
      <c r="G43" s="260"/>
      <c r="H43" s="347"/>
      <c r="I43" s="144"/>
      <c r="J43" s="143"/>
      <c r="K43" s="141"/>
      <c r="L43" s="143"/>
      <c r="M43" s="326"/>
      <c r="N43" s="143"/>
      <c r="O43" s="298"/>
      <c r="P43" s="143"/>
      <c r="Q43" s="141"/>
      <c r="R43" s="141"/>
      <c r="S43" s="144"/>
      <c r="T43" s="113"/>
      <c r="U43" s="113"/>
      <c r="V43" s="113"/>
      <c r="W43" s="142"/>
      <c r="X43" s="113">
        <v>765.5</v>
      </c>
      <c r="Y43" s="113"/>
      <c r="Z43" s="113"/>
      <c r="AA43" s="142"/>
      <c r="AB43" s="141"/>
      <c r="AC43" s="113"/>
      <c r="AD43" s="113"/>
      <c r="AE43" s="375"/>
      <c r="AF43" s="299"/>
      <c r="AG43" s="299"/>
      <c r="AH43" s="299"/>
      <c r="AI43" s="299"/>
      <c r="AJ43" s="299"/>
      <c r="AK43" s="299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0"/>
      <c r="BK43" s="300"/>
      <c r="BL43" s="300"/>
      <c r="BM43" s="300"/>
      <c r="BN43" s="300"/>
      <c r="BO43" s="300"/>
      <c r="BP43" s="300"/>
      <c r="BQ43" s="300"/>
      <c r="BR43" s="300"/>
      <c r="BS43" s="300"/>
      <c r="BT43" s="300"/>
      <c r="BU43" s="300"/>
      <c r="BV43" s="300"/>
      <c r="BW43" s="300"/>
      <c r="BX43" s="300"/>
      <c r="BY43" s="300"/>
      <c r="BZ43" s="300"/>
      <c r="CA43" s="300"/>
      <c r="CB43" s="300"/>
      <c r="CC43" s="300"/>
      <c r="CD43" s="300"/>
      <c r="CE43" s="300"/>
      <c r="CF43" s="300"/>
      <c r="CG43" s="300"/>
      <c r="CH43" s="300"/>
      <c r="CI43" s="300"/>
      <c r="CJ43" s="300"/>
      <c r="CK43" s="300"/>
      <c r="CL43" s="300"/>
      <c r="CM43" s="300"/>
      <c r="CN43" s="300"/>
      <c r="CO43" s="300"/>
      <c r="CP43" s="300"/>
      <c r="CQ43" s="300"/>
      <c r="CR43" s="300"/>
      <c r="CS43" s="300"/>
      <c r="CT43" s="300"/>
      <c r="CU43" s="300"/>
      <c r="CV43" s="300"/>
      <c r="CW43" s="300"/>
      <c r="CX43" s="300"/>
      <c r="CY43" s="300"/>
      <c r="CZ43" s="300"/>
      <c r="DA43" s="300"/>
      <c r="DB43" s="300"/>
      <c r="DC43" s="300"/>
      <c r="DD43" s="300"/>
      <c r="DE43" s="300"/>
      <c r="DF43" s="300"/>
      <c r="DG43" s="300"/>
      <c r="DH43" s="300"/>
      <c r="DI43" s="300"/>
      <c r="DJ43" s="300"/>
      <c r="DK43" s="300"/>
      <c r="DL43" s="300"/>
      <c r="DM43" s="300"/>
      <c r="DN43" s="300"/>
      <c r="DO43" s="300"/>
    </row>
    <row r="44" spans="1:119" s="297" customFormat="1" ht="15" customHeight="1" x14ac:dyDescent="0.25">
      <c r="A44" s="209">
        <v>43882</v>
      </c>
      <c r="B44" s="414" t="s">
        <v>258</v>
      </c>
      <c r="C44" s="2" t="s">
        <v>7</v>
      </c>
      <c r="D44" s="347"/>
      <c r="E44" s="347">
        <v>1241</v>
      </c>
      <c r="F44" s="266"/>
      <c r="G44" s="260"/>
      <c r="H44" s="347"/>
      <c r="I44" s="144"/>
      <c r="J44" s="143"/>
      <c r="K44" s="141"/>
      <c r="L44" s="143"/>
      <c r="M44" s="326"/>
      <c r="N44" s="143"/>
      <c r="O44" s="298"/>
      <c r="P44" s="143"/>
      <c r="Q44" s="141"/>
      <c r="R44" s="141"/>
      <c r="S44" s="144"/>
      <c r="T44" s="113"/>
      <c r="U44" s="113"/>
      <c r="V44" s="113"/>
      <c r="W44" s="142"/>
      <c r="X44" s="113">
        <v>1241</v>
      </c>
      <c r="Y44" s="113"/>
      <c r="Z44" s="113"/>
      <c r="AA44" s="142"/>
      <c r="AB44" s="141"/>
      <c r="AC44" s="113"/>
      <c r="AD44" s="113"/>
      <c r="AE44" s="375"/>
      <c r="AF44" s="299"/>
      <c r="AG44" s="299"/>
      <c r="AH44" s="299"/>
      <c r="AI44" s="299"/>
      <c r="AJ44" s="299"/>
      <c r="AK44" s="299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0"/>
      <c r="BU44" s="300"/>
      <c r="BV44" s="300"/>
      <c r="BW44" s="300"/>
      <c r="BX44" s="300"/>
      <c r="BY44" s="300"/>
      <c r="BZ44" s="300"/>
      <c r="CA44" s="300"/>
      <c r="CB44" s="300"/>
      <c r="CC44" s="300"/>
      <c r="CD44" s="300"/>
      <c r="CE44" s="300"/>
      <c r="CF44" s="300"/>
      <c r="CG44" s="300"/>
      <c r="CH44" s="300"/>
      <c r="CI44" s="300"/>
      <c r="CJ44" s="300"/>
      <c r="CK44" s="300"/>
      <c r="CL44" s="300"/>
      <c r="CM44" s="300"/>
      <c r="CN44" s="300"/>
      <c r="CO44" s="300"/>
      <c r="CP44" s="300"/>
      <c r="CQ44" s="300"/>
      <c r="CR44" s="300"/>
      <c r="CS44" s="300"/>
      <c r="CT44" s="300"/>
      <c r="CU44" s="300"/>
      <c r="CV44" s="300"/>
      <c r="CW44" s="300"/>
      <c r="CX44" s="300"/>
      <c r="CY44" s="300"/>
      <c r="CZ44" s="300"/>
      <c r="DA44" s="300"/>
      <c r="DB44" s="300"/>
      <c r="DC44" s="300"/>
      <c r="DD44" s="300"/>
      <c r="DE44" s="300"/>
      <c r="DF44" s="300"/>
      <c r="DG44" s="300"/>
      <c r="DH44" s="300"/>
      <c r="DI44" s="300"/>
      <c r="DJ44" s="300"/>
      <c r="DK44" s="300"/>
      <c r="DL44" s="300"/>
      <c r="DM44" s="300"/>
      <c r="DN44" s="300"/>
      <c r="DO44" s="300"/>
    </row>
    <row r="45" spans="1:119" s="297" customFormat="1" ht="15" customHeight="1" x14ac:dyDescent="0.25">
      <c r="A45" s="209">
        <v>43882</v>
      </c>
      <c r="B45" s="414" t="s">
        <v>259</v>
      </c>
      <c r="C45" s="2" t="s">
        <v>7</v>
      </c>
      <c r="D45" s="347">
        <v>60</v>
      </c>
      <c r="E45" s="347"/>
      <c r="F45" s="266"/>
      <c r="G45" s="260"/>
      <c r="H45" s="347"/>
      <c r="I45" s="144"/>
      <c r="J45" s="143"/>
      <c r="K45" s="141">
        <v>60</v>
      </c>
      <c r="L45" s="143"/>
      <c r="M45" s="326"/>
      <c r="N45" s="143"/>
      <c r="O45" s="298"/>
      <c r="P45" s="143"/>
      <c r="Q45" s="141"/>
      <c r="R45" s="141"/>
      <c r="S45" s="144"/>
      <c r="T45" s="113"/>
      <c r="U45" s="113"/>
      <c r="V45" s="113"/>
      <c r="W45" s="142"/>
      <c r="X45" s="113"/>
      <c r="Y45" s="113"/>
      <c r="Z45" s="113"/>
      <c r="AA45" s="142"/>
      <c r="AB45" s="141"/>
      <c r="AC45" s="113"/>
      <c r="AD45" s="113"/>
      <c r="AE45" s="375"/>
      <c r="AF45" s="299"/>
      <c r="AG45" s="299"/>
      <c r="AH45" s="299"/>
      <c r="AI45" s="299"/>
      <c r="AJ45" s="299"/>
      <c r="AK45" s="299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300"/>
      <c r="BN45" s="300"/>
      <c r="BO45" s="300"/>
      <c r="BP45" s="300"/>
      <c r="BQ45" s="300"/>
      <c r="BR45" s="300"/>
      <c r="BS45" s="300"/>
      <c r="BT45" s="300"/>
      <c r="BU45" s="300"/>
      <c r="BV45" s="300"/>
      <c r="BW45" s="300"/>
      <c r="BX45" s="300"/>
      <c r="BY45" s="300"/>
      <c r="BZ45" s="300"/>
      <c r="CA45" s="300"/>
      <c r="CB45" s="300"/>
      <c r="CC45" s="300"/>
      <c r="CD45" s="300"/>
      <c r="CE45" s="300"/>
      <c r="CF45" s="300"/>
      <c r="CG45" s="300"/>
      <c r="CH45" s="300"/>
      <c r="CI45" s="300"/>
      <c r="CJ45" s="300"/>
      <c r="CK45" s="300"/>
      <c r="CL45" s="300"/>
      <c r="CM45" s="300"/>
      <c r="CN45" s="300"/>
      <c r="CO45" s="300"/>
      <c r="CP45" s="300"/>
      <c r="CQ45" s="300"/>
      <c r="CR45" s="300"/>
      <c r="CS45" s="300"/>
      <c r="CT45" s="300"/>
      <c r="CU45" s="300"/>
      <c r="CV45" s="300"/>
      <c r="CW45" s="300"/>
      <c r="CX45" s="300"/>
      <c r="CY45" s="300"/>
      <c r="CZ45" s="300"/>
      <c r="DA45" s="300"/>
      <c r="DB45" s="300"/>
      <c r="DC45" s="300"/>
      <c r="DD45" s="300"/>
      <c r="DE45" s="300"/>
      <c r="DF45" s="300"/>
      <c r="DG45" s="300"/>
      <c r="DH45" s="300"/>
      <c r="DI45" s="300"/>
      <c r="DJ45" s="300"/>
      <c r="DK45" s="300"/>
      <c r="DL45" s="300"/>
      <c r="DM45" s="300"/>
      <c r="DN45" s="300"/>
      <c r="DO45" s="300"/>
    </row>
    <row r="46" spans="1:119" s="297" customFormat="1" ht="15" customHeight="1" x14ac:dyDescent="0.25">
      <c r="A46" s="209">
        <v>43885</v>
      </c>
      <c r="B46" s="414" t="s">
        <v>260</v>
      </c>
      <c r="C46" s="2" t="s">
        <v>7</v>
      </c>
      <c r="D46" s="347">
        <v>50</v>
      </c>
      <c r="E46" s="347"/>
      <c r="F46" s="266"/>
      <c r="G46" s="260"/>
      <c r="H46" s="347"/>
      <c r="I46" s="144"/>
      <c r="J46" s="143"/>
      <c r="K46" s="141">
        <v>50</v>
      </c>
      <c r="L46" s="143"/>
      <c r="M46" s="326"/>
      <c r="N46" s="143"/>
      <c r="O46" s="298"/>
      <c r="P46" s="143"/>
      <c r="Q46" s="141"/>
      <c r="R46" s="141"/>
      <c r="S46" s="144"/>
      <c r="T46" s="113"/>
      <c r="U46" s="113"/>
      <c r="V46" s="113"/>
      <c r="W46" s="142"/>
      <c r="X46" s="113"/>
      <c r="Y46" s="113"/>
      <c r="Z46" s="113"/>
      <c r="AA46" s="142"/>
      <c r="AB46" s="141"/>
      <c r="AC46" s="113"/>
      <c r="AD46" s="113"/>
      <c r="AE46" s="375"/>
      <c r="AF46" s="299"/>
      <c r="AG46" s="299"/>
      <c r="AH46" s="299"/>
      <c r="AI46" s="299"/>
      <c r="AJ46" s="299"/>
      <c r="AK46" s="299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0"/>
      <c r="BG46" s="300"/>
      <c r="BH46" s="300"/>
      <c r="BI46" s="300"/>
      <c r="BJ46" s="300"/>
      <c r="BK46" s="300"/>
      <c r="BL46" s="300"/>
      <c r="BM46" s="300"/>
      <c r="BN46" s="300"/>
      <c r="BO46" s="300"/>
      <c r="BP46" s="300"/>
      <c r="BQ46" s="300"/>
      <c r="BR46" s="300"/>
      <c r="BS46" s="300"/>
      <c r="BT46" s="300"/>
      <c r="BU46" s="300"/>
      <c r="BV46" s="300"/>
      <c r="BW46" s="300"/>
      <c r="BX46" s="300"/>
      <c r="BY46" s="300"/>
      <c r="BZ46" s="300"/>
      <c r="CA46" s="300"/>
      <c r="CB46" s="300"/>
      <c r="CC46" s="300"/>
      <c r="CD46" s="300"/>
      <c r="CE46" s="300"/>
      <c r="CF46" s="300"/>
      <c r="CG46" s="300"/>
      <c r="CH46" s="300"/>
      <c r="CI46" s="300"/>
      <c r="CJ46" s="300"/>
      <c r="CK46" s="300"/>
      <c r="CL46" s="300"/>
      <c r="CM46" s="300"/>
      <c r="CN46" s="300"/>
      <c r="CO46" s="300"/>
      <c r="CP46" s="300"/>
      <c r="CQ46" s="300"/>
      <c r="CR46" s="300"/>
      <c r="CS46" s="300"/>
      <c r="CT46" s="300"/>
      <c r="CU46" s="300"/>
      <c r="CV46" s="300"/>
      <c r="CW46" s="300"/>
      <c r="CX46" s="300"/>
      <c r="CY46" s="300"/>
      <c r="CZ46" s="300"/>
      <c r="DA46" s="300"/>
      <c r="DB46" s="300"/>
      <c r="DC46" s="300"/>
      <c r="DD46" s="300"/>
      <c r="DE46" s="300"/>
      <c r="DF46" s="300"/>
      <c r="DG46" s="300"/>
      <c r="DH46" s="300"/>
      <c r="DI46" s="300"/>
      <c r="DJ46" s="300"/>
      <c r="DK46" s="300"/>
      <c r="DL46" s="300"/>
      <c r="DM46" s="300"/>
      <c r="DN46" s="300"/>
      <c r="DO46" s="300"/>
    </row>
    <row r="47" spans="1:119" s="297" customFormat="1" ht="15" customHeight="1" x14ac:dyDescent="0.25">
      <c r="A47" s="209">
        <v>43886</v>
      </c>
      <c r="B47" s="414" t="s">
        <v>61</v>
      </c>
      <c r="C47" s="2" t="s">
        <v>7</v>
      </c>
      <c r="D47" s="347"/>
      <c r="E47" s="347">
        <v>486.97</v>
      </c>
      <c r="F47" s="266"/>
      <c r="G47" s="260"/>
      <c r="H47" s="347"/>
      <c r="I47" s="144"/>
      <c r="J47" s="143"/>
      <c r="K47" s="141"/>
      <c r="L47" s="143"/>
      <c r="M47" s="326"/>
      <c r="N47" s="143"/>
      <c r="O47" s="298"/>
      <c r="P47" s="143"/>
      <c r="Q47" s="141"/>
      <c r="R47" s="141"/>
      <c r="S47" s="144"/>
      <c r="T47" s="113">
        <v>486.97</v>
      </c>
      <c r="U47" s="113"/>
      <c r="V47" s="113"/>
      <c r="W47" s="142"/>
      <c r="X47" s="113"/>
      <c r="Y47" s="113"/>
      <c r="Z47" s="113"/>
      <c r="AA47" s="142"/>
      <c r="AB47" s="141"/>
      <c r="AC47" s="113"/>
      <c r="AD47" s="113"/>
      <c r="AE47" s="375"/>
      <c r="AF47" s="299"/>
      <c r="AG47" s="299"/>
      <c r="AH47" s="299"/>
      <c r="AI47" s="299"/>
      <c r="AJ47" s="299"/>
      <c r="AK47" s="299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300"/>
      <c r="CE47" s="300"/>
      <c r="CF47" s="300"/>
      <c r="CG47" s="300"/>
      <c r="CH47" s="300"/>
      <c r="CI47" s="300"/>
      <c r="CJ47" s="300"/>
      <c r="CK47" s="300"/>
      <c r="CL47" s="300"/>
      <c r="CM47" s="300"/>
      <c r="CN47" s="300"/>
      <c r="CO47" s="300"/>
      <c r="CP47" s="300"/>
      <c r="CQ47" s="300"/>
      <c r="CR47" s="300"/>
      <c r="CS47" s="300"/>
      <c r="CT47" s="300"/>
      <c r="CU47" s="300"/>
      <c r="CV47" s="300"/>
      <c r="CW47" s="300"/>
      <c r="CX47" s="300"/>
      <c r="CY47" s="300"/>
      <c r="CZ47" s="300"/>
      <c r="DA47" s="300"/>
      <c r="DB47" s="300"/>
      <c r="DC47" s="300"/>
      <c r="DD47" s="300"/>
      <c r="DE47" s="300"/>
      <c r="DF47" s="300"/>
      <c r="DG47" s="300"/>
      <c r="DH47" s="300"/>
      <c r="DI47" s="300"/>
      <c r="DJ47" s="300"/>
      <c r="DK47" s="300"/>
      <c r="DL47" s="300"/>
      <c r="DM47" s="300"/>
      <c r="DN47" s="300"/>
      <c r="DO47" s="300"/>
    </row>
    <row r="48" spans="1:119" s="297" customFormat="1" ht="15" customHeight="1" x14ac:dyDescent="0.25">
      <c r="A48" s="209">
        <v>43886</v>
      </c>
      <c r="B48" s="414" t="s">
        <v>261</v>
      </c>
      <c r="C48" s="2" t="s">
        <v>7</v>
      </c>
      <c r="D48" s="347">
        <v>25</v>
      </c>
      <c r="E48" s="347"/>
      <c r="F48" s="266"/>
      <c r="G48" s="260"/>
      <c r="H48" s="347"/>
      <c r="I48" s="144"/>
      <c r="J48" s="143"/>
      <c r="K48" s="141">
        <v>25</v>
      </c>
      <c r="L48" s="143"/>
      <c r="M48" s="326"/>
      <c r="N48" s="143"/>
      <c r="O48" s="298"/>
      <c r="P48" s="143"/>
      <c r="Q48" s="141"/>
      <c r="R48" s="141"/>
      <c r="S48" s="144"/>
      <c r="T48" s="113"/>
      <c r="U48" s="113"/>
      <c r="V48" s="113"/>
      <c r="W48" s="142"/>
      <c r="X48" s="113"/>
      <c r="Y48" s="113"/>
      <c r="Z48" s="113"/>
      <c r="AA48" s="142"/>
      <c r="AB48" s="141"/>
      <c r="AC48" s="113"/>
      <c r="AD48" s="113"/>
      <c r="AE48" s="375"/>
      <c r="AF48" s="299"/>
      <c r="AG48" s="299"/>
      <c r="AH48" s="299"/>
      <c r="AI48" s="299"/>
      <c r="AJ48" s="299"/>
      <c r="AK48" s="299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300"/>
      <c r="BR48" s="300"/>
      <c r="BS48" s="300"/>
      <c r="BT48" s="300"/>
      <c r="BU48" s="300"/>
      <c r="BV48" s="300"/>
      <c r="BW48" s="300"/>
      <c r="BX48" s="300"/>
      <c r="BY48" s="300"/>
      <c r="BZ48" s="300"/>
      <c r="CA48" s="300"/>
      <c r="CB48" s="300"/>
      <c r="CC48" s="300"/>
      <c r="CD48" s="300"/>
      <c r="CE48" s="300"/>
      <c r="CF48" s="300"/>
      <c r="CG48" s="300"/>
      <c r="CH48" s="300"/>
      <c r="CI48" s="300"/>
      <c r="CJ48" s="300"/>
      <c r="CK48" s="300"/>
      <c r="CL48" s="300"/>
      <c r="CM48" s="300"/>
      <c r="CN48" s="300"/>
      <c r="CO48" s="300"/>
      <c r="CP48" s="300"/>
      <c r="CQ48" s="300"/>
      <c r="CR48" s="300"/>
      <c r="CS48" s="300"/>
      <c r="CT48" s="300"/>
      <c r="CU48" s="300"/>
      <c r="CV48" s="300"/>
      <c r="CW48" s="300"/>
      <c r="CX48" s="300"/>
      <c r="CY48" s="300"/>
      <c r="CZ48" s="300"/>
      <c r="DA48" s="300"/>
      <c r="DB48" s="300"/>
      <c r="DC48" s="300"/>
      <c r="DD48" s="300"/>
      <c r="DE48" s="300"/>
      <c r="DF48" s="300"/>
      <c r="DG48" s="300"/>
      <c r="DH48" s="300"/>
      <c r="DI48" s="300"/>
      <c r="DJ48" s="300"/>
      <c r="DK48" s="300"/>
      <c r="DL48" s="300"/>
      <c r="DM48" s="300"/>
      <c r="DN48" s="300"/>
      <c r="DO48" s="300"/>
    </row>
    <row r="49" spans="1:119" s="297" customFormat="1" ht="15" customHeight="1" x14ac:dyDescent="0.25">
      <c r="A49" s="209">
        <v>43886</v>
      </c>
      <c r="B49" s="414" t="s">
        <v>262</v>
      </c>
      <c r="C49" s="2" t="s">
        <v>7</v>
      </c>
      <c r="D49" s="347">
        <v>30</v>
      </c>
      <c r="E49" s="347"/>
      <c r="F49" s="266"/>
      <c r="G49" s="260"/>
      <c r="H49" s="347"/>
      <c r="I49" s="144"/>
      <c r="J49" s="143"/>
      <c r="K49" s="141">
        <v>30</v>
      </c>
      <c r="L49" s="143"/>
      <c r="M49" s="326"/>
      <c r="N49" s="143"/>
      <c r="O49" s="298"/>
      <c r="P49" s="143"/>
      <c r="Q49" s="141"/>
      <c r="R49" s="141"/>
      <c r="S49" s="144"/>
      <c r="T49" s="113"/>
      <c r="U49" s="113"/>
      <c r="V49" s="113"/>
      <c r="W49" s="142"/>
      <c r="X49" s="113"/>
      <c r="Y49" s="113"/>
      <c r="Z49" s="113"/>
      <c r="AA49" s="142"/>
      <c r="AB49" s="141"/>
      <c r="AC49" s="113"/>
      <c r="AD49" s="113"/>
      <c r="AE49" s="375"/>
      <c r="AF49" s="299"/>
      <c r="AG49" s="299"/>
      <c r="AH49" s="299"/>
      <c r="AI49" s="299"/>
      <c r="AJ49" s="299"/>
      <c r="AK49" s="299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300"/>
      <c r="BN49" s="300"/>
      <c r="BO49" s="300"/>
      <c r="BP49" s="300"/>
      <c r="BQ49" s="300"/>
      <c r="BR49" s="300"/>
      <c r="BS49" s="300"/>
      <c r="BT49" s="300"/>
      <c r="BU49" s="300"/>
      <c r="BV49" s="300"/>
      <c r="BW49" s="300"/>
      <c r="BX49" s="300"/>
      <c r="BY49" s="300"/>
      <c r="BZ49" s="300"/>
      <c r="CA49" s="300"/>
      <c r="CB49" s="300"/>
      <c r="CC49" s="300"/>
      <c r="CD49" s="300"/>
      <c r="CE49" s="300"/>
      <c r="CF49" s="300"/>
      <c r="CG49" s="300"/>
      <c r="CH49" s="300"/>
      <c r="CI49" s="300"/>
      <c r="CJ49" s="300"/>
      <c r="CK49" s="300"/>
      <c r="CL49" s="300"/>
      <c r="CM49" s="300"/>
      <c r="CN49" s="300"/>
      <c r="CO49" s="300"/>
      <c r="CP49" s="300"/>
      <c r="CQ49" s="300"/>
      <c r="CR49" s="300"/>
      <c r="CS49" s="300"/>
      <c r="CT49" s="300"/>
      <c r="CU49" s="300"/>
      <c r="CV49" s="300"/>
      <c r="CW49" s="300"/>
      <c r="CX49" s="300"/>
      <c r="CY49" s="300"/>
      <c r="CZ49" s="300"/>
      <c r="DA49" s="300"/>
      <c r="DB49" s="300"/>
      <c r="DC49" s="300"/>
      <c r="DD49" s="300"/>
      <c r="DE49" s="300"/>
      <c r="DF49" s="300"/>
      <c r="DG49" s="300"/>
      <c r="DH49" s="300"/>
      <c r="DI49" s="300"/>
      <c r="DJ49" s="300"/>
      <c r="DK49" s="300"/>
      <c r="DL49" s="300"/>
      <c r="DM49" s="300"/>
      <c r="DN49" s="300"/>
      <c r="DO49" s="300"/>
    </row>
    <row r="50" spans="1:119" s="297" customFormat="1" ht="15" customHeight="1" x14ac:dyDescent="0.25">
      <c r="A50" s="209">
        <v>43888</v>
      </c>
      <c r="B50" s="414" t="s">
        <v>263</v>
      </c>
      <c r="C50" s="2" t="s">
        <v>7</v>
      </c>
      <c r="D50" s="347">
        <v>50</v>
      </c>
      <c r="E50" s="347"/>
      <c r="F50" s="266"/>
      <c r="G50" s="260"/>
      <c r="H50" s="347"/>
      <c r="I50" s="144"/>
      <c r="J50" s="143"/>
      <c r="K50" s="141">
        <v>50</v>
      </c>
      <c r="L50" s="143"/>
      <c r="M50" s="326"/>
      <c r="N50" s="143"/>
      <c r="O50" s="298"/>
      <c r="P50" s="143"/>
      <c r="Q50" s="141"/>
      <c r="R50" s="141"/>
      <c r="S50" s="144"/>
      <c r="T50" s="113"/>
      <c r="U50" s="113"/>
      <c r="V50" s="113"/>
      <c r="W50" s="142"/>
      <c r="X50" s="113"/>
      <c r="Y50" s="113"/>
      <c r="Z50" s="113"/>
      <c r="AA50" s="142"/>
      <c r="AB50" s="141"/>
      <c r="AC50" s="113"/>
      <c r="AD50" s="113"/>
      <c r="AE50" s="375"/>
      <c r="AF50" s="299"/>
      <c r="AG50" s="299"/>
      <c r="AH50" s="299"/>
      <c r="AI50" s="299"/>
      <c r="AJ50" s="299"/>
      <c r="AK50" s="299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300"/>
      <c r="BC50" s="300"/>
      <c r="BD50" s="300"/>
      <c r="BE50" s="300"/>
      <c r="BF50" s="300"/>
      <c r="BG50" s="300"/>
      <c r="BH50" s="300"/>
      <c r="BI50" s="300"/>
      <c r="BJ50" s="300"/>
      <c r="BK50" s="300"/>
      <c r="BL50" s="300"/>
      <c r="BM50" s="300"/>
      <c r="BN50" s="300"/>
      <c r="BO50" s="300"/>
      <c r="BP50" s="300"/>
      <c r="BQ50" s="300"/>
      <c r="BR50" s="300"/>
      <c r="BS50" s="300"/>
      <c r="BT50" s="300"/>
      <c r="BU50" s="300"/>
      <c r="BV50" s="300"/>
      <c r="BW50" s="300"/>
      <c r="BX50" s="300"/>
      <c r="BY50" s="300"/>
      <c r="BZ50" s="300"/>
      <c r="CA50" s="300"/>
      <c r="CB50" s="300"/>
      <c r="CC50" s="300"/>
      <c r="CD50" s="300"/>
      <c r="CE50" s="300"/>
      <c r="CF50" s="300"/>
      <c r="CG50" s="300"/>
      <c r="CH50" s="300"/>
      <c r="CI50" s="300"/>
      <c r="CJ50" s="300"/>
      <c r="CK50" s="300"/>
      <c r="CL50" s="300"/>
      <c r="CM50" s="300"/>
      <c r="CN50" s="300"/>
      <c r="CO50" s="300"/>
      <c r="CP50" s="300"/>
      <c r="CQ50" s="300"/>
      <c r="CR50" s="300"/>
      <c r="CS50" s="300"/>
      <c r="CT50" s="300"/>
      <c r="CU50" s="300"/>
      <c r="CV50" s="300"/>
      <c r="CW50" s="300"/>
      <c r="CX50" s="300"/>
      <c r="CY50" s="300"/>
      <c r="CZ50" s="300"/>
      <c r="DA50" s="300"/>
      <c r="DB50" s="300"/>
      <c r="DC50" s="300"/>
      <c r="DD50" s="300"/>
      <c r="DE50" s="300"/>
      <c r="DF50" s="300"/>
      <c r="DG50" s="300"/>
      <c r="DH50" s="300"/>
      <c r="DI50" s="300"/>
      <c r="DJ50" s="300"/>
      <c r="DK50" s="300"/>
      <c r="DL50" s="300"/>
      <c r="DM50" s="300"/>
      <c r="DN50" s="300"/>
      <c r="DO50" s="300"/>
    </row>
    <row r="51" spans="1:119" s="297" customFormat="1" ht="15" customHeight="1" x14ac:dyDescent="0.25">
      <c r="A51" s="209">
        <v>43887</v>
      </c>
      <c r="B51" s="414" t="s">
        <v>264</v>
      </c>
      <c r="C51" s="2" t="s">
        <v>7</v>
      </c>
      <c r="D51" s="347">
        <v>30</v>
      </c>
      <c r="E51" s="347"/>
      <c r="F51" s="266"/>
      <c r="G51" s="260"/>
      <c r="H51" s="347"/>
      <c r="I51" s="144"/>
      <c r="J51" s="143"/>
      <c r="K51" s="141">
        <v>30</v>
      </c>
      <c r="L51" s="143"/>
      <c r="M51" s="326"/>
      <c r="N51" s="143"/>
      <c r="O51" s="298"/>
      <c r="P51" s="143"/>
      <c r="Q51" s="141"/>
      <c r="R51" s="141"/>
      <c r="S51" s="144"/>
      <c r="T51" s="113"/>
      <c r="U51" s="113"/>
      <c r="V51" s="113"/>
      <c r="W51" s="142"/>
      <c r="X51" s="113"/>
      <c r="Y51" s="113"/>
      <c r="Z51" s="113"/>
      <c r="AA51" s="142"/>
      <c r="AB51" s="141"/>
      <c r="AC51" s="113"/>
      <c r="AD51" s="113"/>
      <c r="AE51" s="375"/>
      <c r="AF51" s="299"/>
      <c r="AG51" s="299"/>
      <c r="AH51" s="299"/>
      <c r="AI51" s="299"/>
      <c r="AJ51" s="299"/>
      <c r="AK51" s="299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300"/>
      <c r="CE51" s="300"/>
      <c r="CF51" s="300"/>
      <c r="CG51" s="300"/>
      <c r="CH51" s="300"/>
      <c r="CI51" s="300"/>
      <c r="CJ51" s="300"/>
      <c r="CK51" s="300"/>
      <c r="CL51" s="300"/>
      <c r="CM51" s="300"/>
      <c r="CN51" s="300"/>
      <c r="CO51" s="300"/>
      <c r="CP51" s="300"/>
      <c r="CQ51" s="300"/>
      <c r="CR51" s="300"/>
      <c r="CS51" s="300"/>
      <c r="CT51" s="300"/>
      <c r="CU51" s="300"/>
      <c r="CV51" s="300"/>
      <c r="CW51" s="300"/>
      <c r="CX51" s="300"/>
      <c r="CY51" s="300"/>
      <c r="CZ51" s="300"/>
      <c r="DA51" s="300"/>
      <c r="DB51" s="300"/>
      <c r="DC51" s="300"/>
      <c r="DD51" s="300"/>
      <c r="DE51" s="300"/>
      <c r="DF51" s="300"/>
      <c r="DG51" s="300"/>
      <c r="DH51" s="300"/>
      <c r="DI51" s="300"/>
      <c r="DJ51" s="300"/>
      <c r="DK51" s="300"/>
      <c r="DL51" s="300"/>
      <c r="DM51" s="300"/>
      <c r="DN51" s="300"/>
      <c r="DO51" s="300"/>
    </row>
    <row r="52" spans="1:119" s="297" customFormat="1" ht="15" customHeight="1" x14ac:dyDescent="0.25">
      <c r="A52" s="209">
        <v>43887</v>
      </c>
      <c r="B52" s="414" t="s">
        <v>265</v>
      </c>
      <c r="C52" s="2" t="s">
        <v>7</v>
      </c>
      <c r="D52" s="347"/>
      <c r="E52" s="347">
        <v>220</v>
      </c>
      <c r="F52" s="266"/>
      <c r="G52" s="260"/>
      <c r="H52" s="347"/>
      <c r="I52" s="144"/>
      <c r="J52" s="143"/>
      <c r="K52" s="141"/>
      <c r="L52" s="143"/>
      <c r="M52" s="326"/>
      <c r="N52" s="143"/>
      <c r="O52" s="298"/>
      <c r="P52" s="143"/>
      <c r="Q52" s="141"/>
      <c r="R52" s="141"/>
      <c r="S52" s="144"/>
      <c r="T52" s="113"/>
      <c r="U52" s="113">
        <v>220</v>
      </c>
      <c r="V52" s="113"/>
      <c r="W52" s="142"/>
      <c r="X52" s="113"/>
      <c r="Y52" s="113"/>
      <c r="Z52" s="113"/>
      <c r="AA52" s="142"/>
      <c r="AB52" s="141"/>
      <c r="AC52" s="113"/>
      <c r="AD52" s="113"/>
      <c r="AE52" s="375"/>
      <c r="AF52" s="299"/>
      <c r="AG52" s="299"/>
      <c r="AH52" s="299"/>
      <c r="AI52" s="299"/>
      <c r="AJ52" s="299"/>
      <c r="AK52" s="299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300"/>
      <c r="BG52" s="300"/>
      <c r="BH52" s="300"/>
      <c r="BI52" s="300"/>
      <c r="BJ52" s="300"/>
      <c r="BK52" s="300"/>
      <c r="BL52" s="300"/>
      <c r="BM52" s="300"/>
      <c r="BN52" s="300"/>
      <c r="BO52" s="300"/>
      <c r="BP52" s="300"/>
      <c r="BQ52" s="300"/>
      <c r="BR52" s="300"/>
      <c r="BS52" s="300"/>
      <c r="BT52" s="300"/>
      <c r="BU52" s="300"/>
      <c r="BV52" s="300"/>
      <c r="BW52" s="300"/>
      <c r="BX52" s="300"/>
      <c r="BY52" s="300"/>
      <c r="BZ52" s="300"/>
      <c r="CA52" s="300"/>
      <c r="CB52" s="300"/>
      <c r="CC52" s="300"/>
      <c r="CD52" s="300"/>
      <c r="CE52" s="300"/>
      <c r="CF52" s="300"/>
      <c r="CG52" s="300"/>
      <c r="CH52" s="300"/>
      <c r="CI52" s="300"/>
      <c r="CJ52" s="300"/>
      <c r="CK52" s="300"/>
      <c r="CL52" s="300"/>
      <c r="CM52" s="300"/>
      <c r="CN52" s="300"/>
      <c r="CO52" s="300"/>
      <c r="CP52" s="300"/>
      <c r="CQ52" s="300"/>
      <c r="CR52" s="300"/>
      <c r="CS52" s="300"/>
      <c r="CT52" s="300"/>
      <c r="CU52" s="300"/>
      <c r="CV52" s="300"/>
      <c r="CW52" s="300"/>
      <c r="CX52" s="300"/>
      <c r="CY52" s="300"/>
      <c r="CZ52" s="300"/>
      <c r="DA52" s="300"/>
      <c r="DB52" s="300"/>
      <c r="DC52" s="300"/>
      <c r="DD52" s="300"/>
      <c r="DE52" s="300"/>
      <c r="DF52" s="300"/>
      <c r="DG52" s="300"/>
      <c r="DH52" s="300"/>
      <c r="DI52" s="300"/>
      <c r="DJ52" s="300"/>
      <c r="DK52" s="300"/>
      <c r="DL52" s="300"/>
      <c r="DM52" s="300"/>
      <c r="DN52" s="300"/>
      <c r="DO52" s="300"/>
    </row>
    <row r="53" spans="1:119" s="297" customFormat="1" ht="15" customHeight="1" x14ac:dyDescent="0.25">
      <c r="A53" s="209">
        <v>43888</v>
      </c>
      <c r="B53" s="308" t="s">
        <v>62</v>
      </c>
      <c r="C53" s="2" t="s">
        <v>7</v>
      </c>
      <c r="D53" s="347"/>
      <c r="E53" s="347">
        <v>160.80000000000001</v>
      </c>
      <c r="F53" s="266"/>
      <c r="G53" s="260"/>
      <c r="H53" s="347"/>
      <c r="I53" s="144"/>
      <c r="J53" s="143"/>
      <c r="K53" s="141"/>
      <c r="L53" s="143"/>
      <c r="M53" s="326"/>
      <c r="N53" s="143"/>
      <c r="O53" s="298"/>
      <c r="P53" s="143"/>
      <c r="Q53" s="141"/>
      <c r="R53" s="141"/>
      <c r="S53" s="144"/>
      <c r="T53" s="113"/>
      <c r="U53" s="113"/>
      <c r="V53" s="113"/>
      <c r="W53" s="142"/>
      <c r="X53" s="113"/>
      <c r="Y53" s="113"/>
      <c r="Z53" s="113"/>
      <c r="AA53" s="142">
        <v>160.80000000000001</v>
      </c>
      <c r="AB53" s="141"/>
      <c r="AC53" s="113"/>
      <c r="AD53" s="113"/>
      <c r="AE53" s="375"/>
      <c r="AF53" s="299"/>
      <c r="AG53" s="299"/>
      <c r="AH53" s="299"/>
      <c r="AI53" s="299"/>
      <c r="AJ53" s="299"/>
      <c r="AK53" s="299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AZ53" s="300"/>
      <c r="BA53" s="300"/>
      <c r="BB53" s="300"/>
      <c r="BC53" s="300"/>
      <c r="BD53" s="300"/>
      <c r="BE53" s="300"/>
      <c r="BF53" s="300"/>
      <c r="BG53" s="300"/>
      <c r="BH53" s="300"/>
      <c r="BI53" s="300"/>
      <c r="BJ53" s="300"/>
      <c r="BK53" s="300"/>
      <c r="BL53" s="300"/>
      <c r="BM53" s="300"/>
      <c r="BN53" s="300"/>
      <c r="BO53" s="300"/>
      <c r="BP53" s="300"/>
      <c r="BQ53" s="300"/>
      <c r="BR53" s="300"/>
      <c r="BS53" s="300"/>
      <c r="BT53" s="300"/>
      <c r="BU53" s="300"/>
      <c r="BV53" s="300"/>
      <c r="BW53" s="300"/>
      <c r="BX53" s="300"/>
      <c r="BY53" s="300"/>
      <c r="BZ53" s="300"/>
      <c r="CA53" s="300"/>
      <c r="CB53" s="300"/>
      <c r="CC53" s="300"/>
      <c r="CD53" s="300"/>
      <c r="CE53" s="300"/>
      <c r="CF53" s="300"/>
      <c r="CG53" s="300"/>
      <c r="CH53" s="300"/>
      <c r="CI53" s="300"/>
      <c r="CJ53" s="300"/>
      <c r="CK53" s="300"/>
      <c r="CL53" s="300"/>
      <c r="CM53" s="300"/>
      <c r="CN53" s="300"/>
      <c r="CO53" s="300"/>
      <c r="CP53" s="300"/>
      <c r="CQ53" s="300"/>
      <c r="CR53" s="300"/>
      <c r="CS53" s="300"/>
      <c r="CT53" s="300"/>
      <c r="CU53" s="300"/>
      <c r="CV53" s="300"/>
      <c r="CW53" s="300"/>
      <c r="CX53" s="300"/>
      <c r="CY53" s="300"/>
      <c r="CZ53" s="300"/>
      <c r="DA53" s="300"/>
      <c r="DB53" s="300"/>
      <c r="DC53" s="300"/>
      <c r="DD53" s="300"/>
      <c r="DE53" s="300"/>
      <c r="DF53" s="300"/>
      <c r="DG53" s="300"/>
      <c r="DH53" s="300"/>
      <c r="DI53" s="300"/>
      <c r="DJ53" s="300"/>
      <c r="DK53" s="300"/>
      <c r="DL53" s="300"/>
      <c r="DM53" s="300"/>
      <c r="DN53" s="300"/>
      <c r="DO53" s="300"/>
    </row>
    <row r="54" spans="1:119" s="297" customFormat="1" ht="15" customHeight="1" x14ac:dyDescent="0.25">
      <c r="A54" s="209">
        <v>43888</v>
      </c>
      <c r="B54" s="308" t="s">
        <v>63</v>
      </c>
      <c r="C54" s="2" t="s">
        <v>7</v>
      </c>
      <c r="D54" s="347"/>
      <c r="E54" s="347">
        <v>60</v>
      </c>
      <c r="F54" s="266"/>
      <c r="G54" s="260"/>
      <c r="H54" s="347"/>
      <c r="I54" s="144"/>
      <c r="J54" s="143"/>
      <c r="K54" s="141"/>
      <c r="L54" s="143"/>
      <c r="M54" s="326"/>
      <c r="N54" s="143"/>
      <c r="O54" s="298"/>
      <c r="P54" s="143"/>
      <c r="Q54" s="141"/>
      <c r="R54" s="141"/>
      <c r="S54" s="144"/>
      <c r="T54" s="113"/>
      <c r="U54" s="113"/>
      <c r="V54" s="113"/>
      <c r="W54" s="142"/>
      <c r="X54" s="113"/>
      <c r="Y54" s="113"/>
      <c r="Z54" s="113"/>
      <c r="AA54" s="142">
        <v>60</v>
      </c>
      <c r="AB54" s="141"/>
      <c r="AC54" s="113"/>
      <c r="AD54" s="113"/>
      <c r="AE54" s="375"/>
      <c r="AF54" s="299"/>
      <c r="AG54" s="299"/>
      <c r="AH54" s="299"/>
      <c r="AI54" s="299"/>
      <c r="AJ54" s="299"/>
      <c r="AK54" s="299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0"/>
      <c r="BG54" s="300"/>
      <c r="BH54" s="300"/>
      <c r="BI54" s="300"/>
      <c r="BJ54" s="300"/>
      <c r="BK54" s="300"/>
      <c r="BL54" s="300"/>
      <c r="BM54" s="300"/>
      <c r="BN54" s="300"/>
      <c r="BO54" s="300"/>
      <c r="BP54" s="300"/>
      <c r="BQ54" s="300"/>
      <c r="BR54" s="300"/>
      <c r="BS54" s="300"/>
      <c r="BT54" s="300"/>
      <c r="BU54" s="300"/>
      <c r="BV54" s="300"/>
      <c r="BW54" s="300"/>
      <c r="BX54" s="300"/>
      <c r="BY54" s="300"/>
      <c r="BZ54" s="300"/>
      <c r="CA54" s="300"/>
      <c r="CB54" s="300"/>
      <c r="CC54" s="300"/>
      <c r="CD54" s="300"/>
      <c r="CE54" s="300"/>
      <c r="CF54" s="300"/>
      <c r="CG54" s="300"/>
      <c r="CH54" s="300"/>
      <c r="CI54" s="300"/>
      <c r="CJ54" s="300"/>
      <c r="CK54" s="300"/>
      <c r="CL54" s="300"/>
      <c r="CM54" s="300"/>
      <c r="CN54" s="300"/>
      <c r="CO54" s="300"/>
      <c r="CP54" s="300"/>
      <c r="CQ54" s="300"/>
      <c r="CR54" s="300"/>
      <c r="CS54" s="300"/>
      <c r="CT54" s="300"/>
      <c r="CU54" s="300"/>
      <c r="CV54" s="300"/>
      <c r="CW54" s="300"/>
      <c r="CX54" s="300"/>
      <c r="CY54" s="300"/>
      <c r="CZ54" s="300"/>
      <c r="DA54" s="300"/>
      <c r="DB54" s="300"/>
      <c r="DC54" s="300"/>
      <c r="DD54" s="300"/>
      <c r="DE54" s="300"/>
      <c r="DF54" s="300"/>
      <c r="DG54" s="300"/>
      <c r="DH54" s="300"/>
      <c r="DI54" s="300"/>
      <c r="DJ54" s="300"/>
      <c r="DK54" s="300"/>
      <c r="DL54" s="300"/>
      <c r="DM54" s="300"/>
      <c r="DN54" s="300"/>
      <c r="DO54" s="300"/>
    </row>
    <row r="55" spans="1:119" s="15" customFormat="1" x14ac:dyDescent="0.25">
      <c r="A55" s="19" t="s">
        <v>65</v>
      </c>
      <c r="B55" s="20"/>
      <c r="C55" s="21"/>
      <c r="D55" s="147">
        <f>SUM(D6:D54)</f>
        <v>2043.24</v>
      </c>
      <c r="E55" s="147">
        <f>SUM(E6:E54)</f>
        <v>4046.1600000000008</v>
      </c>
      <c r="F55" s="148"/>
      <c r="G55" s="147">
        <f>SUM(G6:G54)</f>
        <v>803.48</v>
      </c>
      <c r="H55" s="147">
        <f>SUM(H6:H54)</f>
        <v>197.56000000000003</v>
      </c>
      <c r="I55" s="149"/>
      <c r="J55" s="148">
        <f t="shared" ref="J55:R55" si="0">SUM(J6:J54)</f>
        <v>29.38</v>
      </c>
      <c r="K55" s="147">
        <f t="shared" si="0"/>
        <v>917.41</v>
      </c>
      <c r="L55" s="148">
        <f t="shared" si="0"/>
        <v>0</v>
      </c>
      <c r="M55" s="147">
        <f t="shared" si="0"/>
        <v>1722.6</v>
      </c>
      <c r="N55" s="148">
        <f t="shared" si="0"/>
        <v>0</v>
      </c>
      <c r="O55" s="148">
        <f t="shared" si="0"/>
        <v>0</v>
      </c>
      <c r="P55" s="148">
        <f t="shared" si="0"/>
        <v>0</v>
      </c>
      <c r="Q55" s="147">
        <f t="shared" si="0"/>
        <v>177.33</v>
      </c>
      <c r="R55" s="147">
        <f t="shared" si="0"/>
        <v>0</v>
      </c>
      <c r="S55" s="149"/>
      <c r="T55" s="149">
        <f t="shared" ref="T55:AE55" si="1">SUM(T6:T54)</f>
        <v>486.97</v>
      </c>
      <c r="U55" s="149">
        <f t="shared" si="1"/>
        <v>220</v>
      </c>
      <c r="V55" s="149">
        <f t="shared" si="1"/>
        <v>0</v>
      </c>
      <c r="W55" s="339">
        <f t="shared" si="1"/>
        <v>128.01</v>
      </c>
      <c r="X55" s="149">
        <f t="shared" si="1"/>
        <v>3018</v>
      </c>
      <c r="Y55" s="149">
        <f t="shared" si="1"/>
        <v>0</v>
      </c>
      <c r="Z55" s="149">
        <f t="shared" si="1"/>
        <v>0</v>
      </c>
      <c r="AA55" s="339">
        <f t="shared" si="1"/>
        <v>310.79000000000002</v>
      </c>
      <c r="AB55" s="339">
        <f t="shared" si="1"/>
        <v>10.4</v>
      </c>
      <c r="AC55" s="149">
        <f t="shared" si="1"/>
        <v>0</v>
      </c>
      <c r="AD55" s="149">
        <f t="shared" si="1"/>
        <v>0</v>
      </c>
      <c r="AE55" s="376">
        <f t="shared" si="1"/>
        <v>69.550000000000011</v>
      </c>
      <c r="AF55" s="135"/>
      <c r="AG55" s="135"/>
      <c r="AH55" s="135"/>
      <c r="AI55" s="135"/>
      <c r="AJ55" s="135"/>
      <c r="AK55" s="135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</row>
    <row r="56" spans="1:119" s="151" customFormat="1" ht="11" thickBot="1" x14ac:dyDescent="0.3">
      <c r="A56" s="81"/>
      <c r="B56" s="82"/>
      <c r="C56" s="82"/>
      <c r="D56" s="150"/>
      <c r="E56" s="150"/>
      <c r="F56" s="83"/>
      <c r="G56" s="150"/>
      <c r="H56" s="150"/>
      <c r="I56" s="84"/>
      <c r="J56" s="83"/>
      <c r="K56" s="150"/>
      <c r="L56" s="83"/>
      <c r="M56" s="85"/>
      <c r="N56" s="83"/>
      <c r="O56" s="83"/>
      <c r="P56" s="83"/>
      <c r="Q56" s="331"/>
      <c r="R56" s="150"/>
      <c r="S56" s="84"/>
      <c r="T56" s="87"/>
      <c r="U56" s="87"/>
      <c r="V56" s="87"/>
      <c r="W56" s="340"/>
      <c r="X56" s="88"/>
      <c r="Y56" s="87"/>
      <c r="Z56" s="87"/>
      <c r="AA56" s="340"/>
      <c r="AB56" s="150"/>
      <c r="AC56" s="84"/>
      <c r="AD56" s="84"/>
      <c r="AE56" s="37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</row>
    <row r="57" spans="1:119" ht="53" thickBot="1" x14ac:dyDescent="0.3">
      <c r="A57" s="22" t="s">
        <v>66</v>
      </c>
      <c r="B57" s="23" t="s">
        <v>23</v>
      </c>
      <c r="C57" s="23"/>
      <c r="D57" s="906" t="s">
        <v>24</v>
      </c>
      <c r="E57" s="906"/>
      <c r="F57" s="387"/>
      <c r="G57" s="915" t="s">
        <v>25</v>
      </c>
      <c r="H57" s="915"/>
      <c r="I57" s="25"/>
      <c r="J57" s="26" t="s">
        <v>26</v>
      </c>
      <c r="K57" s="319" t="s">
        <v>27</v>
      </c>
      <c r="L57" s="26" t="s">
        <v>28</v>
      </c>
      <c r="M57" s="327" t="s">
        <v>29</v>
      </c>
      <c r="N57" s="28" t="s">
        <v>30</v>
      </c>
      <c r="O57" s="27" t="s">
        <v>31</v>
      </c>
      <c r="P57" s="27" t="s">
        <v>67</v>
      </c>
      <c r="Q57" s="327" t="s">
        <v>33</v>
      </c>
      <c r="R57" s="327" t="s">
        <v>34</v>
      </c>
      <c r="S57" s="29"/>
      <c r="T57" s="26" t="s">
        <v>35</v>
      </c>
      <c r="U57" s="27" t="s">
        <v>36</v>
      </c>
      <c r="V57" s="30" t="s">
        <v>37</v>
      </c>
      <c r="W57" s="341" t="s">
        <v>68</v>
      </c>
      <c r="X57" s="32" t="s">
        <v>39</v>
      </c>
      <c r="Y57" s="27" t="s">
        <v>40</v>
      </c>
      <c r="Z57" s="27" t="s">
        <v>41</v>
      </c>
      <c r="AA57" s="327" t="s">
        <v>69</v>
      </c>
      <c r="AB57" s="319" t="s">
        <v>43</v>
      </c>
      <c r="AC57" s="27" t="s">
        <v>33</v>
      </c>
      <c r="AD57" s="107" t="s">
        <v>44</v>
      </c>
      <c r="AE57" s="12" t="s">
        <v>45</v>
      </c>
    </row>
    <row r="58" spans="1:119" ht="11" thickBot="1" x14ac:dyDescent="0.3">
      <c r="A58" s="35"/>
      <c r="B58" s="35"/>
      <c r="C58" s="35"/>
      <c r="D58" s="153" t="s">
        <v>48</v>
      </c>
      <c r="E58" s="154" t="s">
        <v>49</v>
      </c>
      <c r="F58" s="36"/>
      <c r="G58" s="153" t="s">
        <v>48</v>
      </c>
      <c r="H58" s="154" t="s">
        <v>49</v>
      </c>
      <c r="I58" s="36"/>
      <c r="J58" s="35" t="s">
        <v>48</v>
      </c>
      <c r="K58" s="153" t="s">
        <v>48</v>
      </c>
      <c r="L58" s="35" t="s">
        <v>48</v>
      </c>
      <c r="M58" s="328" t="s">
        <v>48</v>
      </c>
      <c r="N58" s="38" t="s">
        <v>48</v>
      </c>
      <c r="O58" s="39" t="s">
        <v>48</v>
      </c>
      <c r="P58" s="40"/>
      <c r="Q58" s="332"/>
      <c r="R58" s="334" t="s">
        <v>48</v>
      </c>
      <c r="S58" s="43"/>
      <c r="T58" s="35" t="s">
        <v>49</v>
      </c>
      <c r="U58" s="35" t="s">
        <v>49</v>
      </c>
      <c r="V58" s="38" t="s">
        <v>49</v>
      </c>
      <c r="W58" s="342" t="s">
        <v>49</v>
      </c>
      <c r="X58" s="35" t="s">
        <v>49</v>
      </c>
      <c r="Y58" s="35" t="s">
        <v>49</v>
      </c>
      <c r="Z58" s="35" t="s">
        <v>49</v>
      </c>
      <c r="AA58" s="153" t="s">
        <v>49</v>
      </c>
      <c r="AB58" s="345" t="s">
        <v>49</v>
      </c>
      <c r="AC58" s="35" t="s">
        <v>49</v>
      </c>
      <c r="AD58" s="35" t="s">
        <v>49</v>
      </c>
      <c r="AE58" s="153" t="s">
        <v>49</v>
      </c>
    </row>
    <row r="59" spans="1:119" s="47" customFormat="1" ht="18.75" customHeight="1" thickBot="1" x14ac:dyDescent="0.3">
      <c r="A59" s="45" t="s">
        <v>46</v>
      </c>
      <c r="B59" s="45"/>
      <c r="C59" s="45"/>
      <c r="D59" s="498">
        <f>SUM(D5:D54)</f>
        <v>12148.1</v>
      </c>
      <c r="E59" s="498">
        <f>SUM(E5:E54)</f>
        <v>4046.1600000000008</v>
      </c>
      <c r="F59" s="663">
        <f>SUM(F5:F56)</f>
        <v>0</v>
      </c>
      <c r="G59" s="498">
        <f>SUM(G5:G54)</f>
        <v>1197.71</v>
      </c>
      <c r="H59" s="498">
        <f>SUM(H5:H54)</f>
        <v>197.56000000000003</v>
      </c>
      <c r="I59" s="385">
        <f>SUM(I5:I56)</f>
        <v>0</v>
      </c>
      <c r="J59" s="46">
        <f t="shared" ref="J59:R59" si="2">SUM(J5:J54)</f>
        <v>29.38</v>
      </c>
      <c r="K59" s="79">
        <f t="shared" si="2"/>
        <v>917.41</v>
      </c>
      <c r="L59" s="46">
        <f t="shared" si="2"/>
        <v>0</v>
      </c>
      <c r="M59" s="79">
        <f t="shared" si="2"/>
        <v>1722.6</v>
      </c>
      <c r="N59" s="46">
        <f t="shared" si="2"/>
        <v>0</v>
      </c>
      <c r="O59" s="46">
        <f t="shared" si="2"/>
        <v>0</v>
      </c>
      <c r="P59" s="46">
        <f t="shared" si="2"/>
        <v>0</v>
      </c>
      <c r="Q59" s="79">
        <f t="shared" si="2"/>
        <v>177.33</v>
      </c>
      <c r="R59" s="79">
        <f t="shared" si="2"/>
        <v>10499.09</v>
      </c>
      <c r="S59" s="46">
        <f>SUM(S5:S56)</f>
        <v>0</v>
      </c>
      <c r="T59" s="46">
        <f t="shared" ref="T59:AE59" si="3">SUM(T5:T54)</f>
        <v>486.97</v>
      </c>
      <c r="U59" s="46">
        <f t="shared" si="3"/>
        <v>220</v>
      </c>
      <c r="V59" s="46">
        <f t="shared" si="3"/>
        <v>0</v>
      </c>
      <c r="W59" s="79">
        <f t="shared" si="3"/>
        <v>128.01</v>
      </c>
      <c r="X59" s="46">
        <f t="shared" si="3"/>
        <v>3018</v>
      </c>
      <c r="Y59" s="46">
        <f t="shared" si="3"/>
        <v>0</v>
      </c>
      <c r="Z59" s="46">
        <f t="shared" si="3"/>
        <v>0</v>
      </c>
      <c r="AA59" s="79">
        <f t="shared" si="3"/>
        <v>310.79000000000002</v>
      </c>
      <c r="AB59" s="79">
        <f t="shared" si="3"/>
        <v>10.4</v>
      </c>
      <c r="AC59" s="46">
        <f t="shared" si="3"/>
        <v>0</v>
      </c>
      <c r="AD59" s="46">
        <f t="shared" si="3"/>
        <v>0</v>
      </c>
      <c r="AE59" s="79">
        <f t="shared" si="3"/>
        <v>69.550000000000011</v>
      </c>
    </row>
    <row r="60" spans="1:119" ht="15.75" customHeight="1" thickBot="1" x14ac:dyDescent="0.3">
      <c r="A60" s="39"/>
      <c r="B60" s="98" t="s">
        <v>70</v>
      </c>
      <c r="C60" s="40"/>
      <c r="D60" s="916">
        <f>D59-E59</f>
        <v>8101.94</v>
      </c>
      <c r="E60" s="917"/>
      <c r="F60" s="49"/>
      <c r="G60" s="918">
        <f>SUM(G59-H59)</f>
        <v>1000.15</v>
      </c>
      <c r="H60" s="919"/>
      <c r="I60" s="386"/>
      <c r="J60" s="52"/>
      <c r="K60" s="320"/>
      <c r="L60" s="52" t="s">
        <v>46</v>
      </c>
      <c r="M60" s="53"/>
      <c r="N60" s="52"/>
      <c r="O60" s="52" t="s">
        <v>46</v>
      </c>
      <c r="P60" s="52"/>
      <c r="Q60" s="333"/>
      <c r="R60" s="333" t="s">
        <v>46</v>
      </c>
      <c r="S60" s="55"/>
      <c r="T60" s="56"/>
      <c r="U60" s="52"/>
      <c r="V60" s="57" t="s">
        <v>46</v>
      </c>
      <c r="W60" s="343" t="s">
        <v>46</v>
      </c>
      <c r="X60" s="57" t="s">
        <v>46</v>
      </c>
      <c r="Y60" s="58"/>
      <c r="Z60" s="52" t="s">
        <v>46</v>
      </c>
      <c r="AA60" s="320" t="s">
        <v>46</v>
      </c>
      <c r="AB60" s="346"/>
      <c r="AC60" s="52" t="s">
        <v>46</v>
      </c>
      <c r="AD60" s="52" t="s">
        <v>46</v>
      </c>
      <c r="AE60" s="320" t="s">
        <v>46</v>
      </c>
    </row>
    <row r="61" spans="1:119" ht="20.25" customHeight="1" thickBot="1" x14ac:dyDescent="0.3">
      <c r="A61" s="4"/>
      <c r="D61" s="117"/>
      <c r="H61" s="381"/>
      <c r="J61" s="9"/>
      <c r="K61" s="117"/>
      <c r="L61" s="60" t="s">
        <v>71</v>
      </c>
      <c r="M61" s="60">
        <f>SUM(J59:R59)</f>
        <v>13345.81</v>
      </c>
      <c r="N61" s="9"/>
      <c r="O61" s="9"/>
      <c r="P61" s="9"/>
      <c r="R61" s="335"/>
      <c r="U61" s="76" t="s">
        <v>72</v>
      </c>
      <c r="V61" s="353" t="s">
        <v>46</v>
      </c>
      <c r="W61" s="354">
        <f>SUM(T59:AE59)</f>
        <v>4243.72</v>
      </c>
      <c r="X61" s="65"/>
      <c r="Y61" s="9"/>
      <c r="Z61" s="9"/>
      <c r="AA61" s="117"/>
      <c r="AB61" s="117"/>
      <c r="AC61" s="9"/>
      <c r="AD61" s="9"/>
      <c r="AE61" s="117"/>
    </row>
    <row r="62" spans="1:119" ht="11" thickBot="1" x14ac:dyDescent="0.3">
      <c r="A62" s="4"/>
      <c r="B62" s="66" t="s">
        <v>73</v>
      </c>
      <c r="C62" s="66"/>
      <c r="D62" s="158" t="s">
        <v>46</v>
      </c>
      <c r="E62" s="68">
        <f>SUM(D59-E59+G59-H59)</f>
        <v>9102.09</v>
      </c>
      <c r="F62" s="69"/>
      <c r="G62" s="314"/>
      <c r="H62" s="315"/>
      <c r="J62" s="71"/>
      <c r="K62" s="117"/>
      <c r="L62" s="9"/>
      <c r="M62" s="329" t="s">
        <v>46</v>
      </c>
      <c r="N62" s="9"/>
      <c r="O62" s="13"/>
      <c r="P62" s="13"/>
      <c r="R62" s="336" t="s">
        <v>46</v>
      </c>
      <c r="T62" s="900">
        <f>SUM(M61-W61)</f>
        <v>9102.09</v>
      </c>
      <c r="U62" s="900"/>
      <c r="V62" s="901" t="s">
        <v>74</v>
      </c>
      <c r="W62" s="901"/>
      <c r="X62" s="901"/>
      <c r="Y62" s="9"/>
      <c r="Z62" s="9"/>
      <c r="AA62" s="117"/>
      <c r="AB62" s="117"/>
      <c r="AC62" s="9"/>
      <c r="AD62" s="9"/>
      <c r="AE62" s="117"/>
    </row>
    <row r="63" spans="1:119" ht="14.25" customHeight="1" x14ac:dyDescent="0.25">
      <c r="A63" s="4"/>
      <c r="B63" s="73"/>
      <c r="C63" s="73"/>
      <c r="D63" s="80"/>
      <c r="E63" s="74"/>
      <c r="F63" s="69"/>
      <c r="G63" s="314" t="s">
        <v>266</v>
      </c>
      <c r="H63" s="117"/>
      <c r="J63" s="71"/>
      <c r="K63" s="117"/>
      <c r="L63" s="9"/>
      <c r="M63" s="329"/>
      <c r="N63" s="9"/>
      <c r="O63" s="13"/>
      <c r="P63" s="13"/>
      <c r="R63" s="336"/>
      <c r="T63" s="75"/>
      <c r="U63" s="309"/>
      <c r="V63" s="76"/>
      <c r="W63" s="80"/>
      <c r="X63" s="76"/>
      <c r="Y63" s="9"/>
      <c r="Z63" s="9"/>
      <c r="AA63" s="117"/>
      <c r="AB63" s="117"/>
      <c r="AC63" s="9"/>
      <c r="AD63" s="9"/>
      <c r="AE63" s="117"/>
    </row>
    <row r="64" spans="1:119" ht="12.5" x14ac:dyDescent="0.25">
      <c r="A64"/>
      <c r="B64"/>
      <c r="C64"/>
      <c r="D64"/>
      <c r="E64" s="388" t="s">
        <v>75</v>
      </c>
      <c r="F64" s="302"/>
      <c r="G64" s="378">
        <v>51.06</v>
      </c>
      <c r="H64" s="316">
        <f>8844.71+50-486.97+25+30+50+30-220-160.8-60</f>
        <v>8101.94</v>
      </c>
      <c r="I64" s="306"/>
      <c r="J64" s="303" t="s">
        <v>76</v>
      </c>
      <c r="K64" s="321"/>
      <c r="L64" s="296"/>
      <c r="M64" s="321"/>
      <c r="N64"/>
      <c r="O64"/>
      <c r="P64"/>
      <c r="Q64" s="321"/>
      <c r="R64" s="321"/>
      <c r="S64"/>
      <c r="T64" s="270">
        <f>E62-T62</f>
        <v>0</v>
      </c>
      <c r="U64"/>
      <c r="V64"/>
      <c r="W64" s="321"/>
      <c r="X64"/>
      <c r="Y64"/>
      <c r="Z64"/>
      <c r="AA64" s="321"/>
      <c r="AB64" s="321"/>
      <c r="AC64"/>
      <c r="AD64"/>
      <c r="AE64" s="321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</row>
    <row r="65" spans="1:119" ht="12.5" x14ac:dyDescent="0.25">
      <c r="A65"/>
      <c r="B65"/>
      <c r="C65"/>
      <c r="D65"/>
      <c r="E65" s="388" t="s">
        <v>77</v>
      </c>
      <c r="F65" s="302"/>
      <c r="G65" s="11">
        <v>29.91</v>
      </c>
      <c r="H65" s="316">
        <f>D60</f>
        <v>8101.94</v>
      </c>
      <c r="I65" s="306"/>
      <c r="J65" s="303" t="s">
        <v>78</v>
      </c>
      <c r="K65" s="383"/>
      <c r="L65"/>
      <c r="M65" s="321"/>
      <c r="N65"/>
      <c r="O65"/>
      <c r="P65"/>
      <c r="Q65" s="321"/>
      <c r="R65" s="321"/>
      <c r="S65"/>
      <c r="T65"/>
      <c r="U65"/>
      <c r="V65"/>
      <c r="W65" s="321"/>
      <c r="X65"/>
      <c r="Y65"/>
      <c r="Z65"/>
      <c r="AA65" s="321"/>
      <c r="AB65" s="321"/>
      <c r="AC65"/>
      <c r="AD65"/>
      <c r="AE65" s="321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</row>
    <row r="66" spans="1:119" ht="12.5" x14ac:dyDescent="0.25">
      <c r="A66"/>
      <c r="B66"/>
      <c r="C66"/>
      <c r="D66"/>
      <c r="E66" s="388" t="s">
        <v>145</v>
      </c>
      <c r="F66" s="302"/>
      <c r="G66" s="379">
        <f>288.71+0.05+24.5-68.54+341.4-12.8+432.7-17.15-32.71+29.38-66.36</f>
        <v>919.18</v>
      </c>
      <c r="H66" s="317">
        <f>H64-H65</f>
        <v>0</v>
      </c>
      <c r="I66" s="306"/>
      <c r="J66" s="304" t="s">
        <v>81</v>
      </c>
      <c r="K66" s="413"/>
      <c r="L66"/>
      <c r="M66" s="321"/>
      <c r="N66"/>
      <c r="O66"/>
      <c r="P66"/>
      <c r="Q66" s="321"/>
      <c r="R66" s="321"/>
      <c r="S66"/>
      <c r="T66"/>
      <c r="U66"/>
      <c r="V66"/>
      <c r="W66" s="321"/>
      <c r="X66"/>
      <c r="Y66"/>
      <c r="Z66"/>
      <c r="AA66" s="321"/>
      <c r="AB66" s="321"/>
      <c r="AC66"/>
      <c r="AD66"/>
      <c r="AE66" s="321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</row>
    <row r="67" spans="1:119" ht="12.5" x14ac:dyDescent="0.25">
      <c r="A67"/>
      <c r="B67"/>
      <c r="C67"/>
      <c r="D67"/>
      <c r="E67" s="388" t="s">
        <v>81</v>
      </c>
      <c r="F67" s="302"/>
      <c r="G67" s="380">
        <f>G64+G65+G66-G60</f>
        <v>0</v>
      </c>
      <c r="H67" s="318"/>
      <c r="I67" s="384"/>
      <c r="J67" s="312"/>
      <c r="K67" s="322"/>
      <c r="L67"/>
      <c r="M67" s="321"/>
      <c r="N67"/>
      <c r="O67"/>
      <c r="P67"/>
      <c r="Q67" s="321"/>
      <c r="R67" s="321"/>
      <c r="S67"/>
      <c r="T67"/>
      <c r="U67"/>
      <c r="V67"/>
      <c r="W67" s="321"/>
      <c r="X67"/>
      <c r="Y67"/>
      <c r="Z67"/>
      <c r="AA67" s="321"/>
      <c r="AB67" s="321"/>
      <c r="AC67"/>
      <c r="AD67"/>
      <c r="AE67" s="321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</row>
    <row r="68" spans="1:119" x14ac:dyDescent="0.25">
      <c r="G68" s="116">
        <f>SUM(G64:G67)</f>
        <v>1000.15</v>
      </c>
    </row>
    <row r="70" spans="1:119" x14ac:dyDescent="0.25">
      <c r="M70" s="330"/>
    </row>
    <row r="75" spans="1:119" x14ac:dyDescent="0.25">
      <c r="G75" s="382"/>
      <c r="H75" s="11"/>
    </row>
  </sheetData>
  <sheetProtection selectLockedCells="1" selectUnlockedCells="1"/>
  <mergeCells count="9">
    <mergeCell ref="A1:B2"/>
    <mergeCell ref="D57:E57"/>
    <mergeCell ref="G57:H57"/>
    <mergeCell ref="T62:U62"/>
    <mergeCell ref="V62:X62"/>
    <mergeCell ref="D3:E3"/>
    <mergeCell ref="G3:H3"/>
    <mergeCell ref="D60:E60"/>
    <mergeCell ref="G60:H60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>
    <oddHeader>&amp;CINTERGROUPE PARIS-BANLIEUE - IGPB
Trésorerie 2017&amp;R&amp;D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G25"/>
  <sheetViews>
    <sheetView showGridLines="0" workbookViewId="0">
      <selection activeCell="D26" sqref="D26:E26"/>
    </sheetView>
  </sheetViews>
  <sheetFormatPr baseColWidth="10" defaultColWidth="10.81640625" defaultRowHeight="10.5" x14ac:dyDescent="0.25"/>
  <cols>
    <col min="1" max="1" width="9.81640625" style="5" bestFit="1" customWidth="1"/>
    <col min="2" max="2" width="25.81640625" style="5" bestFit="1" customWidth="1"/>
    <col min="3" max="3" width="10.81640625" style="5"/>
    <col min="4" max="4" width="6.81640625" style="5" bestFit="1" customWidth="1"/>
    <col min="5" max="5" width="7.81640625" style="5" bestFit="1" customWidth="1"/>
    <col min="6" max="6" width="15.1796875" style="5" customWidth="1"/>
    <col min="7" max="16384" width="10.81640625" style="5"/>
  </cols>
  <sheetData>
    <row r="1" spans="1:7" x14ac:dyDescent="0.25">
      <c r="A1" s="831" t="s">
        <v>267</v>
      </c>
      <c r="B1" s="828" t="s">
        <v>100</v>
      </c>
      <c r="C1" s="828" t="s">
        <v>1</v>
      </c>
      <c r="D1" s="828" t="s">
        <v>2</v>
      </c>
      <c r="E1" s="828" t="s">
        <v>3</v>
      </c>
      <c r="F1" s="828" t="s">
        <v>4</v>
      </c>
      <c r="G1" s="828" t="s">
        <v>5</v>
      </c>
    </row>
    <row r="2" spans="1:7" x14ac:dyDescent="0.25">
      <c r="A2" s="1">
        <v>43496</v>
      </c>
      <c r="B2" s="17" t="s">
        <v>268</v>
      </c>
      <c r="C2" s="265"/>
      <c r="D2" s="265">
        <v>79</v>
      </c>
      <c r="E2" s="832">
        <f t="shared" ref="E2:E7" si="0">SUM(C2:D2)</f>
        <v>79</v>
      </c>
      <c r="F2" s="833" t="s">
        <v>7</v>
      </c>
    </row>
    <row r="3" spans="1:7" x14ac:dyDescent="0.25">
      <c r="A3" s="1">
        <v>43496</v>
      </c>
      <c r="B3" s="17" t="s">
        <v>268</v>
      </c>
      <c r="C3" s="265"/>
      <c r="D3" s="265">
        <v>82.5</v>
      </c>
      <c r="E3" s="832">
        <f t="shared" si="0"/>
        <v>82.5</v>
      </c>
      <c r="F3" s="833" t="s">
        <v>7</v>
      </c>
    </row>
    <row r="4" spans="1:7" x14ac:dyDescent="0.25">
      <c r="A4" s="1">
        <v>43496</v>
      </c>
      <c r="B4" s="17" t="s">
        <v>268</v>
      </c>
      <c r="C4" s="265"/>
      <c r="D4" s="265">
        <v>67.5</v>
      </c>
      <c r="E4" s="832">
        <f t="shared" si="0"/>
        <v>67.5</v>
      </c>
      <c r="F4" s="833" t="s">
        <v>7</v>
      </c>
    </row>
    <row r="5" spans="1:7" x14ac:dyDescent="0.25">
      <c r="A5" s="1">
        <v>43496</v>
      </c>
      <c r="B5" s="17" t="s">
        <v>268</v>
      </c>
      <c r="C5" s="265"/>
      <c r="D5" s="265">
        <v>56</v>
      </c>
      <c r="E5" s="832">
        <f t="shared" si="0"/>
        <v>56</v>
      </c>
      <c r="F5" s="833" t="s">
        <v>7</v>
      </c>
    </row>
    <row r="6" spans="1:7" x14ac:dyDescent="0.25">
      <c r="A6" s="1">
        <v>43496</v>
      </c>
      <c r="B6" s="17" t="s">
        <v>268</v>
      </c>
      <c r="C6" s="265"/>
      <c r="D6" s="265">
        <v>47.5</v>
      </c>
      <c r="E6" s="832">
        <f t="shared" si="0"/>
        <v>47.5</v>
      </c>
      <c r="F6" s="833" t="s">
        <v>7</v>
      </c>
    </row>
    <row r="7" spans="1:7" x14ac:dyDescent="0.25">
      <c r="A7" s="1">
        <v>43496</v>
      </c>
      <c r="B7" s="17" t="s">
        <v>268</v>
      </c>
      <c r="C7" s="265"/>
      <c r="D7" s="265">
        <v>64.5</v>
      </c>
      <c r="E7" s="832">
        <f t="shared" si="0"/>
        <v>64.5</v>
      </c>
      <c r="F7" s="833" t="s">
        <v>7</v>
      </c>
    </row>
    <row r="8" spans="1:7" x14ac:dyDescent="0.25">
      <c r="A8" s="1">
        <v>43496</v>
      </c>
      <c r="B8" s="17"/>
      <c r="C8" s="265"/>
      <c r="D8" s="262"/>
      <c r="E8" s="832"/>
      <c r="F8" s="833"/>
    </row>
    <row r="9" spans="1:7" x14ac:dyDescent="0.25">
      <c r="A9" s="1">
        <v>43496</v>
      </c>
      <c r="B9" s="17"/>
      <c r="C9" s="265"/>
      <c r="D9" s="262"/>
      <c r="E9" s="832"/>
      <c r="F9" s="833"/>
    </row>
    <row r="10" spans="1:7" x14ac:dyDescent="0.25">
      <c r="A10" s="1">
        <v>43496</v>
      </c>
      <c r="B10" s="17"/>
      <c r="C10" s="829"/>
      <c r="D10" s="830"/>
      <c r="E10" s="832"/>
      <c r="F10" s="833"/>
      <c r="G10" s="834"/>
    </row>
    <row r="11" spans="1:7" x14ac:dyDescent="0.25">
      <c r="A11" s="1">
        <v>43496</v>
      </c>
      <c r="B11" s="17"/>
      <c r="C11" s="829"/>
      <c r="D11" s="830"/>
      <c r="E11" s="832"/>
      <c r="F11" s="833"/>
    </row>
    <row r="12" spans="1:7" x14ac:dyDescent="0.25">
      <c r="A12" s="840"/>
      <c r="B12" s="841" t="s">
        <v>269</v>
      </c>
      <c r="C12" s="842"/>
      <c r="D12" s="843"/>
      <c r="E12" s="843">
        <f>SUM(E2:E11)</f>
        <v>397</v>
      </c>
      <c r="F12" s="844"/>
    </row>
    <row r="13" spans="1:7" x14ac:dyDescent="0.25">
      <c r="A13" s="845"/>
      <c r="B13" s="846"/>
      <c r="C13" s="846"/>
      <c r="D13" s="846"/>
      <c r="E13" s="847"/>
      <c r="F13" s="848"/>
      <c r="G13" s="849"/>
    </row>
    <row r="14" spans="1:7" x14ac:dyDescent="0.25">
      <c r="A14" s="850"/>
      <c r="F14" s="398"/>
      <c r="G14" s="851"/>
    </row>
    <row r="15" spans="1:7" x14ac:dyDescent="0.25">
      <c r="A15" s="850"/>
      <c r="F15" s="398"/>
      <c r="G15" s="851"/>
    </row>
    <row r="16" spans="1:7" x14ac:dyDescent="0.25">
      <c r="A16" s="850"/>
      <c r="F16" s="398"/>
      <c r="G16" s="852"/>
    </row>
    <row r="17" spans="1:7" x14ac:dyDescent="0.25">
      <c r="A17" s="850"/>
      <c r="F17" s="398"/>
      <c r="G17" s="851"/>
    </row>
    <row r="18" spans="1:7" x14ac:dyDescent="0.25">
      <c r="A18" s="850"/>
      <c r="F18" s="398"/>
      <c r="G18" s="851"/>
    </row>
    <row r="19" spans="1:7" x14ac:dyDescent="0.25">
      <c r="A19" s="850"/>
      <c r="F19" s="398"/>
      <c r="G19" s="852"/>
    </row>
    <row r="20" spans="1:7" x14ac:dyDescent="0.25">
      <c r="A20" s="850"/>
      <c r="G20" s="851"/>
    </row>
    <row r="21" spans="1:7" x14ac:dyDescent="0.25">
      <c r="A21" s="850"/>
      <c r="G21" s="851"/>
    </row>
    <row r="22" spans="1:7" x14ac:dyDescent="0.25">
      <c r="A22" s="850"/>
      <c r="G22" s="851"/>
    </row>
    <row r="23" spans="1:7" x14ac:dyDescent="0.25">
      <c r="A23" s="850"/>
      <c r="G23" s="851"/>
    </row>
    <row r="24" spans="1:7" x14ac:dyDescent="0.25">
      <c r="A24" s="850"/>
      <c r="G24" s="851"/>
    </row>
    <row r="25" spans="1:7" x14ac:dyDescent="0.25">
      <c r="A25" s="853"/>
      <c r="B25" s="854"/>
      <c r="C25" s="854"/>
      <c r="D25" s="854"/>
      <c r="E25" s="854"/>
      <c r="F25" s="854"/>
      <c r="G25" s="85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15"/>
  <sheetViews>
    <sheetView showGridLines="0" zoomScaleNormal="100" workbookViewId="0">
      <selection activeCell="B15" sqref="B15"/>
    </sheetView>
  </sheetViews>
  <sheetFormatPr baseColWidth="10" defaultColWidth="10.81640625" defaultRowHeight="10.5" x14ac:dyDescent="0.25"/>
  <cols>
    <col min="1" max="1" width="10.81640625" style="5"/>
    <col min="2" max="2" width="31.7265625" style="5" customWidth="1"/>
    <col min="3" max="3" width="10.81640625" style="5"/>
    <col min="4" max="4" width="10.7265625" style="3" bestFit="1" customWidth="1"/>
    <col min="5" max="5" width="16.453125" style="3" bestFit="1" customWidth="1"/>
    <col min="6" max="16384" width="10.81640625" style="5"/>
  </cols>
  <sheetData>
    <row r="1" spans="1:9" x14ac:dyDescent="0.25">
      <c r="A1" s="835" t="s">
        <v>270</v>
      </c>
      <c r="B1" s="835"/>
      <c r="C1" s="835"/>
      <c r="D1" s="828" t="s">
        <v>271</v>
      </c>
      <c r="E1" s="828" t="s">
        <v>272</v>
      </c>
    </row>
    <row r="2" spans="1:9" x14ac:dyDescent="0.25">
      <c r="A2" s="389">
        <v>43861</v>
      </c>
      <c r="B2" s="390" t="s">
        <v>19</v>
      </c>
      <c r="C2" s="409">
        <v>500</v>
      </c>
      <c r="D2" s="836" t="s">
        <v>7</v>
      </c>
      <c r="E2" s="837">
        <v>43861</v>
      </c>
    </row>
    <row r="3" spans="1:9" x14ac:dyDescent="0.25">
      <c r="A3" s="389">
        <v>43496</v>
      </c>
      <c r="B3" s="390" t="s">
        <v>273</v>
      </c>
      <c r="C3" s="409">
        <v>100</v>
      </c>
      <c r="D3" s="836" t="s">
        <v>7</v>
      </c>
      <c r="E3" s="837">
        <v>43861</v>
      </c>
    </row>
    <row r="4" spans="1:9" x14ac:dyDescent="0.25">
      <c r="A4" s="389">
        <v>43496</v>
      </c>
      <c r="B4" s="390" t="s">
        <v>274</v>
      </c>
      <c r="C4" s="409">
        <v>84</v>
      </c>
      <c r="D4" s="836" t="s">
        <v>7</v>
      </c>
      <c r="E4" s="837">
        <v>43861</v>
      </c>
      <c r="F4" s="838"/>
    </row>
    <row r="5" spans="1:9" x14ac:dyDescent="0.25">
      <c r="A5" s="389">
        <v>43496</v>
      </c>
      <c r="B5" s="390" t="s">
        <v>95</v>
      </c>
      <c r="C5" s="409">
        <v>50</v>
      </c>
      <c r="D5" s="836" t="s">
        <v>7</v>
      </c>
      <c r="E5" s="837">
        <v>43861</v>
      </c>
    </row>
    <row r="6" spans="1:9" x14ac:dyDescent="0.25">
      <c r="A6" s="389">
        <v>43496</v>
      </c>
      <c r="B6" s="390" t="s">
        <v>275</v>
      </c>
      <c r="C6" s="409">
        <v>50</v>
      </c>
      <c r="D6" s="836" t="s">
        <v>7</v>
      </c>
      <c r="E6" s="837">
        <v>43861</v>
      </c>
    </row>
    <row r="7" spans="1:9" x14ac:dyDescent="0.25">
      <c r="A7" s="389">
        <v>43496</v>
      </c>
      <c r="B7" s="390" t="s">
        <v>276</v>
      </c>
      <c r="C7" s="409">
        <v>120</v>
      </c>
      <c r="D7" s="836" t="s">
        <v>7</v>
      </c>
      <c r="E7" s="837">
        <v>43861</v>
      </c>
    </row>
    <row r="8" spans="1:9" x14ac:dyDescent="0.25">
      <c r="A8" s="400"/>
      <c r="B8" s="401" t="s">
        <v>4</v>
      </c>
      <c r="C8" s="402">
        <f>SUM(C2:C7)</f>
        <v>904</v>
      </c>
      <c r="D8" s="839"/>
      <c r="E8" s="839"/>
    </row>
    <row r="15" spans="1:9" x14ac:dyDescent="0.25">
      <c r="I15" s="3"/>
    </row>
  </sheetData>
  <sheetProtection selectLockedCells="1" selectUnlockedCells="1"/>
  <pageMargins left="0.7" right="0.7" top="0.75" bottom="0.75" header="0.51180555555555551" footer="0.51180555555555551"/>
  <pageSetup paperSize="9" scale="82" firstPageNumber="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O64"/>
  <sheetViews>
    <sheetView showGridLines="0" zoomScale="84" zoomScaleNormal="84" workbookViewId="0">
      <selection activeCell="G56" sqref="G56"/>
    </sheetView>
  </sheetViews>
  <sheetFormatPr baseColWidth="10" defaultColWidth="11.453125" defaultRowHeight="10.5" x14ac:dyDescent="0.25"/>
  <cols>
    <col min="1" max="1" width="13.81640625" style="3" customWidth="1"/>
    <col min="2" max="2" width="44.54296875" style="4" bestFit="1" customWidth="1"/>
    <col min="3" max="3" width="3.81640625" style="76" customWidth="1"/>
    <col min="4" max="4" width="12.453125" style="77" customWidth="1"/>
    <col min="5" max="5" width="13.26953125" style="116" bestFit="1" customWidth="1"/>
    <col min="6" max="6" width="0.1796875" style="6" customWidth="1"/>
    <col min="7" max="7" width="14.1796875" style="6" customWidth="1"/>
    <col min="8" max="8" width="12.1796875" style="5" customWidth="1"/>
    <col min="9" max="9" width="0.7265625" style="7" customWidth="1"/>
    <col min="10" max="10" width="11.54296875" style="5" customWidth="1"/>
    <col min="11" max="11" width="13.54296875" style="5" customWidth="1"/>
    <col min="12" max="12" width="14.26953125" style="5" customWidth="1"/>
    <col min="13" max="13" width="12.54296875" style="8" customWidth="1"/>
    <col min="14" max="14" width="11.54296875" style="5" customWidth="1"/>
    <col min="15" max="16" width="11.26953125" style="5" customWidth="1"/>
    <col min="17" max="17" width="11.54296875" style="9" customWidth="1"/>
    <col min="18" max="18" width="10.54296875" style="6" customWidth="1"/>
    <col min="19" max="19" width="0.54296875" style="6" customWidth="1"/>
    <col min="20" max="20" width="12.1796875" style="6" customWidth="1"/>
    <col min="21" max="21" width="14.453125" style="5" customWidth="1"/>
    <col min="22" max="22" width="11.81640625" style="5" customWidth="1"/>
    <col min="23" max="23" width="12.81640625" style="5" customWidth="1"/>
    <col min="24" max="24" width="11.54296875" style="5" customWidth="1"/>
    <col min="25" max="26" width="11.26953125" style="5" customWidth="1"/>
    <col min="27" max="27" width="11.81640625" style="5" customWidth="1"/>
    <col min="28" max="28" width="11.453125" style="5"/>
    <col min="29" max="31" width="11.26953125" style="5" customWidth="1"/>
    <col min="32" max="16384" width="11.453125" style="9"/>
  </cols>
  <sheetData>
    <row r="1" spans="1:119" ht="12.65" customHeight="1" x14ac:dyDescent="0.25">
      <c r="A1" s="912" t="s">
        <v>21</v>
      </c>
      <c r="B1" s="913"/>
      <c r="E1" s="117"/>
      <c r="F1" s="9"/>
      <c r="G1" s="9"/>
      <c r="I1" s="9"/>
      <c r="R1" s="9"/>
      <c r="S1" s="9"/>
      <c r="T1" s="9"/>
    </row>
    <row r="2" spans="1:119" ht="12.75" customHeight="1" thickBot="1" x14ac:dyDescent="0.3">
      <c r="A2" s="914"/>
      <c r="B2" s="914"/>
      <c r="E2" s="657"/>
      <c r="F2" s="9"/>
      <c r="G2" s="9"/>
      <c r="I2" s="9"/>
      <c r="R2" s="9"/>
      <c r="S2" s="9"/>
      <c r="T2" s="9"/>
    </row>
    <row r="3" spans="1:119" ht="53" hidden="1" thickBot="1" x14ac:dyDescent="0.3">
      <c r="A3" s="866" t="s">
        <v>66</v>
      </c>
      <c r="B3" s="867" t="s">
        <v>23</v>
      </c>
      <c r="C3" s="97" t="s">
        <v>277</v>
      </c>
      <c r="D3" s="872" t="s">
        <v>24</v>
      </c>
      <c r="E3" s="872" t="s">
        <v>278</v>
      </c>
      <c r="F3" s="879" t="s">
        <v>279</v>
      </c>
      <c r="G3" s="714" t="s">
        <v>25</v>
      </c>
      <c r="H3" s="714" t="s">
        <v>280</v>
      </c>
      <c r="I3" s="25"/>
      <c r="J3" s="99" t="s">
        <v>281</v>
      </c>
      <c r="K3" s="99" t="s">
        <v>27</v>
      </c>
      <c r="L3" s="99" t="s">
        <v>28</v>
      </c>
      <c r="M3" s="12" t="s">
        <v>29</v>
      </c>
      <c r="N3" s="100" t="s">
        <v>30</v>
      </c>
      <c r="O3" s="12" t="s">
        <v>31</v>
      </c>
      <c r="P3" s="12" t="s">
        <v>32</v>
      </c>
      <c r="Q3" s="12" t="s">
        <v>33</v>
      </c>
      <c r="R3" s="12" t="s">
        <v>34</v>
      </c>
      <c r="S3" s="101"/>
      <c r="T3" s="99" t="s">
        <v>35</v>
      </c>
      <c r="U3" s="12" t="s">
        <v>36</v>
      </c>
      <c r="V3" s="102" t="s">
        <v>37</v>
      </c>
      <c r="W3" s="103" t="s">
        <v>68</v>
      </c>
      <c r="X3" s="104" t="s">
        <v>39</v>
      </c>
      <c r="Y3" s="12" t="s">
        <v>40</v>
      </c>
      <c r="Z3" s="12" t="s">
        <v>41</v>
      </c>
      <c r="AA3" s="12" t="s">
        <v>69</v>
      </c>
      <c r="AB3" s="99" t="s">
        <v>282</v>
      </c>
      <c r="AC3" s="12" t="s">
        <v>33</v>
      </c>
      <c r="AD3" s="107" t="s">
        <v>44</v>
      </c>
      <c r="AE3" s="12" t="s">
        <v>283</v>
      </c>
    </row>
    <row r="4" spans="1:119" ht="53" thickBot="1" x14ac:dyDescent="0.3">
      <c r="A4" s="880" t="s">
        <v>284</v>
      </c>
      <c r="B4" s="97" t="s">
        <v>23</v>
      </c>
      <c r="C4" s="97"/>
      <c r="D4" s="481" t="s">
        <v>24</v>
      </c>
      <c r="E4" s="481"/>
      <c r="F4" s="98"/>
      <c r="G4" s="481" t="s">
        <v>25</v>
      </c>
      <c r="H4" s="481"/>
      <c r="I4" s="25"/>
      <c r="J4" s="99" t="s">
        <v>26</v>
      </c>
      <c r="K4" s="99" t="s">
        <v>27</v>
      </c>
      <c r="L4" s="99" t="s">
        <v>28</v>
      </c>
      <c r="M4" s="324" t="s">
        <v>29</v>
      </c>
      <c r="N4" s="100" t="s">
        <v>30</v>
      </c>
      <c r="O4" s="12" t="s">
        <v>31</v>
      </c>
      <c r="P4" s="12" t="s">
        <v>32</v>
      </c>
      <c r="Q4" s="12" t="s">
        <v>33</v>
      </c>
      <c r="R4" s="12" t="s">
        <v>232</v>
      </c>
      <c r="S4" s="101"/>
      <c r="T4" s="99" t="s">
        <v>35</v>
      </c>
      <c r="U4" s="12" t="s">
        <v>36</v>
      </c>
      <c r="V4" s="102" t="s">
        <v>37</v>
      </c>
      <c r="W4" s="103" t="s">
        <v>68</v>
      </c>
      <c r="X4" s="104" t="s">
        <v>39</v>
      </c>
      <c r="Y4" s="12" t="s">
        <v>40</v>
      </c>
      <c r="Z4" s="12" t="s">
        <v>41</v>
      </c>
      <c r="AA4" s="12" t="s">
        <v>69</v>
      </c>
      <c r="AB4" s="99" t="s">
        <v>233</v>
      </c>
      <c r="AC4" s="12" t="s">
        <v>33</v>
      </c>
      <c r="AD4" s="107" t="s">
        <v>44</v>
      </c>
      <c r="AE4" s="12" t="s">
        <v>45</v>
      </c>
    </row>
    <row r="5" spans="1:119" s="13" customFormat="1" ht="20.25" customHeight="1" thickBot="1" x14ac:dyDescent="0.3">
      <c r="A5" s="96" t="s">
        <v>66</v>
      </c>
      <c r="B5" s="118" t="s">
        <v>23</v>
      </c>
      <c r="C5" s="105" t="s">
        <v>47</v>
      </c>
      <c r="D5" s="96" t="s">
        <v>48</v>
      </c>
      <c r="E5" s="500" t="s">
        <v>49</v>
      </c>
      <c r="F5" s="878"/>
      <c r="G5" s="576" t="s">
        <v>48</v>
      </c>
      <c r="H5" s="76" t="s">
        <v>49</v>
      </c>
      <c r="I5" s="106"/>
      <c r="J5" s="96" t="s">
        <v>48</v>
      </c>
      <c r="K5" s="96" t="s">
        <v>48</v>
      </c>
      <c r="L5" s="96" t="s">
        <v>48</v>
      </c>
      <c r="M5" s="107" t="s">
        <v>48</v>
      </c>
      <c r="N5" s="96" t="s">
        <v>48</v>
      </c>
      <c r="O5" s="96" t="s">
        <v>48</v>
      </c>
      <c r="P5" s="96" t="s">
        <v>48</v>
      </c>
      <c r="Q5" s="96" t="s">
        <v>48</v>
      </c>
      <c r="R5" s="96" t="s">
        <v>48</v>
      </c>
      <c r="S5" s="108"/>
      <c r="T5" s="96" t="s">
        <v>49</v>
      </c>
      <c r="U5" s="96" t="s">
        <v>49</v>
      </c>
      <c r="V5" s="22" t="s">
        <v>49</v>
      </c>
      <c r="W5" s="22" t="s">
        <v>49</v>
      </c>
      <c r="X5" s="96" t="s">
        <v>49</v>
      </c>
      <c r="Y5" s="96" t="s">
        <v>49</v>
      </c>
      <c r="Z5" s="96" t="s">
        <v>49</v>
      </c>
      <c r="AA5" s="96" t="s">
        <v>49</v>
      </c>
      <c r="AB5" s="97" t="s">
        <v>49</v>
      </c>
      <c r="AC5" s="109" t="s">
        <v>49</v>
      </c>
      <c r="AD5" s="109" t="s">
        <v>49</v>
      </c>
      <c r="AE5" s="109" t="s">
        <v>49</v>
      </c>
    </row>
    <row r="6" spans="1:119" s="13" customFormat="1" ht="15" customHeight="1" thickBot="1" x14ac:dyDescent="0.3">
      <c r="A6" s="250" t="s">
        <v>50</v>
      </c>
      <c r="B6" s="251" t="s">
        <v>234</v>
      </c>
      <c r="C6" s="251"/>
      <c r="D6" s="252">
        <v>9549.6200000000008</v>
      </c>
      <c r="E6" s="371"/>
      <c r="F6" s="876"/>
      <c r="G6" s="877">
        <f>G56+G57</f>
        <v>80.97</v>
      </c>
      <c r="H6" s="254"/>
      <c r="I6" s="256"/>
      <c r="J6" s="254"/>
      <c r="K6" s="254"/>
      <c r="L6" s="254"/>
      <c r="M6" s="257"/>
      <c r="N6" s="254"/>
      <c r="O6" s="254"/>
      <c r="P6" s="254"/>
      <c r="Q6" s="258"/>
      <c r="R6" s="255">
        <f>SUM(D6:G6)</f>
        <v>9630.59</v>
      </c>
      <c r="S6" s="256"/>
      <c r="T6" s="254"/>
      <c r="U6" s="254"/>
      <c r="V6" s="254"/>
      <c r="W6" s="254"/>
      <c r="X6" s="254"/>
      <c r="Y6" s="254"/>
      <c r="Z6" s="254"/>
      <c r="AA6" s="254"/>
      <c r="AB6" s="259"/>
      <c r="AC6" s="254"/>
      <c r="AD6" s="254"/>
      <c r="AE6" s="254"/>
      <c r="AF6" s="14"/>
      <c r="AG6" s="14"/>
      <c r="AH6" s="14"/>
      <c r="AI6" s="14"/>
      <c r="AJ6" s="14"/>
      <c r="AK6" s="14"/>
    </row>
    <row r="7" spans="1:119" s="94" customFormat="1" ht="15" customHeight="1" x14ac:dyDescent="0.25">
      <c r="A7" s="248">
        <v>43832</v>
      </c>
      <c r="B7" s="355" t="s">
        <v>63</v>
      </c>
      <c r="C7" s="869" t="s">
        <v>7</v>
      </c>
      <c r="D7" s="356"/>
      <c r="E7" s="357">
        <v>60</v>
      </c>
      <c r="F7" s="356"/>
      <c r="G7" s="859"/>
      <c r="H7" s="356"/>
      <c r="I7" s="137"/>
      <c r="J7" s="134"/>
      <c r="K7" s="134"/>
      <c r="L7" s="134"/>
      <c r="M7" s="138"/>
      <c r="N7" s="134"/>
      <c r="O7" s="249"/>
      <c r="P7" s="134"/>
      <c r="Q7" s="134"/>
      <c r="R7" s="134"/>
      <c r="S7" s="137"/>
      <c r="T7" s="139"/>
      <c r="U7" s="139"/>
      <c r="V7" s="139"/>
      <c r="W7" s="139"/>
      <c r="X7" s="139"/>
      <c r="Y7" s="139"/>
      <c r="Z7" s="139"/>
      <c r="AA7" s="139">
        <v>60</v>
      </c>
      <c r="AB7" s="134"/>
      <c r="AC7" s="139"/>
      <c r="AD7" s="139"/>
      <c r="AE7" s="139"/>
      <c r="AF7" s="131"/>
      <c r="AG7" s="131"/>
      <c r="AH7" s="131"/>
      <c r="AI7" s="131"/>
      <c r="AJ7" s="131"/>
      <c r="AK7" s="131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</row>
    <row r="8" spans="1:119" s="94" customFormat="1" ht="15" customHeight="1" x14ac:dyDescent="0.25">
      <c r="A8" s="248">
        <v>43833</v>
      </c>
      <c r="B8" s="358" t="s">
        <v>236</v>
      </c>
      <c r="C8" s="870" t="s">
        <v>7</v>
      </c>
      <c r="D8" s="239">
        <v>25.6</v>
      </c>
      <c r="E8" s="231"/>
      <c r="F8" s="239"/>
      <c r="G8" s="860"/>
      <c r="H8" s="239"/>
      <c r="I8" s="128"/>
      <c r="J8" s="114"/>
      <c r="K8" s="114">
        <v>25.6</v>
      </c>
      <c r="L8" s="114"/>
      <c r="M8" s="129"/>
      <c r="N8" s="132"/>
      <c r="O8" s="114"/>
      <c r="P8" s="133"/>
      <c r="Q8" s="114"/>
      <c r="R8" s="114"/>
      <c r="S8" s="128"/>
      <c r="T8" s="18"/>
      <c r="U8" s="18"/>
      <c r="V8" s="18"/>
      <c r="W8" s="18"/>
      <c r="X8" s="18"/>
      <c r="Y8" s="18"/>
      <c r="Z8" s="18"/>
      <c r="AA8" s="18"/>
      <c r="AB8" s="114"/>
      <c r="AC8" s="18"/>
      <c r="AD8" s="18"/>
      <c r="AE8" s="18"/>
      <c r="AF8" s="131"/>
      <c r="AG8" s="131"/>
      <c r="AH8" s="131"/>
      <c r="AI8" s="131"/>
      <c r="AJ8" s="131"/>
      <c r="AK8" s="131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</row>
    <row r="9" spans="1:119" s="94" customFormat="1" ht="15" customHeight="1" x14ac:dyDescent="0.25">
      <c r="A9" s="248">
        <v>43833</v>
      </c>
      <c r="B9" s="358" t="s">
        <v>158</v>
      </c>
      <c r="C9" s="870" t="s">
        <v>7</v>
      </c>
      <c r="D9" s="239"/>
      <c r="E9" s="231">
        <v>10.4</v>
      </c>
      <c r="F9" s="239"/>
      <c r="G9" s="860"/>
      <c r="H9" s="239"/>
      <c r="I9" s="128"/>
      <c r="J9" s="114"/>
      <c r="K9" s="114"/>
      <c r="L9" s="114"/>
      <c r="M9" s="129"/>
      <c r="N9" s="114"/>
      <c r="O9" s="134"/>
      <c r="P9" s="114"/>
      <c r="Q9" s="114"/>
      <c r="R9" s="114"/>
      <c r="S9" s="128"/>
      <c r="T9" s="18"/>
      <c r="U9" s="18"/>
      <c r="V9" s="18"/>
      <c r="W9" s="18"/>
      <c r="X9" s="18"/>
      <c r="Y9" s="18"/>
      <c r="Z9" s="18"/>
      <c r="AA9" s="18"/>
      <c r="AB9" s="114">
        <v>10.4</v>
      </c>
      <c r="AC9" s="18"/>
      <c r="AD9" s="18"/>
      <c r="AE9" s="18"/>
      <c r="AF9" s="131"/>
      <c r="AG9" s="131"/>
      <c r="AH9" s="131"/>
      <c r="AI9" s="131"/>
      <c r="AJ9" s="131"/>
      <c r="AK9" s="131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</row>
    <row r="10" spans="1:119" s="15" customFormat="1" ht="14.15" customHeight="1" x14ac:dyDescent="0.25">
      <c r="A10" s="209">
        <v>43836</v>
      </c>
      <c r="B10" s="241" t="s">
        <v>285</v>
      </c>
      <c r="C10" s="870" t="s">
        <v>7</v>
      </c>
      <c r="D10" s="231">
        <v>35.31</v>
      </c>
      <c r="E10" s="231"/>
      <c r="F10" s="239"/>
      <c r="G10" s="239"/>
      <c r="H10" s="239"/>
      <c r="I10" s="128"/>
      <c r="J10" s="114"/>
      <c r="K10" s="114">
        <v>35.31</v>
      </c>
      <c r="L10" s="114"/>
      <c r="M10" s="129"/>
      <c r="N10" s="114"/>
      <c r="O10" s="114"/>
      <c r="P10" s="114"/>
      <c r="Q10" s="114"/>
      <c r="R10" s="114"/>
      <c r="S10" s="128"/>
      <c r="T10" s="18"/>
      <c r="U10" s="18"/>
      <c r="V10" s="18"/>
      <c r="W10" s="18"/>
      <c r="X10" s="18"/>
      <c r="Y10" s="18"/>
      <c r="Z10" s="18"/>
      <c r="AA10" s="18"/>
      <c r="AB10" s="114"/>
      <c r="AC10" s="18"/>
      <c r="AD10" s="18"/>
      <c r="AE10" s="18"/>
      <c r="AF10" s="135"/>
      <c r="AG10" s="135"/>
      <c r="AH10" s="135"/>
      <c r="AI10" s="135"/>
      <c r="AJ10" s="135"/>
      <c r="AK10" s="135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</row>
    <row r="11" spans="1:119" s="94" customFormat="1" ht="15" customHeight="1" x14ac:dyDescent="0.25">
      <c r="A11" s="209">
        <v>43836</v>
      </c>
      <c r="B11" s="241" t="s">
        <v>286</v>
      </c>
      <c r="C11" s="870" t="s">
        <v>7</v>
      </c>
      <c r="D11" s="239">
        <v>80</v>
      </c>
      <c r="E11" s="231"/>
      <c r="F11" s="239"/>
      <c r="G11" s="860"/>
      <c r="H11" s="239"/>
      <c r="I11" s="128"/>
      <c r="J11" s="114"/>
      <c r="K11" s="114">
        <v>80</v>
      </c>
      <c r="L11" s="114"/>
      <c r="M11" s="129"/>
      <c r="N11" s="114"/>
      <c r="O11" s="130"/>
      <c r="P11" s="114"/>
      <c r="Q11" s="114"/>
      <c r="R11" s="114"/>
      <c r="S11" s="128"/>
      <c r="T11" s="18"/>
      <c r="U11" s="18"/>
      <c r="V11" s="18"/>
      <c r="W11" s="18"/>
      <c r="X11" s="18"/>
      <c r="Y11" s="18"/>
      <c r="Z11" s="18"/>
      <c r="AA11" s="18"/>
      <c r="AB11" s="114"/>
      <c r="AC11" s="18"/>
      <c r="AD11" s="18"/>
      <c r="AE11" s="18"/>
      <c r="AF11" s="131"/>
      <c r="AG11" s="131"/>
      <c r="AH11" s="131"/>
      <c r="AI11" s="131"/>
      <c r="AJ11" s="131"/>
      <c r="AK11" s="131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</row>
    <row r="12" spans="1:119" s="15" customFormat="1" ht="13.5" customHeight="1" x14ac:dyDescent="0.25">
      <c r="A12" s="209">
        <v>43837</v>
      </c>
      <c r="B12" s="358" t="s">
        <v>56</v>
      </c>
      <c r="C12" s="870" t="s">
        <v>7</v>
      </c>
      <c r="D12" s="231"/>
      <c r="E12" s="231">
        <v>29.99</v>
      </c>
      <c r="F12" s="239"/>
      <c r="G12" s="239"/>
      <c r="H12" s="239"/>
      <c r="I12" s="128"/>
      <c r="J12" s="114"/>
      <c r="K12" s="114"/>
      <c r="L12" s="114"/>
      <c r="M12" s="129"/>
      <c r="N12" s="114"/>
      <c r="O12" s="114"/>
      <c r="P12" s="114"/>
      <c r="Q12" s="114"/>
      <c r="R12" s="114"/>
      <c r="S12" s="128"/>
      <c r="T12" s="18"/>
      <c r="U12" s="18"/>
      <c r="V12" s="18"/>
      <c r="W12" s="18"/>
      <c r="X12" s="18"/>
      <c r="Y12" s="18"/>
      <c r="Z12" s="18"/>
      <c r="AA12" s="18">
        <v>29.99</v>
      </c>
      <c r="AB12" s="114"/>
      <c r="AC12" s="18"/>
      <c r="AD12" s="18"/>
      <c r="AE12" s="18"/>
      <c r="AF12" s="135"/>
      <c r="AG12" s="135"/>
      <c r="AH12" s="135"/>
      <c r="AI12" s="135"/>
      <c r="AJ12" s="135"/>
      <c r="AK12" s="135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</row>
    <row r="13" spans="1:119" s="236" customFormat="1" ht="16.5" customHeight="1" x14ac:dyDescent="0.25">
      <c r="A13" s="209">
        <v>43837</v>
      </c>
      <c r="B13" s="241" t="s">
        <v>287</v>
      </c>
      <c r="C13" s="870" t="s">
        <v>7</v>
      </c>
      <c r="D13" s="242">
        <v>30</v>
      </c>
      <c r="E13" s="242"/>
      <c r="F13" s="239"/>
      <c r="G13" s="861"/>
      <c r="H13" s="861"/>
      <c r="I13" s="229"/>
      <c r="J13" s="228"/>
      <c r="K13" s="228">
        <v>30</v>
      </c>
      <c r="L13" s="228"/>
      <c r="M13" s="232"/>
      <c r="N13" s="228"/>
      <c r="O13" s="228"/>
      <c r="P13" s="228"/>
      <c r="Q13" s="233"/>
      <c r="R13" s="228"/>
      <c r="S13" s="229"/>
      <c r="T13" s="230"/>
      <c r="U13" s="230"/>
      <c r="V13" s="230"/>
      <c r="W13" s="230"/>
      <c r="X13" s="230"/>
      <c r="Y13" s="230"/>
      <c r="Z13" s="230"/>
      <c r="AA13" s="240"/>
      <c r="AB13" s="228"/>
      <c r="AC13" s="230"/>
      <c r="AD13" s="230"/>
      <c r="AE13" s="230"/>
      <c r="AF13" s="234"/>
      <c r="AG13" s="234"/>
      <c r="AH13" s="234"/>
      <c r="AI13" s="234"/>
      <c r="AJ13" s="234"/>
      <c r="AK13" s="234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</row>
    <row r="14" spans="1:119" s="236" customFormat="1" ht="16.5" customHeight="1" x14ac:dyDescent="0.25">
      <c r="A14" s="209">
        <v>43838</v>
      </c>
      <c r="B14" s="241" t="s">
        <v>288</v>
      </c>
      <c r="C14" s="870" t="s">
        <v>7</v>
      </c>
      <c r="D14" s="242"/>
      <c r="E14" s="242"/>
      <c r="F14" s="239"/>
      <c r="G14" s="861">
        <v>42.6</v>
      </c>
      <c r="H14" s="861"/>
      <c r="I14" s="229"/>
      <c r="J14" s="228">
        <v>42.6</v>
      </c>
      <c r="K14" s="228"/>
      <c r="L14" s="228"/>
      <c r="M14" s="232"/>
      <c r="N14" s="228"/>
      <c r="O14" s="228"/>
      <c r="P14" s="228"/>
      <c r="Q14" s="233"/>
      <c r="R14" s="228"/>
      <c r="S14" s="229"/>
      <c r="T14" s="230"/>
      <c r="U14" s="230"/>
      <c r="V14" s="230"/>
      <c r="W14" s="230"/>
      <c r="X14" s="230"/>
      <c r="Y14" s="230"/>
      <c r="Z14" s="230"/>
      <c r="AA14" s="240"/>
      <c r="AB14" s="228"/>
      <c r="AC14" s="230"/>
      <c r="AD14" s="230"/>
      <c r="AE14" s="230"/>
      <c r="AF14" s="234"/>
      <c r="AG14" s="234"/>
      <c r="AH14" s="234"/>
      <c r="AI14" s="234"/>
      <c r="AJ14" s="234"/>
      <c r="AK14" s="234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</row>
    <row r="15" spans="1:119" s="236" customFormat="1" ht="16.5" customHeight="1" x14ac:dyDescent="0.25">
      <c r="A15" s="209">
        <v>43838</v>
      </c>
      <c r="B15" s="241" t="s">
        <v>289</v>
      </c>
      <c r="C15" s="870" t="s">
        <v>7</v>
      </c>
      <c r="D15" s="242"/>
      <c r="E15" s="242"/>
      <c r="F15" s="239"/>
      <c r="G15" s="861"/>
      <c r="H15" s="861">
        <v>7.85</v>
      </c>
      <c r="I15" s="229"/>
      <c r="J15" s="228"/>
      <c r="K15" s="228"/>
      <c r="L15" s="228"/>
      <c r="M15" s="232"/>
      <c r="N15" s="228"/>
      <c r="O15" s="228"/>
      <c r="P15" s="228"/>
      <c r="Q15" s="233"/>
      <c r="R15" s="228"/>
      <c r="S15" s="229"/>
      <c r="T15" s="230"/>
      <c r="U15" s="230"/>
      <c r="V15" s="230"/>
      <c r="W15" s="230">
        <v>7.85</v>
      </c>
      <c r="X15" s="230"/>
      <c r="Y15" s="230"/>
      <c r="Z15" s="230"/>
      <c r="AA15" s="240"/>
      <c r="AB15" s="228"/>
      <c r="AC15" s="230"/>
      <c r="AD15" s="230"/>
      <c r="AE15" s="230"/>
      <c r="AF15" s="234"/>
      <c r="AG15" s="234"/>
      <c r="AH15" s="234"/>
      <c r="AI15" s="234"/>
      <c r="AJ15" s="234"/>
      <c r="AK15" s="234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</row>
    <row r="16" spans="1:119" s="15" customFormat="1" ht="16.5" customHeight="1" x14ac:dyDescent="0.25">
      <c r="A16" s="209">
        <v>43838</v>
      </c>
      <c r="B16" s="241" t="s">
        <v>290</v>
      </c>
      <c r="C16" s="870" t="s">
        <v>7</v>
      </c>
      <c r="D16" s="231">
        <v>850</v>
      </c>
      <c r="E16" s="231"/>
      <c r="F16" s="239"/>
      <c r="G16" s="239"/>
      <c r="H16" s="239"/>
      <c r="I16" s="128"/>
      <c r="J16" s="114"/>
      <c r="K16" s="114">
        <v>850</v>
      </c>
      <c r="L16" s="114"/>
      <c r="M16" s="129"/>
      <c r="N16" s="114"/>
      <c r="O16" s="114"/>
      <c r="P16" s="114"/>
      <c r="Q16" s="140"/>
      <c r="R16" s="114"/>
      <c r="S16" s="128"/>
      <c r="T16" s="18"/>
      <c r="U16" s="18"/>
      <c r="V16" s="18"/>
      <c r="W16" s="18"/>
      <c r="X16" s="18"/>
      <c r="Y16" s="18"/>
      <c r="Z16" s="18"/>
      <c r="AA16" s="18"/>
      <c r="AB16" s="114"/>
      <c r="AC16" s="18"/>
      <c r="AD16" s="18"/>
      <c r="AE16" s="18"/>
      <c r="AF16" s="135"/>
      <c r="AG16" s="135"/>
      <c r="AH16" s="135"/>
      <c r="AI16" s="135"/>
      <c r="AJ16" s="135"/>
      <c r="AK16" s="135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</row>
    <row r="17" spans="1:119" s="15" customFormat="1" ht="16.5" customHeight="1" x14ac:dyDescent="0.25">
      <c r="A17" s="209">
        <v>43840</v>
      </c>
      <c r="B17" s="358" t="s">
        <v>291</v>
      </c>
      <c r="C17" s="870" t="s">
        <v>7</v>
      </c>
      <c r="D17" s="231">
        <v>80.64</v>
      </c>
      <c r="E17" s="231"/>
      <c r="F17" s="239"/>
      <c r="G17" s="239"/>
      <c r="H17" s="239"/>
      <c r="I17" s="128"/>
      <c r="J17" s="114"/>
      <c r="K17" s="114"/>
      <c r="L17" s="114"/>
      <c r="M17" s="129"/>
      <c r="N17" s="114">
        <v>80.64</v>
      </c>
      <c r="O17" s="114"/>
      <c r="P17" s="114"/>
      <c r="Q17" s="114"/>
      <c r="R17" s="114"/>
      <c r="S17" s="128"/>
      <c r="T17" s="18"/>
      <c r="U17" s="18"/>
      <c r="V17" s="18"/>
      <c r="W17" s="18"/>
      <c r="X17" s="18"/>
      <c r="Y17" s="18"/>
      <c r="Z17" s="18"/>
      <c r="AA17" s="18"/>
      <c r="AB17" s="114"/>
      <c r="AC17" s="18"/>
      <c r="AD17" s="18"/>
      <c r="AE17" s="18"/>
      <c r="AF17" s="135"/>
      <c r="AG17" s="135"/>
      <c r="AH17" s="135"/>
      <c r="AI17" s="135"/>
      <c r="AJ17" s="135"/>
      <c r="AK17" s="135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</row>
    <row r="18" spans="1:119" s="15" customFormat="1" ht="16.5" customHeight="1" x14ac:dyDescent="0.25">
      <c r="A18" s="209">
        <v>43840</v>
      </c>
      <c r="B18" s="358" t="s">
        <v>292</v>
      </c>
      <c r="C18" s="870" t="s">
        <v>7</v>
      </c>
      <c r="D18" s="231"/>
      <c r="E18" s="231">
        <v>1402.68</v>
      </c>
      <c r="F18" s="239"/>
      <c r="G18" s="239"/>
      <c r="H18" s="239"/>
      <c r="I18" s="128"/>
      <c r="J18" s="114"/>
      <c r="K18" s="114"/>
      <c r="L18" s="114"/>
      <c r="M18" s="129"/>
      <c r="N18" s="114"/>
      <c r="O18" s="114"/>
      <c r="P18" s="114"/>
      <c r="Q18" s="114"/>
      <c r="R18" s="114"/>
      <c r="S18" s="128"/>
      <c r="T18" s="18"/>
      <c r="U18" s="18"/>
      <c r="V18" s="18"/>
      <c r="W18" s="18"/>
      <c r="X18" s="18"/>
      <c r="Y18" s="18">
        <v>1402.68</v>
      </c>
      <c r="Z18" s="18"/>
      <c r="AA18" s="18"/>
      <c r="AB18" s="114"/>
      <c r="AC18" s="18"/>
      <c r="AD18" s="18"/>
      <c r="AE18" s="18"/>
      <c r="AF18" s="135"/>
      <c r="AG18" s="135"/>
      <c r="AH18" s="135"/>
      <c r="AI18" s="135"/>
      <c r="AJ18" s="135"/>
      <c r="AK18" s="135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</row>
    <row r="19" spans="1:119" s="15" customFormat="1" ht="16.5" customHeight="1" x14ac:dyDescent="0.25">
      <c r="A19" s="209">
        <v>43847</v>
      </c>
      <c r="B19" s="241" t="s">
        <v>293</v>
      </c>
      <c r="C19" s="870" t="s">
        <v>7</v>
      </c>
      <c r="D19" s="231">
        <v>100</v>
      </c>
      <c r="E19" s="231"/>
      <c r="F19" s="239"/>
      <c r="G19" s="239"/>
      <c r="H19" s="239"/>
      <c r="I19" s="128"/>
      <c r="J19" s="114"/>
      <c r="K19" s="114">
        <v>100</v>
      </c>
      <c r="L19" s="114"/>
      <c r="M19" s="129"/>
      <c r="N19" s="114"/>
      <c r="O19" s="114"/>
      <c r="P19" s="114"/>
      <c r="Q19" s="114"/>
      <c r="R19" s="114"/>
      <c r="S19" s="128"/>
      <c r="T19" s="18"/>
      <c r="U19" s="18"/>
      <c r="V19" s="18"/>
      <c r="W19" s="18"/>
      <c r="X19" s="18"/>
      <c r="Y19" s="18"/>
      <c r="Z19" s="18"/>
      <c r="AA19" s="18"/>
      <c r="AB19" s="114"/>
      <c r="AC19" s="18"/>
      <c r="AD19" s="18"/>
      <c r="AE19" s="18"/>
      <c r="AF19" s="135"/>
      <c r="AG19" s="135"/>
      <c r="AH19" s="135"/>
      <c r="AI19" s="135"/>
      <c r="AJ19" s="135"/>
      <c r="AK19" s="135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</row>
    <row r="20" spans="1:119" s="15" customFormat="1" ht="16.5" customHeight="1" x14ac:dyDescent="0.25">
      <c r="A20" s="209">
        <v>43861</v>
      </c>
      <c r="B20" s="241" t="s">
        <v>294</v>
      </c>
      <c r="C20" s="870" t="s">
        <v>7</v>
      </c>
      <c r="D20" s="271"/>
      <c r="E20" s="271"/>
      <c r="F20" s="272"/>
      <c r="G20" s="272"/>
      <c r="H20" s="272">
        <v>39.99</v>
      </c>
      <c r="I20" s="263"/>
      <c r="J20" s="262"/>
      <c r="K20" s="262"/>
      <c r="L20" s="262"/>
      <c r="M20" s="261"/>
      <c r="N20" s="262"/>
      <c r="O20" s="262"/>
      <c r="P20" s="262"/>
      <c r="Q20" s="262"/>
      <c r="R20" s="262"/>
      <c r="S20" s="263"/>
      <c r="T20" s="264"/>
      <c r="U20" s="264"/>
      <c r="V20" s="264"/>
      <c r="W20" s="264">
        <v>39.99</v>
      </c>
      <c r="X20" s="264"/>
      <c r="Y20" s="264"/>
      <c r="Z20" s="264"/>
      <c r="AA20" s="264"/>
      <c r="AB20" s="262"/>
      <c r="AC20" s="264"/>
      <c r="AD20" s="264"/>
      <c r="AE20" s="264"/>
      <c r="AF20" s="135"/>
      <c r="AG20" s="135"/>
      <c r="AH20" s="135"/>
      <c r="AI20" s="135"/>
      <c r="AJ20" s="135"/>
      <c r="AK20" s="13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</row>
    <row r="21" spans="1:119" s="15" customFormat="1" ht="16.5" customHeight="1" x14ac:dyDescent="0.25">
      <c r="A21" s="209">
        <v>43853</v>
      </c>
      <c r="B21" s="241" t="s">
        <v>244</v>
      </c>
      <c r="C21" s="870" t="s">
        <v>7</v>
      </c>
      <c r="D21" s="349">
        <v>40</v>
      </c>
      <c r="E21" s="359"/>
      <c r="F21" s="862"/>
      <c r="G21" s="351"/>
      <c r="H21" s="862"/>
      <c r="I21" s="144"/>
      <c r="J21" s="113"/>
      <c r="K21" s="114">
        <v>40</v>
      </c>
      <c r="L21" s="113"/>
      <c r="M21" s="145"/>
      <c r="N21" s="113"/>
      <c r="O21" s="113"/>
      <c r="P21" s="113"/>
      <c r="Q21" s="146"/>
      <c r="R21" s="143"/>
      <c r="S21" s="144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35"/>
      <c r="AG21" s="135"/>
      <c r="AH21" s="135"/>
      <c r="AI21" s="135"/>
      <c r="AJ21" s="135"/>
      <c r="AK21" s="135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</row>
    <row r="22" spans="1:119" s="15" customFormat="1" ht="16.5" customHeight="1" x14ac:dyDescent="0.25">
      <c r="A22" s="209">
        <v>43857</v>
      </c>
      <c r="B22" s="241" t="s">
        <v>295</v>
      </c>
      <c r="C22" s="870" t="s">
        <v>7</v>
      </c>
      <c r="D22" s="231">
        <v>40</v>
      </c>
      <c r="E22" s="231"/>
      <c r="F22" s="239"/>
      <c r="G22" s="239"/>
      <c r="H22" s="239"/>
      <c r="I22" s="128"/>
      <c r="J22" s="114"/>
      <c r="K22" s="239">
        <v>40</v>
      </c>
      <c r="L22" s="114"/>
      <c r="M22" s="129"/>
      <c r="N22" s="114"/>
      <c r="O22" s="114"/>
      <c r="P22" s="114"/>
      <c r="Q22" s="140"/>
      <c r="R22" s="114"/>
      <c r="S22" s="128"/>
      <c r="T22" s="18"/>
      <c r="U22" s="18"/>
      <c r="V22" s="18"/>
      <c r="W22" s="18"/>
      <c r="X22" s="18"/>
      <c r="Y22" s="18"/>
      <c r="Z22" s="18"/>
      <c r="AA22" s="18"/>
      <c r="AB22" s="114"/>
      <c r="AC22" s="18"/>
      <c r="AD22" s="18"/>
      <c r="AE22" s="18"/>
      <c r="AF22" s="135"/>
      <c r="AG22" s="135"/>
      <c r="AH22" s="135"/>
      <c r="AI22" s="135"/>
      <c r="AJ22" s="135"/>
      <c r="AK22" s="135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</row>
    <row r="23" spans="1:119" s="15" customFormat="1" ht="16.5" customHeight="1" x14ac:dyDescent="0.25">
      <c r="A23" s="209">
        <v>43858</v>
      </c>
      <c r="B23" s="241" t="s">
        <v>296</v>
      </c>
      <c r="C23" s="870" t="s">
        <v>7</v>
      </c>
      <c r="D23" s="231"/>
      <c r="E23" s="231"/>
      <c r="F23" s="239"/>
      <c r="G23" s="239"/>
      <c r="H23" s="239">
        <v>21</v>
      </c>
      <c r="I23" s="128"/>
      <c r="J23" s="114"/>
      <c r="K23" s="239"/>
      <c r="L23" s="114"/>
      <c r="M23" s="129"/>
      <c r="N23" s="114"/>
      <c r="O23" s="114"/>
      <c r="P23" s="114"/>
      <c r="Q23" s="140"/>
      <c r="R23" s="114"/>
      <c r="S23" s="128"/>
      <c r="T23" s="18"/>
      <c r="U23" s="18"/>
      <c r="V23" s="18"/>
      <c r="W23" s="18"/>
      <c r="X23" s="18"/>
      <c r="Y23" s="18"/>
      <c r="Z23" s="18"/>
      <c r="AA23" s="18"/>
      <c r="AB23" s="114"/>
      <c r="AC23" s="18"/>
      <c r="AD23" s="18"/>
      <c r="AE23" s="18">
        <v>21</v>
      </c>
      <c r="AF23" s="135"/>
      <c r="AG23" s="135"/>
      <c r="AH23" s="135"/>
      <c r="AI23" s="135"/>
      <c r="AJ23" s="135"/>
      <c r="AK23" s="135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</row>
    <row r="24" spans="1:119" s="15" customFormat="1" ht="16.5" customHeight="1" x14ac:dyDescent="0.25">
      <c r="A24" s="209">
        <v>43858</v>
      </c>
      <c r="B24" s="241" t="s">
        <v>297</v>
      </c>
      <c r="C24" s="870" t="s">
        <v>7</v>
      </c>
      <c r="D24" s="231">
        <v>20</v>
      </c>
      <c r="E24" s="231"/>
      <c r="F24" s="239"/>
      <c r="G24" s="239"/>
      <c r="H24" s="862"/>
      <c r="I24" s="144"/>
      <c r="J24" s="113"/>
      <c r="K24" s="239">
        <v>20</v>
      </c>
      <c r="L24" s="114"/>
      <c r="M24" s="129"/>
      <c r="N24" s="114"/>
      <c r="O24" s="114"/>
      <c r="P24" s="114"/>
      <c r="Q24" s="140"/>
      <c r="R24" s="114"/>
      <c r="S24" s="128"/>
      <c r="T24" s="18"/>
      <c r="U24" s="18"/>
      <c r="V24" s="18"/>
      <c r="W24" s="18"/>
      <c r="X24" s="18"/>
      <c r="Y24" s="18"/>
      <c r="Z24" s="18"/>
      <c r="AA24" s="18"/>
      <c r="AB24" s="114"/>
      <c r="AC24" s="18"/>
      <c r="AD24" s="18"/>
      <c r="AE24" s="18"/>
      <c r="AF24" s="135"/>
      <c r="AG24" s="135"/>
      <c r="AH24" s="135"/>
      <c r="AI24" s="135"/>
      <c r="AJ24" s="135"/>
      <c r="AK24" s="135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</row>
    <row r="25" spans="1:119" s="15" customFormat="1" ht="16.5" customHeight="1" x14ac:dyDescent="0.25">
      <c r="A25" s="209">
        <v>43858</v>
      </c>
      <c r="B25" s="358" t="s">
        <v>298</v>
      </c>
      <c r="C25" s="870" t="s">
        <v>7</v>
      </c>
      <c r="D25" s="231"/>
      <c r="E25" s="231">
        <v>160.80000000000001</v>
      </c>
      <c r="F25" s="239"/>
      <c r="G25" s="239"/>
      <c r="H25" s="239"/>
      <c r="I25" s="128"/>
      <c r="J25" s="114"/>
      <c r="K25" s="239"/>
      <c r="L25" s="114"/>
      <c r="M25" s="129"/>
      <c r="N25" s="114"/>
      <c r="O25" s="114"/>
      <c r="P25" s="114"/>
      <c r="Q25" s="140"/>
      <c r="R25" s="114"/>
      <c r="S25" s="128"/>
      <c r="T25" s="18"/>
      <c r="U25" s="18"/>
      <c r="V25" s="18"/>
      <c r="W25" s="18"/>
      <c r="X25" s="18"/>
      <c r="Y25" s="18"/>
      <c r="Z25" s="18"/>
      <c r="AA25" s="18">
        <v>160.80000000000001</v>
      </c>
      <c r="AB25" s="114"/>
      <c r="AC25" s="18"/>
      <c r="AD25" s="18"/>
      <c r="AE25" s="18"/>
      <c r="AF25" s="135"/>
      <c r="AG25" s="135"/>
      <c r="AH25" s="135"/>
      <c r="AI25" s="135"/>
      <c r="AJ25" s="135"/>
      <c r="AK25" s="135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</row>
    <row r="26" spans="1:119" s="15" customFormat="1" ht="16.5" customHeight="1" x14ac:dyDescent="0.25">
      <c r="A26" s="209">
        <v>43858</v>
      </c>
      <c r="B26" s="241" t="s">
        <v>299</v>
      </c>
      <c r="C26" s="870" t="s">
        <v>7</v>
      </c>
      <c r="D26" s="231">
        <v>25</v>
      </c>
      <c r="E26" s="231"/>
      <c r="F26" s="239"/>
      <c r="G26" s="239"/>
      <c r="H26" s="239"/>
      <c r="I26" s="128"/>
      <c r="J26" s="114"/>
      <c r="K26" s="114">
        <v>25</v>
      </c>
      <c r="L26" s="114"/>
      <c r="M26" s="129"/>
      <c r="N26" s="114"/>
      <c r="O26" s="114"/>
      <c r="P26" s="114"/>
      <c r="Q26" s="140"/>
      <c r="R26" s="114"/>
      <c r="S26" s="128"/>
      <c r="T26" s="18"/>
      <c r="U26" s="18"/>
      <c r="V26" s="18"/>
      <c r="W26" s="18"/>
      <c r="X26" s="18"/>
      <c r="Y26" s="18"/>
      <c r="Z26" s="18"/>
      <c r="AA26" s="18"/>
      <c r="AB26" s="114"/>
      <c r="AC26" s="18"/>
      <c r="AD26" s="18"/>
      <c r="AE26" s="18"/>
      <c r="AF26" s="135"/>
      <c r="AG26" s="135"/>
      <c r="AH26" s="135"/>
      <c r="AI26" s="135"/>
      <c r="AJ26" s="135"/>
      <c r="AK26" s="135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</row>
    <row r="27" spans="1:119" s="15" customFormat="1" ht="16.5" customHeight="1" x14ac:dyDescent="0.25">
      <c r="A27" s="209">
        <v>43858</v>
      </c>
      <c r="B27" s="241" t="s">
        <v>300</v>
      </c>
      <c r="C27" s="870" t="s">
        <v>7</v>
      </c>
      <c r="D27" s="231">
        <v>565</v>
      </c>
      <c r="E27" s="231">
        <v>565</v>
      </c>
      <c r="F27" s="239"/>
      <c r="G27" s="239"/>
      <c r="H27" s="239"/>
      <c r="I27" s="128"/>
      <c r="J27" s="114"/>
      <c r="K27" s="114"/>
      <c r="L27" s="114"/>
      <c r="M27" s="129"/>
      <c r="N27" s="114"/>
      <c r="O27" s="114"/>
      <c r="P27" s="114"/>
      <c r="Q27" s="140"/>
      <c r="R27" s="114"/>
      <c r="S27" s="128"/>
      <c r="T27" s="18"/>
      <c r="U27" s="18"/>
      <c r="V27" s="18"/>
      <c r="W27" s="18"/>
      <c r="X27" s="18"/>
      <c r="Y27" s="18"/>
      <c r="Z27" s="18"/>
      <c r="AA27" s="18"/>
      <c r="AB27" s="114"/>
      <c r="AC27" s="18"/>
      <c r="AD27" s="18"/>
      <c r="AE27" s="18"/>
      <c r="AF27" s="135"/>
      <c r="AG27" s="135"/>
      <c r="AH27" s="135"/>
      <c r="AI27" s="135"/>
      <c r="AJ27" s="135"/>
      <c r="AK27" s="135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</row>
    <row r="28" spans="1:119" s="15" customFormat="1" ht="16.5" customHeight="1" x14ac:dyDescent="0.25">
      <c r="A28" s="209">
        <v>43861</v>
      </c>
      <c r="B28" s="241" t="s">
        <v>301</v>
      </c>
      <c r="C28" s="870" t="s">
        <v>7</v>
      </c>
      <c r="D28" s="231"/>
      <c r="E28" s="231">
        <v>320</v>
      </c>
      <c r="F28" s="239"/>
      <c r="G28" s="239"/>
      <c r="H28" s="239"/>
      <c r="I28" s="128"/>
      <c r="J28" s="114"/>
      <c r="K28" s="114"/>
      <c r="L28" s="114"/>
      <c r="M28" s="129"/>
      <c r="N28" s="114"/>
      <c r="O28" s="114"/>
      <c r="P28" s="114"/>
      <c r="Q28" s="140"/>
      <c r="R28" s="114"/>
      <c r="S28" s="128"/>
      <c r="T28" s="18"/>
      <c r="U28" s="18"/>
      <c r="V28" s="18"/>
      <c r="W28" s="18"/>
      <c r="X28" s="18"/>
      <c r="Y28" s="18">
        <v>320</v>
      </c>
      <c r="Z28" s="18"/>
      <c r="AA28" s="18"/>
      <c r="AB28" s="114"/>
      <c r="AC28" s="18"/>
      <c r="AD28" s="18"/>
      <c r="AE28" s="18"/>
      <c r="AF28" s="135"/>
      <c r="AG28" s="135"/>
      <c r="AH28" s="135"/>
      <c r="AI28" s="135"/>
      <c r="AJ28" s="135"/>
      <c r="AK28" s="135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</row>
    <row r="29" spans="1:119" s="15" customFormat="1" ht="16.5" customHeight="1" x14ac:dyDescent="0.25">
      <c r="A29" s="209">
        <v>43861</v>
      </c>
      <c r="B29" s="241" t="s">
        <v>302</v>
      </c>
      <c r="C29" s="870" t="s">
        <v>7</v>
      </c>
      <c r="D29" s="231"/>
      <c r="E29" s="231">
        <v>88.44</v>
      </c>
      <c r="F29" s="239"/>
      <c r="G29" s="239"/>
      <c r="H29" s="239"/>
      <c r="I29" s="128"/>
      <c r="J29" s="114"/>
      <c r="K29" s="114"/>
      <c r="L29" s="114"/>
      <c r="M29" s="127"/>
      <c r="N29" s="114"/>
      <c r="O29" s="114"/>
      <c r="P29" s="114"/>
      <c r="Q29" s="140"/>
      <c r="R29" s="114"/>
      <c r="S29" s="128"/>
      <c r="T29" s="18"/>
      <c r="U29" s="18"/>
      <c r="V29" s="18">
        <v>88.44</v>
      </c>
      <c r="W29" s="18"/>
      <c r="X29" s="18"/>
      <c r="Y29" s="18"/>
      <c r="Z29" s="18"/>
      <c r="AA29" s="18"/>
      <c r="AB29" s="114"/>
      <c r="AC29" s="18"/>
      <c r="AD29" s="18"/>
      <c r="AE29" s="18"/>
      <c r="AF29" s="135"/>
      <c r="AG29" s="135"/>
      <c r="AH29" s="135"/>
      <c r="AI29" s="135"/>
      <c r="AJ29" s="135"/>
      <c r="AK29" s="135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</row>
    <row r="30" spans="1:119" s="15" customFormat="1" ht="16.5" customHeight="1" x14ac:dyDescent="0.25">
      <c r="A30" s="209">
        <v>43861</v>
      </c>
      <c r="B30" s="241" t="s">
        <v>303</v>
      </c>
      <c r="C30" s="870" t="s">
        <v>7</v>
      </c>
      <c r="D30" s="231">
        <v>500</v>
      </c>
      <c r="E30" s="231"/>
      <c r="F30" s="239"/>
      <c r="G30" s="239"/>
      <c r="H30" s="239"/>
      <c r="I30" s="128"/>
      <c r="J30" s="114"/>
      <c r="K30" s="127">
        <v>500</v>
      </c>
      <c r="L30" s="114"/>
      <c r="M30" s="127"/>
      <c r="N30" s="114"/>
      <c r="O30" s="114"/>
      <c r="P30" s="114"/>
      <c r="Q30" s="140"/>
      <c r="R30" s="114"/>
      <c r="S30" s="128"/>
      <c r="T30" s="18"/>
      <c r="U30" s="18"/>
      <c r="V30" s="18"/>
      <c r="W30" s="18"/>
      <c r="X30" s="18"/>
      <c r="Y30" s="18"/>
      <c r="Z30" s="18"/>
      <c r="AA30" s="18"/>
      <c r="AB30" s="114"/>
      <c r="AC30" s="18"/>
      <c r="AD30" s="18"/>
      <c r="AE30" s="18"/>
      <c r="AF30" s="135"/>
      <c r="AG30" s="135"/>
      <c r="AH30" s="135"/>
      <c r="AI30" s="135"/>
      <c r="AJ30" s="135"/>
      <c r="AK30" s="135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</row>
    <row r="31" spans="1:119" s="15" customFormat="1" ht="16.5" customHeight="1" x14ac:dyDescent="0.25">
      <c r="A31" s="209">
        <v>43861</v>
      </c>
      <c r="B31" s="241" t="s">
        <v>303</v>
      </c>
      <c r="C31" s="870" t="s">
        <v>7</v>
      </c>
      <c r="D31" s="231">
        <v>100</v>
      </c>
      <c r="E31" s="231"/>
      <c r="F31" s="239"/>
      <c r="G31" s="239"/>
      <c r="H31" s="239"/>
      <c r="I31" s="128"/>
      <c r="J31" s="114"/>
      <c r="K31" s="127">
        <v>100</v>
      </c>
      <c r="L31" s="114"/>
      <c r="M31" s="127"/>
      <c r="N31" s="114"/>
      <c r="O31" s="114"/>
      <c r="P31" s="114"/>
      <c r="Q31" s="140"/>
      <c r="R31" s="114"/>
      <c r="S31" s="128"/>
      <c r="T31" s="18"/>
      <c r="U31" s="18"/>
      <c r="V31" s="18"/>
      <c r="W31" s="18"/>
      <c r="X31" s="18"/>
      <c r="Y31" s="18"/>
      <c r="Z31" s="18"/>
      <c r="AA31" s="18"/>
      <c r="AB31" s="114"/>
      <c r="AC31" s="18"/>
      <c r="AD31" s="18"/>
      <c r="AE31" s="18"/>
      <c r="AF31" s="135"/>
      <c r="AG31" s="135"/>
      <c r="AH31" s="135"/>
      <c r="AI31" s="135"/>
      <c r="AJ31" s="135"/>
      <c r="AK31" s="135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</row>
    <row r="32" spans="1:119" s="15" customFormat="1" ht="16.5" customHeight="1" x14ac:dyDescent="0.25">
      <c r="A32" s="209">
        <v>43861</v>
      </c>
      <c r="B32" s="241" t="s">
        <v>303</v>
      </c>
      <c r="C32" s="870" t="s">
        <v>7</v>
      </c>
      <c r="D32" s="231">
        <v>84</v>
      </c>
      <c r="E32" s="231"/>
      <c r="F32" s="239"/>
      <c r="G32" s="239"/>
      <c r="H32" s="239"/>
      <c r="I32" s="128"/>
      <c r="J32" s="114"/>
      <c r="K32" s="127">
        <v>84</v>
      </c>
      <c r="L32" s="114"/>
      <c r="M32" s="127"/>
      <c r="N32" s="114"/>
      <c r="O32" s="114"/>
      <c r="P32" s="114"/>
      <c r="Q32" s="140"/>
      <c r="R32" s="114"/>
      <c r="S32" s="128"/>
      <c r="T32" s="18"/>
      <c r="U32" s="18"/>
      <c r="V32" s="18"/>
      <c r="W32" s="18"/>
      <c r="X32" s="18"/>
      <c r="Y32" s="18"/>
      <c r="Z32" s="18"/>
      <c r="AA32" s="18"/>
      <c r="AB32" s="114"/>
      <c r="AC32" s="18"/>
      <c r="AD32" s="18"/>
      <c r="AE32" s="18"/>
      <c r="AF32" s="135"/>
      <c r="AG32" s="135"/>
      <c r="AH32" s="135"/>
      <c r="AI32" s="135"/>
      <c r="AJ32" s="135"/>
      <c r="AK32" s="135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</row>
    <row r="33" spans="1:119" s="15" customFormat="1" ht="16.5" customHeight="1" x14ac:dyDescent="0.25">
      <c r="A33" s="209">
        <v>43861</v>
      </c>
      <c r="B33" s="241" t="s">
        <v>303</v>
      </c>
      <c r="C33" s="870" t="s">
        <v>7</v>
      </c>
      <c r="D33" s="231">
        <v>50</v>
      </c>
      <c r="E33" s="231"/>
      <c r="F33" s="239"/>
      <c r="G33" s="239"/>
      <c r="H33" s="239"/>
      <c r="I33" s="128"/>
      <c r="J33" s="114"/>
      <c r="K33" s="127">
        <v>50</v>
      </c>
      <c r="L33" s="114"/>
      <c r="M33" s="127"/>
      <c r="N33" s="114"/>
      <c r="O33" s="114"/>
      <c r="P33" s="114"/>
      <c r="Q33" s="140"/>
      <c r="R33" s="114"/>
      <c r="S33" s="128"/>
      <c r="T33" s="18"/>
      <c r="U33" s="18"/>
      <c r="V33" s="18"/>
      <c r="W33" s="18"/>
      <c r="X33" s="18"/>
      <c r="Y33" s="18"/>
      <c r="Z33" s="18"/>
      <c r="AA33" s="18"/>
      <c r="AB33" s="114"/>
      <c r="AC33" s="18"/>
      <c r="AD33" s="18"/>
      <c r="AE33" s="18"/>
      <c r="AF33" s="135"/>
      <c r="AG33" s="135"/>
      <c r="AH33" s="135"/>
      <c r="AI33" s="135"/>
      <c r="AJ33" s="135"/>
      <c r="AK33" s="135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</row>
    <row r="34" spans="1:119" s="15" customFormat="1" ht="16.5" customHeight="1" x14ac:dyDescent="0.25">
      <c r="A34" s="209">
        <v>43861</v>
      </c>
      <c r="B34" s="241" t="s">
        <v>303</v>
      </c>
      <c r="C34" s="870" t="s">
        <v>7</v>
      </c>
      <c r="D34" s="231">
        <v>50</v>
      </c>
      <c r="E34" s="231"/>
      <c r="F34" s="239"/>
      <c r="G34" s="239"/>
      <c r="H34" s="239"/>
      <c r="I34" s="128"/>
      <c r="J34" s="114"/>
      <c r="K34" s="127">
        <v>50</v>
      </c>
      <c r="L34" s="114"/>
      <c r="M34" s="127"/>
      <c r="N34" s="114"/>
      <c r="O34" s="114"/>
      <c r="P34" s="114"/>
      <c r="Q34" s="140"/>
      <c r="R34" s="114"/>
      <c r="S34" s="128"/>
      <c r="T34" s="18"/>
      <c r="U34" s="18"/>
      <c r="V34" s="18"/>
      <c r="W34" s="18"/>
      <c r="X34" s="18"/>
      <c r="Y34" s="18"/>
      <c r="Z34" s="18"/>
      <c r="AA34" s="18"/>
      <c r="AB34" s="114"/>
      <c r="AC34" s="18"/>
      <c r="AD34" s="18"/>
      <c r="AE34" s="18"/>
      <c r="AF34" s="135"/>
      <c r="AG34" s="135"/>
      <c r="AH34" s="135"/>
      <c r="AI34" s="135"/>
      <c r="AJ34" s="135"/>
      <c r="AK34" s="135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</row>
    <row r="35" spans="1:119" s="15" customFormat="1" ht="16.5" customHeight="1" x14ac:dyDescent="0.25">
      <c r="A35" s="209">
        <v>43861</v>
      </c>
      <c r="B35" s="241" t="s">
        <v>303</v>
      </c>
      <c r="C35" s="870" t="s">
        <v>7</v>
      </c>
      <c r="D35" s="231">
        <v>120</v>
      </c>
      <c r="E35" s="231"/>
      <c r="F35" s="239"/>
      <c r="G35" s="239"/>
      <c r="H35" s="239"/>
      <c r="I35" s="128"/>
      <c r="J35" s="114"/>
      <c r="K35" s="127">
        <v>120</v>
      </c>
      <c r="L35" s="114"/>
      <c r="M35" s="127"/>
      <c r="N35" s="114"/>
      <c r="O35" s="114"/>
      <c r="P35" s="114"/>
      <c r="Q35" s="140"/>
      <c r="R35" s="114"/>
      <c r="S35" s="128"/>
      <c r="T35" s="18"/>
      <c r="U35" s="18"/>
      <c r="V35" s="18"/>
      <c r="W35" s="18"/>
      <c r="X35" s="18"/>
      <c r="Y35" s="18"/>
      <c r="Z35" s="18"/>
      <c r="AA35" s="18"/>
      <c r="AB35" s="114"/>
      <c r="AC35" s="18"/>
      <c r="AD35" s="18"/>
      <c r="AE35" s="18"/>
      <c r="AF35" s="135"/>
      <c r="AG35" s="135"/>
      <c r="AH35" s="135"/>
      <c r="AI35" s="135"/>
      <c r="AJ35" s="135"/>
      <c r="AK35" s="135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</row>
    <row r="36" spans="1:119" s="15" customFormat="1" ht="16.5" customHeight="1" x14ac:dyDescent="0.25">
      <c r="A36" s="209">
        <v>43861</v>
      </c>
      <c r="B36" s="241" t="s">
        <v>304</v>
      </c>
      <c r="C36" s="870" t="s">
        <v>7</v>
      </c>
      <c r="D36" s="231"/>
      <c r="E36" s="231"/>
      <c r="F36" s="239"/>
      <c r="G36" s="239">
        <v>390.7</v>
      </c>
      <c r="H36" s="239"/>
      <c r="I36" s="128"/>
      <c r="J36" s="114"/>
      <c r="K36" s="114"/>
      <c r="L36" s="114"/>
      <c r="M36" s="231">
        <v>390.7</v>
      </c>
      <c r="N36" s="114"/>
      <c r="O36" s="114"/>
      <c r="P36" s="114"/>
      <c r="Q36" s="114"/>
      <c r="R36" s="114"/>
      <c r="S36" s="128"/>
      <c r="T36" s="18"/>
      <c r="U36" s="18"/>
      <c r="V36" s="18"/>
      <c r="W36" s="18"/>
      <c r="X36" s="18"/>
      <c r="Y36" s="18"/>
      <c r="Z36" s="18"/>
      <c r="AA36" s="18"/>
      <c r="AB36" s="114"/>
      <c r="AC36" s="18"/>
      <c r="AD36" s="18"/>
      <c r="AE36" s="18"/>
      <c r="AF36" s="135"/>
      <c r="AG36" s="135"/>
      <c r="AH36" s="135"/>
      <c r="AI36" s="135"/>
      <c r="AJ36" s="135"/>
      <c r="AK36" s="135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</row>
    <row r="37" spans="1:119" s="15" customFormat="1" ht="16.5" customHeight="1" x14ac:dyDescent="0.25">
      <c r="A37" s="209">
        <v>43861</v>
      </c>
      <c r="B37" s="241" t="s">
        <v>305</v>
      </c>
      <c r="C37" s="870" t="s">
        <v>7</v>
      </c>
      <c r="D37" s="863">
        <v>79</v>
      </c>
      <c r="E37" s="271"/>
      <c r="F37" s="272"/>
      <c r="G37" s="272"/>
      <c r="H37" s="272"/>
      <c r="I37" s="263"/>
      <c r="J37" s="262"/>
      <c r="K37" s="262"/>
      <c r="L37" s="262"/>
      <c r="M37" s="260">
        <v>79</v>
      </c>
      <c r="N37" s="262"/>
      <c r="O37" s="262"/>
      <c r="P37" s="262"/>
      <c r="Q37" s="262"/>
      <c r="R37" s="262"/>
      <c r="S37" s="263"/>
      <c r="T37" s="264"/>
      <c r="U37" s="264"/>
      <c r="V37" s="264"/>
      <c r="W37" s="264"/>
      <c r="X37" s="264"/>
      <c r="Y37" s="264"/>
      <c r="Z37" s="264"/>
      <c r="AA37" s="264"/>
      <c r="AB37" s="262"/>
      <c r="AC37" s="264"/>
      <c r="AD37" s="264"/>
      <c r="AE37" s="264"/>
      <c r="AF37" s="135"/>
      <c r="AG37" s="135"/>
      <c r="AH37" s="135"/>
      <c r="AI37" s="135"/>
      <c r="AJ37" s="135"/>
      <c r="AK37" s="135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</row>
    <row r="38" spans="1:119" s="15" customFormat="1" ht="16.5" customHeight="1" x14ac:dyDescent="0.25">
      <c r="A38" s="209">
        <v>43861</v>
      </c>
      <c r="B38" s="241" t="s">
        <v>305</v>
      </c>
      <c r="C38" s="870" t="s">
        <v>7</v>
      </c>
      <c r="D38" s="863">
        <v>82.5</v>
      </c>
      <c r="E38" s="271"/>
      <c r="F38" s="272"/>
      <c r="G38" s="272"/>
      <c r="H38" s="272"/>
      <c r="I38" s="263"/>
      <c r="J38" s="262"/>
      <c r="K38" s="262"/>
      <c r="L38" s="262"/>
      <c r="M38" s="260">
        <v>82.5</v>
      </c>
      <c r="N38" s="262"/>
      <c r="O38" s="262"/>
      <c r="P38" s="262"/>
      <c r="Q38" s="262"/>
      <c r="R38" s="262"/>
      <c r="S38" s="263"/>
      <c r="T38" s="264"/>
      <c r="U38" s="264"/>
      <c r="V38" s="264"/>
      <c r="W38" s="264"/>
      <c r="X38" s="264"/>
      <c r="Y38" s="264"/>
      <c r="Z38" s="264"/>
      <c r="AA38" s="264"/>
      <c r="AB38" s="262"/>
      <c r="AC38" s="264"/>
      <c r="AD38" s="264"/>
      <c r="AE38" s="264"/>
      <c r="AF38" s="135"/>
      <c r="AG38" s="135"/>
      <c r="AH38" s="135"/>
      <c r="AI38" s="135"/>
      <c r="AJ38" s="135"/>
      <c r="AK38" s="135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</row>
    <row r="39" spans="1:119" s="15" customFormat="1" ht="16.5" customHeight="1" x14ac:dyDescent="0.25">
      <c r="A39" s="209">
        <v>43861</v>
      </c>
      <c r="B39" s="241" t="s">
        <v>305</v>
      </c>
      <c r="C39" s="870" t="s">
        <v>7</v>
      </c>
      <c r="D39" s="863">
        <v>67.5</v>
      </c>
      <c r="E39" s="271"/>
      <c r="F39" s="272"/>
      <c r="G39" s="272"/>
      <c r="H39" s="272"/>
      <c r="I39" s="263"/>
      <c r="J39" s="262"/>
      <c r="K39" s="262"/>
      <c r="L39" s="262"/>
      <c r="M39" s="260">
        <v>67.5</v>
      </c>
      <c r="N39" s="262"/>
      <c r="O39" s="262"/>
      <c r="P39" s="262"/>
      <c r="Q39" s="262"/>
      <c r="R39" s="262"/>
      <c r="S39" s="263"/>
      <c r="T39" s="264"/>
      <c r="U39" s="264"/>
      <c r="V39" s="264"/>
      <c r="W39" s="264"/>
      <c r="X39" s="264"/>
      <c r="Y39" s="264"/>
      <c r="Z39" s="264"/>
      <c r="AA39" s="264"/>
      <c r="AB39" s="262"/>
      <c r="AC39" s="264"/>
      <c r="AD39" s="264"/>
      <c r="AE39" s="264"/>
      <c r="AF39" s="135"/>
      <c r="AG39" s="135"/>
      <c r="AH39" s="135"/>
      <c r="AI39" s="135"/>
      <c r="AJ39" s="135"/>
      <c r="AK39" s="135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</row>
    <row r="40" spans="1:119" s="15" customFormat="1" ht="16.5" customHeight="1" x14ac:dyDescent="0.25">
      <c r="A40" s="209">
        <v>43861</v>
      </c>
      <c r="B40" s="241" t="s">
        <v>305</v>
      </c>
      <c r="C40" s="870" t="s">
        <v>7</v>
      </c>
      <c r="D40" s="863">
        <v>56</v>
      </c>
      <c r="E40" s="271"/>
      <c r="F40" s="272"/>
      <c r="G40" s="272"/>
      <c r="H40" s="272"/>
      <c r="I40" s="263"/>
      <c r="J40" s="262"/>
      <c r="K40" s="262"/>
      <c r="L40" s="262"/>
      <c r="M40" s="260">
        <v>56</v>
      </c>
      <c r="N40" s="262"/>
      <c r="O40" s="262"/>
      <c r="P40" s="262"/>
      <c r="Q40" s="262"/>
      <c r="R40" s="262"/>
      <c r="S40" s="263"/>
      <c r="T40" s="264"/>
      <c r="U40" s="264"/>
      <c r="V40" s="264"/>
      <c r="W40" s="264"/>
      <c r="X40" s="264"/>
      <c r="Y40" s="264"/>
      <c r="Z40" s="264"/>
      <c r="AA40" s="264"/>
      <c r="AB40" s="262"/>
      <c r="AC40" s="264"/>
      <c r="AD40" s="264"/>
      <c r="AE40" s="264"/>
      <c r="AF40" s="135"/>
      <c r="AG40" s="135"/>
      <c r="AH40" s="135"/>
      <c r="AI40" s="135"/>
      <c r="AJ40" s="135"/>
      <c r="AK40" s="135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</row>
    <row r="41" spans="1:119" s="15" customFormat="1" ht="16.5" customHeight="1" x14ac:dyDescent="0.25">
      <c r="A41" s="209">
        <v>43861</v>
      </c>
      <c r="B41" s="241" t="s">
        <v>305</v>
      </c>
      <c r="C41" s="870" t="s">
        <v>7</v>
      </c>
      <c r="D41" s="863">
        <v>47.5</v>
      </c>
      <c r="E41" s="271"/>
      <c r="F41" s="272"/>
      <c r="G41" s="272"/>
      <c r="H41" s="272"/>
      <c r="I41" s="263"/>
      <c r="J41" s="262"/>
      <c r="K41" s="262"/>
      <c r="L41" s="262"/>
      <c r="M41" s="260">
        <v>47.5</v>
      </c>
      <c r="N41" s="262"/>
      <c r="O41" s="262"/>
      <c r="P41" s="262"/>
      <c r="Q41" s="262"/>
      <c r="R41" s="262"/>
      <c r="S41" s="263"/>
      <c r="T41" s="264"/>
      <c r="U41" s="264"/>
      <c r="V41" s="264"/>
      <c r="W41" s="264"/>
      <c r="X41" s="264"/>
      <c r="Y41" s="264"/>
      <c r="Z41" s="264"/>
      <c r="AA41" s="264"/>
      <c r="AB41" s="262"/>
      <c r="AC41" s="264"/>
      <c r="AD41" s="264"/>
      <c r="AE41" s="264"/>
      <c r="AF41" s="135"/>
      <c r="AG41" s="135"/>
      <c r="AH41" s="135"/>
      <c r="AI41" s="135"/>
      <c r="AJ41" s="135"/>
      <c r="AK41" s="135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</row>
    <row r="42" spans="1:119" s="15" customFormat="1" ht="16.5" customHeight="1" x14ac:dyDescent="0.25">
      <c r="A42" s="209">
        <v>43861</v>
      </c>
      <c r="B42" s="241" t="s">
        <v>305</v>
      </c>
      <c r="C42" s="870" t="s">
        <v>7</v>
      </c>
      <c r="D42" s="863">
        <v>64.5</v>
      </c>
      <c r="E42" s="271"/>
      <c r="F42" s="272"/>
      <c r="G42" s="272"/>
      <c r="H42" s="272"/>
      <c r="I42" s="263"/>
      <c r="J42" s="262"/>
      <c r="K42" s="262"/>
      <c r="L42" s="262"/>
      <c r="M42" s="260">
        <v>64.5</v>
      </c>
      <c r="N42" s="262"/>
      <c r="O42" s="262"/>
      <c r="P42" s="262"/>
      <c r="Q42" s="262"/>
      <c r="R42" s="262"/>
      <c r="S42" s="263"/>
      <c r="T42" s="264"/>
      <c r="U42" s="264"/>
      <c r="V42" s="264"/>
      <c r="W42" s="264"/>
      <c r="X42" s="264"/>
      <c r="Y42" s="264"/>
      <c r="Z42" s="264"/>
      <c r="AA42" s="264"/>
      <c r="AB42" s="262"/>
      <c r="AC42" s="264"/>
      <c r="AD42" s="264"/>
      <c r="AE42" s="264"/>
      <c r="AF42" s="135"/>
      <c r="AG42" s="135"/>
      <c r="AH42" s="135"/>
      <c r="AI42" s="135"/>
      <c r="AJ42" s="135"/>
      <c r="AK42" s="135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</row>
    <row r="43" spans="1:119" s="15" customFormat="1" ht="16.5" customHeight="1" x14ac:dyDescent="0.25">
      <c r="A43" s="209">
        <v>43861</v>
      </c>
      <c r="B43" s="241" t="s">
        <v>306</v>
      </c>
      <c r="C43" s="870" t="s">
        <v>7</v>
      </c>
      <c r="D43" s="271"/>
      <c r="E43" s="271"/>
      <c r="F43" s="272"/>
      <c r="G43" s="272"/>
      <c r="H43" s="272">
        <v>51.2</v>
      </c>
      <c r="I43" s="263"/>
      <c r="J43" s="262"/>
      <c r="K43" s="262"/>
      <c r="L43" s="262"/>
      <c r="M43" s="261"/>
      <c r="N43" s="262"/>
      <c r="O43" s="262"/>
      <c r="P43" s="262"/>
      <c r="Q43" s="262"/>
      <c r="R43" s="262"/>
      <c r="S43" s="263"/>
      <c r="T43" s="264"/>
      <c r="U43" s="264"/>
      <c r="V43" s="264"/>
      <c r="W43" s="264"/>
      <c r="X43" s="264"/>
      <c r="Y43" s="264"/>
      <c r="Z43" s="264"/>
      <c r="AA43" s="264"/>
      <c r="AB43" s="262"/>
      <c r="AC43" s="264"/>
      <c r="AD43" s="264"/>
      <c r="AE43" s="264">
        <v>51.2</v>
      </c>
      <c r="AF43" s="135"/>
      <c r="AG43" s="135"/>
      <c r="AH43" s="135"/>
      <c r="AI43" s="135"/>
      <c r="AJ43" s="135"/>
      <c r="AK43" s="135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</row>
    <row r="44" spans="1:119" s="15" customFormat="1" ht="16.5" customHeight="1" x14ac:dyDescent="0.25">
      <c r="A44" s="209"/>
      <c r="B44" s="241"/>
      <c r="C44" s="870"/>
      <c r="D44" s="271"/>
      <c r="E44" s="271"/>
      <c r="F44" s="272"/>
      <c r="G44" s="272"/>
      <c r="H44" s="272"/>
      <c r="I44" s="263"/>
      <c r="J44" s="262"/>
      <c r="K44" s="262"/>
      <c r="L44" s="262"/>
      <c r="M44" s="261"/>
      <c r="N44" s="262"/>
      <c r="O44" s="262"/>
      <c r="P44" s="262"/>
      <c r="Q44" s="262"/>
      <c r="R44" s="262"/>
      <c r="S44" s="263"/>
      <c r="T44" s="264"/>
      <c r="U44" s="264"/>
      <c r="V44" s="264"/>
      <c r="W44" s="264"/>
      <c r="X44" s="264"/>
      <c r="Y44" s="264"/>
      <c r="Z44" s="264"/>
      <c r="AA44" s="264"/>
      <c r="AB44" s="262"/>
      <c r="AC44" s="264"/>
      <c r="AD44" s="264"/>
      <c r="AE44" s="264"/>
      <c r="AF44" s="135"/>
      <c r="AG44" s="135"/>
      <c r="AH44" s="135"/>
      <c r="AI44" s="135"/>
      <c r="AJ44" s="135"/>
      <c r="AK44" s="135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</row>
    <row r="45" spans="1:119" s="15" customFormat="1" ht="16.5" customHeight="1" x14ac:dyDescent="0.25">
      <c r="A45" s="209"/>
      <c r="B45" s="241"/>
      <c r="C45" s="870"/>
      <c r="D45" s="271"/>
      <c r="E45" s="271"/>
      <c r="F45" s="272"/>
      <c r="G45" s="272"/>
      <c r="H45" s="272"/>
      <c r="I45" s="263"/>
      <c r="J45" s="262"/>
      <c r="K45" s="262"/>
      <c r="L45" s="262"/>
      <c r="M45" s="261"/>
      <c r="N45" s="262"/>
      <c r="O45" s="262"/>
      <c r="P45" s="262"/>
      <c r="Q45" s="262"/>
      <c r="R45" s="262"/>
      <c r="S45" s="263"/>
      <c r="T45" s="264"/>
      <c r="U45" s="264"/>
      <c r="V45" s="264"/>
      <c r="W45" s="264"/>
      <c r="X45" s="264"/>
      <c r="Y45" s="264"/>
      <c r="Z45" s="264"/>
      <c r="AA45" s="264"/>
      <c r="AB45" s="262"/>
      <c r="AC45" s="264"/>
      <c r="AD45" s="264"/>
      <c r="AE45" s="264"/>
      <c r="AF45" s="135"/>
      <c r="AG45" s="135"/>
      <c r="AH45" s="135"/>
      <c r="AI45" s="135"/>
      <c r="AJ45" s="135"/>
      <c r="AK45" s="135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</row>
    <row r="46" spans="1:119" s="15" customFormat="1" ht="16.5" customHeight="1" x14ac:dyDescent="0.25">
      <c r="A46" s="209"/>
      <c r="B46" s="241"/>
      <c r="C46" s="870"/>
      <c r="D46" s="863"/>
      <c r="E46" s="863"/>
      <c r="F46" s="864"/>
      <c r="G46" s="865"/>
      <c r="H46" s="864"/>
      <c r="I46" s="267"/>
      <c r="J46" s="265"/>
      <c r="K46" s="265"/>
      <c r="L46" s="265"/>
      <c r="M46" s="260"/>
      <c r="N46" s="265"/>
      <c r="O46" s="265"/>
      <c r="P46" s="266"/>
      <c r="Q46" s="268"/>
      <c r="R46" s="266"/>
      <c r="S46" s="267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135"/>
      <c r="AG46" s="135"/>
      <c r="AH46" s="135"/>
      <c r="AI46" s="135"/>
      <c r="AJ46" s="135"/>
      <c r="AK46" s="135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</row>
    <row r="47" spans="1:119" s="15" customFormat="1" ht="16.5" customHeight="1" x14ac:dyDescent="0.25">
      <c r="A47" s="19" t="s">
        <v>65</v>
      </c>
      <c r="B47" s="20"/>
      <c r="C47" s="431"/>
      <c r="D47" s="147">
        <f>SUM(D7:D46)</f>
        <v>3192.55</v>
      </c>
      <c r="E47" s="147">
        <f>SUM(E7:E46)</f>
        <v>2637.31</v>
      </c>
      <c r="F47" s="148"/>
      <c r="G47" s="148">
        <f>SUM(G7:G46)</f>
        <v>433.3</v>
      </c>
      <c r="H47" s="148">
        <f>SUM(H7:H46)</f>
        <v>120.04</v>
      </c>
      <c r="I47" s="149"/>
      <c r="J47" s="148">
        <f t="shared" ref="J47:R47" si="0">SUM(J7:J46)</f>
        <v>42.6</v>
      </c>
      <c r="K47" s="148">
        <f t="shared" si="0"/>
        <v>2149.91</v>
      </c>
      <c r="L47" s="148">
        <f t="shared" si="0"/>
        <v>0</v>
      </c>
      <c r="M47" s="148">
        <f t="shared" si="0"/>
        <v>787.7</v>
      </c>
      <c r="N47" s="148">
        <f t="shared" si="0"/>
        <v>80.64</v>
      </c>
      <c r="O47" s="148">
        <f t="shared" si="0"/>
        <v>0</v>
      </c>
      <c r="P47" s="148">
        <f t="shared" si="0"/>
        <v>0</v>
      </c>
      <c r="Q47" s="148">
        <f t="shared" si="0"/>
        <v>0</v>
      </c>
      <c r="R47" s="148">
        <f t="shared" si="0"/>
        <v>0</v>
      </c>
      <c r="S47" s="149"/>
      <c r="T47" s="149">
        <f t="shared" ref="T47:AE47" si="1">SUM(T7:T46)</f>
        <v>0</v>
      </c>
      <c r="U47" s="149">
        <f t="shared" si="1"/>
        <v>0</v>
      </c>
      <c r="V47" s="149">
        <f t="shared" si="1"/>
        <v>88.44</v>
      </c>
      <c r="W47" s="149">
        <f t="shared" si="1"/>
        <v>47.84</v>
      </c>
      <c r="X47" s="149">
        <f t="shared" si="1"/>
        <v>0</v>
      </c>
      <c r="Y47" s="149">
        <f t="shared" si="1"/>
        <v>1722.68</v>
      </c>
      <c r="Z47" s="149">
        <f t="shared" si="1"/>
        <v>0</v>
      </c>
      <c r="AA47" s="149">
        <f t="shared" si="1"/>
        <v>250.79000000000002</v>
      </c>
      <c r="AB47" s="149">
        <f t="shared" si="1"/>
        <v>10.4</v>
      </c>
      <c r="AC47" s="149">
        <f t="shared" si="1"/>
        <v>0</v>
      </c>
      <c r="AD47" s="149">
        <f t="shared" si="1"/>
        <v>0</v>
      </c>
      <c r="AE47" s="149">
        <f t="shared" si="1"/>
        <v>72.2</v>
      </c>
      <c r="AF47" s="135"/>
      <c r="AG47" s="135"/>
      <c r="AH47" s="135"/>
      <c r="AI47" s="135"/>
      <c r="AJ47" s="135"/>
      <c r="AK47" s="135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</row>
    <row r="48" spans="1:119" s="151" customFormat="1" ht="6.65" customHeight="1" thickBot="1" x14ac:dyDescent="0.3">
      <c r="A48" s="81"/>
      <c r="B48" s="82"/>
      <c r="C48" s="868"/>
      <c r="D48" s="150"/>
      <c r="E48" s="150"/>
      <c r="F48" s="83"/>
      <c r="G48" s="83"/>
      <c r="H48" s="83"/>
      <c r="I48" s="84"/>
      <c r="J48" s="83"/>
      <c r="K48" s="83"/>
      <c r="L48" s="83"/>
      <c r="M48" s="85"/>
      <c r="N48" s="83"/>
      <c r="O48" s="83"/>
      <c r="P48" s="83"/>
      <c r="Q48" s="86"/>
      <c r="R48" s="83"/>
      <c r="S48" s="84"/>
      <c r="T48" s="87"/>
      <c r="U48" s="87"/>
      <c r="V48" s="87"/>
      <c r="W48" s="87"/>
      <c r="X48" s="88"/>
      <c r="Y48" s="87"/>
      <c r="Z48" s="87"/>
      <c r="AA48" s="87"/>
      <c r="AB48" s="83"/>
      <c r="AC48" s="84"/>
      <c r="AD48" s="84"/>
      <c r="AE48" s="84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</row>
    <row r="49" spans="1:119" ht="70.5" customHeight="1" thickBot="1" x14ac:dyDescent="0.3">
      <c r="A49" s="22" t="s">
        <v>66</v>
      </c>
      <c r="B49" s="23" t="s">
        <v>23</v>
      </c>
      <c r="C49" s="23"/>
      <c r="D49" s="480" t="s">
        <v>24</v>
      </c>
      <c r="E49" s="480"/>
      <c r="F49" s="24"/>
      <c r="G49" s="480" t="s">
        <v>25</v>
      </c>
      <c r="H49" s="480"/>
      <c r="I49" s="25"/>
      <c r="J49" s="26" t="s">
        <v>26</v>
      </c>
      <c r="K49" s="26" t="s">
        <v>27</v>
      </c>
      <c r="L49" s="26" t="s">
        <v>28</v>
      </c>
      <c r="M49" s="27" t="s">
        <v>29</v>
      </c>
      <c r="N49" s="28" t="s">
        <v>30</v>
      </c>
      <c r="O49" s="27" t="s">
        <v>31</v>
      </c>
      <c r="P49" s="27" t="s">
        <v>67</v>
      </c>
      <c r="Q49" s="27" t="s">
        <v>33</v>
      </c>
      <c r="R49" s="27" t="s">
        <v>34</v>
      </c>
      <c r="S49" s="29"/>
      <c r="T49" s="26" t="s">
        <v>35</v>
      </c>
      <c r="U49" s="27" t="s">
        <v>36</v>
      </c>
      <c r="V49" s="30" t="s">
        <v>37</v>
      </c>
      <c r="W49" s="31" t="s">
        <v>68</v>
      </c>
      <c r="X49" s="32" t="s">
        <v>39</v>
      </c>
      <c r="Y49" s="27" t="s">
        <v>40</v>
      </c>
      <c r="Z49" s="27" t="s">
        <v>41</v>
      </c>
      <c r="AA49" s="27" t="s">
        <v>69</v>
      </c>
      <c r="AB49" s="26" t="s">
        <v>43</v>
      </c>
      <c r="AC49" s="27" t="s">
        <v>33</v>
      </c>
      <c r="AD49" s="107" t="s">
        <v>44</v>
      </c>
      <c r="AE49" s="27" t="s">
        <v>162</v>
      </c>
    </row>
    <row r="50" spans="1:119" ht="11" thickBot="1" x14ac:dyDescent="0.3">
      <c r="A50" s="35"/>
      <c r="B50" s="35"/>
      <c r="C50" s="481"/>
      <c r="D50" s="153" t="s">
        <v>48</v>
      </c>
      <c r="E50" s="154" t="s">
        <v>49</v>
      </c>
      <c r="F50" s="36"/>
      <c r="G50" s="35" t="s">
        <v>48</v>
      </c>
      <c r="H50" s="36" t="s">
        <v>49</v>
      </c>
      <c r="I50" s="36"/>
      <c r="J50" s="35" t="s">
        <v>48</v>
      </c>
      <c r="K50" s="35" t="s">
        <v>48</v>
      </c>
      <c r="L50" s="35" t="s">
        <v>48</v>
      </c>
      <c r="M50" s="37" t="s">
        <v>48</v>
      </c>
      <c r="N50" s="38" t="s">
        <v>48</v>
      </c>
      <c r="O50" s="39" t="s">
        <v>48</v>
      </c>
      <c r="P50" s="40"/>
      <c r="Q50" s="41"/>
      <c r="R50" s="42" t="s">
        <v>48</v>
      </c>
      <c r="S50" s="43"/>
      <c r="T50" s="35" t="s">
        <v>49</v>
      </c>
      <c r="U50" s="35" t="s">
        <v>49</v>
      </c>
      <c r="V50" s="38" t="s">
        <v>49</v>
      </c>
      <c r="W50" s="38" t="s">
        <v>49</v>
      </c>
      <c r="X50" s="35" t="s">
        <v>49</v>
      </c>
      <c r="Y50" s="35" t="s">
        <v>49</v>
      </c>
      <c r="Z50" s="35" t="s">
        <v>49</v>
      </c>
      <c r="AA50" s="35" t="s">
        <v>49</v>
      </c>
      <c r="AB50" s="39" t="s">
        <v>49</v>
      </c>
      <c r="AC50" s="35" t="s">
        <v>49</v>
      </c>
      <c r="AD50" s="35" t="s">
        <v>49</v>
      </c>
      <c r="AE50" s="35" t="s">
        <v>49</v>
      </c>
    </row>
    <row r="51" spans="1:119" s="47" customFormat="1" ht="11" thickBot="1" x14ac:dyDescent="0.3">
      <c r="A51" s="44"/>
      <c r="B51" s="45"/>
      <c r="C51" s="497"/>
      <c r="D51" s="79">
        <f>SUM(D6:D46)</f>
        <v>12742.17</v>
      </c>
      <c r="E51" s="79">
        <f>SUM(E6:E46)</f>
        <v>2637.31</v>
      </c>
      <c r="F51" s="46">
        <f>SUM(F6:F48)</f>
        <v>0</v>
      </c>
      <c r="G51" s="46">
        <f>SUM(G6:G46)</f>
        <v>514.27</v>
      </c>
      <c r="H51" s="46">
        <f>SUM(H6:H46)</f>
        <v>120.04</v>
      </c>
      <c r="I51" s="385">
        <f>SUM(I6:I48)</f>
        <v>0</v>
      </c>
      <c r="J51" s="46">
        <f t="shared" ref="J51:R51" si="2">SUM(J6:J46)</f>
        <v>42.6</v>
      </c>
      <c r="K51" s="46">
        <f t="shared" si="2"/>
        <v>2149.91</v>
      </c>
      <c r="L51" s="46">
        <f t="shared" si="2"/>
        <v>0</v>
      </c>
      <c r="M51" s="46">
        <f t="shared" si="2"/>
        <v>787.7</v>
      </c>
      <c r="N51" s="46">
        <f t="shared" si="2"/>
        <v>80.64</v>
      </c>
      <c r="O51" s="46">
        <f t="shared" si="2"/>
        <v>0</v>
      </c>
      <c r="P51" s="46">
        <f t="shared" si="2"/>
        <v>0</v>
      </c>
      <c r="Q51" s="46">
        <f t="shared" si="2"/>
        <v>0</v>
      </c>
      <c r="R51" s="46">
        <f t="shared" si="2"/>
        <v>9630.59</v>
      </c>
      <c r="S51" s="46">
        <f>SUM(S6:S48)</f>
        <v>0</v>
      </c>
      <c r="T51" s="46">
        <f t="shared" ref="T51:AE51" si="3">SUM(T6:T46)</f>
        <v>0</v>
      </c>
      <c r="U51" s="46">
        <f t="shared" si="3"/>
        <v>0</v>
      </c>
      <c r="V51" s="46">
        <f t="shared" si="3"/>
        <v>88.44</v>
      </c>
      <c r="W51" s="46">
        <f t="shared" si="3"/>
        <v>47.84</v>
      </c>
      <c r="X51" s="46">
        <f t="shared" si="3"/>
        <v>0</v>
      </c>
      <c r="Y51" s="46">
        <f t="shared" si="3"/>
        <v>1722.68</v>
      </c>
      <c r="Z51" s="46">
        <f t="shared" si="3"/>
        <v>0</v>
      </c>
      <c r="AA51" s="46">
        <f t="shared" si="3"/>
        <v>250.79000000000002</v>
      </c>
      <c r="AB51" s="46">
        <f t="shared" si="3"/>
        <v>10.4</v>
      </c>
      <c r="AC51" s="46">
        <f t="shared" si="3"/>
        <v>0</v>
      </c>
      <c r="AD51" s="46">
        <f t="shared" si="3"/>
        <v>0</v>
      </c>
      <c r="AE51" s="46">
        <f t="shared" si="3"/>
        <v>72.2</v>
      </c>
    </row>
    <row r="52" spans="1:119" ht="11" thickBot="1" x14ac:dyDescent="0.3">
      <c r="A52" s="39"/>
      <c r="B52" s="40" t="s">
        <v>70</v>
      </c>
      <c r="C52" s="98"/>
      <c r="D52" s="156">
        <f>SUM(D51-E51)</f>
        <v>10104.86</v>
      </c>
      <c r="E52" s="157"/>
      <c r="F52" s="49"/>
      <c r="G52" s="48">
        <f>SUM(G51-H51)</f>
        <v>394.22999999999996</v>
      </c>
      <c r="H52" s="50"/>
      <c r="I52" s="386"/>
      <c r="J52" s="52"/>
      <c r="K52" s="52"/>
      <c r="L52" s="52" t="s">
        <v>46</v>
      </c>
      <c r="M52" s="53"/>
      <c r="N52" s="52"/>
      <c r="O52" s="52" t="s">
        <v>46</v>
      </c>
      <c r="P52" s="52"/>
      <c r="Q52" s="54"/>
      <c r="R52" s="54" t="s">
        <v>46</v>
      </c>
      <c r="S52" s="55"/>
      <c r="T52" s="56"/>
      <c r="U52" s="52"/>
      <c r="V52" s="57" t="s">
        <v>46</v>
      </c>
      <c r="W52" s="57" t="s">
        <v>46</v>
      </c>
      <c r="X52" s="57" t="s">
        <v>46</v>
      </c>
      <c r="Y52" s="58"/>
      <c r="Z52" s="52" t="s">
        <v>46</v>
      </c>
      <c r="AA52" s="52" t="s">
        <v>46</v>
      </c>
      <c r="AB52" s="59"/>
      <c r="AC52" s="52" t="s">
        <v>46</v>
      </c>
      <c r="AD52" s="52" t="s">
        <v>46</v>
      </c>
      <c r="AE52" s="52" t="s">
        <v>46</v>
      </c>
    </row>
    <row r="53" spans="1:119" ht="20.25" customHeight="1" thickBot="1" x14ac:dyDescent="0.3">
      <c r="A53" s="4"/>
      <c r="D53" s="117"/>
      <c r="H53" s="873"/>
      <c r="J53" s="9"/>
      <c r="K53" s="247"/>
      <c r="L53" s="60" t="s">
        <v>71</v>
      </c>
      <c r="M53" s="61">
        <f>SUM(J51:R51)</f>
        <v>12691.44</v>
      </c>
      <c r="N53" s="9"/>
      <c r="O53" s="9"/>
      <c r="P53" s="9"/>
      <c r="R53" s="62"/>
      <c r="U53" s="9" t="s">
        <v>72</v>
      </c>
      <c r="V53" s="63" t="s">
        <v>46</v>
      </c>
      <c r="W53" s="64">
        <f>SUM(T51:AE51)</f>
        <v>2192.35</v>
      </c>
      <c r="X53" s="65"/>
      <c r="Y53" s="9"/>
      <c r="Z53" s="9"/>
      <c r="AA53" s="9"/>
      <c r="AB53" s="9"/>
      <c r="AC53" s="9"/>
      <c r="AD53" s="9"/>
      <c r="AE53" s="9"/>
    </row>
    <row r="54" spans="1:119" ht="11" thickBot="1" x14ac:dyDescent="0.3">
      <c r="A54" s="4"/>
      <c r="B54" s="66" t="s">
        <v>73</v>
      </c>
      <c r="C54" s="66"/>
      <c r="D54" s="158" t="s">
        <v>46</v>
      </c>
      <c r="E54" s="68">
        <f>SUM(D51-E51+G51-H51)</f>
        <v>10499.09</v>
      </c>
      <c r="F54" s="69"/>
      <c r="G54" s="70" t="s">
        <v>307</v>
      </c>
      <c r="H54" s="9"/>
      <c r="J54" s="71"/>
      <c r="K54" s="247"/>
      <c r="L54" s="247"/>
      <c r="M54" s="72" t="s">
        <v>46</v>
      </c>
      <c r="N54" s="9"/>
      <c r="O54" s="13"/>
      <c r="P54" s="13"/>
      <c r="Q54" s="247"/>
      <c r="R54" s="69">
        <f>E51</f>
        <v>2637.31</v>
      </c>
      <c r="T54" s="900">
        <f>SUM(M53-W53)</f>
        <v>10499.09</v>
      </c>
      <c r="U54" s="900"/>
      <c r="V54" s="901" t="s">
        <v>74</v>
      </c>
      <c r="W54" s="901"/>
      <c r="X54" s="901"/>
      <c r="Y54" s="9"/>
      <c r="Z54" s="9"/>
      <c r="AA54" s="9"/>
      <c r="AB54" s="9"/>
      <c r="AC54" s="9"/>
      <c r="AD54" s="9"/>
      <c r="AE54" s="9"/>
    </row>
    <row r="55" spans="1:119" ht="14.25" customHeight="1" x14ac:dyDescent="0.25">
      <c r="A55" s="4"/>
      <c r="B55" s="73"/>
      <c r="C55" s="73"/>
      <c r="D55" s="80"/>
      <c r="E55" s="74"/>
      <c r="F55" s="69"/>
      <c r="G55" s="70"/>
      <c r="H55" s="9"/>
      <c r="J55" s="71"/>
      <c r="K55" s="9"/>
      <c r="L55" s="9"/>
      <c r="M55" s="72"/>
      <c r="N55" s="9"/>
      <c r="O55" s="13"/>
      <c r="P55" s="13"/>
      <c r="R55" s="69"/>
      <c r="T55" s="75"/>
      <c r="U55" s="76"/>
      <c r="V55" s="76"/>
      <c r="W55" s="76"/>
      <c r="X55" s="76"/>
      <c r="Y55" s="9"/>
      <c r="Z55" s="9"/>
      <c r="AA55" s="9"/>
      <c r="AB55" s="9"/>
      <c r="AC55" s="9"/>
      <c r="AD55" s="9"/>
      <c r="AE55" s="9"/>
    </row>
    <row r="56" spans="1:119" ht="12.5" x14ac:dyDescent="0.25">
      <c r="A56"/>
      <c r="B56"/>
      <c r="C56" s="871"/>
      <c r="D56"/>
      <c r="E56" s="388" t="s">
        <v>75</v>
      </c>
      <c r="F56"/>
      <c r="G56" s="378">
        <v>51.06</v>
      </c>
      <c r="H56"/>
      <c r="I56"/>
      <c r="J56"/>
      <c r="K56"/>
      <c r="L56"/>
      <c r="M56"/>
      <c r="N56"/>
      <c r="O56"/>
      <c r="P56"/>
      <c r="Q56"/>
      <c r="R56"/>
      <c r="S56"/>
      <c r="T56"/>
      <c r="U56" s="270">
        <f>E54-T54</f>
        <v>0</v>
      </c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</row>
    <row r="57" spans="1:119" ht="12.5" x14ac:dyDescent="0.25">
      <c r="A57"/>
      <c r="B57"/>
      <c r="C57" s="871"/>
      <c r="D57"/>
      <c r="E57" s="388" t="s">
        <v>77</v>
      </c>
      <c r="F57"/>
      <c r="G57" s="11">
        <v>29.91</v>
      </c>
      <c r="H57" s="269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</row>
    <row r="58" spans="1:119" ht="12.5" x14ac:dyDescent="0.25">
      <c r="A58"/>
      <c r="B58"/>
      <c r="C58" s="871"/>
      <c r="D58"/>
      <c r="E58" s="388" t="s">
        <v>145</v>
      </c>
      <c r="F58"/>
      <c r="G58" s="379">
        <f>288.71+0.05+24.5</f>
        <v>313.26</v>
      </c>
      <c r="H58" s="269"/>
      <c r="I58"/>
      <c r="J58" s="269"/>
      <c r="K58"/>
      <c r="L58" s="269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</row>
    <row r="59" spans="1:119" ht="12.5" x14ac:dyDescent="0.25">
      <c r="A59"/>
      <c r="B59"/>
      <c r="C59" s="871"/>
      <c r="D59"/>
      <c r="E59" s="388" t="s">
        <v>308</v>
      </c>
      <c r="F59"/>
      <c r="G59" s="243">
        <f>G56+G57+G58-G52</f>
        <v>0</v>
      </c>
      <c r="H59" s="269"/>
      <c r="I59"/>
      <c r="J59" s="269"/>
      <c r="K59"/>
      <c r="L59" s="237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</row>
    <row r="60" spans="1:119" x14ac:dyDescent="0.25">
      <c r="H60" s="245"/>
    </row>
    <row r="64" spans="1:119" x14ac:dyDescent="0.25">
      <c r="D64" s="244"/>
    </row>
  </sheetData>
  <sheetProtection selectLockedCells="1" selectUnlockedCells="1"/>
  <mergeCells count="3">
    <mergeCell ref="V54:X54"/>
    <mergeCell ref="A1:B2"/>
    <mergeCell ref="T54:U54"/>
  </mergeCells>
  <phoneticPr fontId="2" type="noConversion"/>
  <pageMargins left="0.78749999999999998" right="0.78749999999999998" top="0.98402777777777772" bottom="0.98402777777777772" header="0.51180555555555551" footer="0.51180555555555551"/>
  <pageSetup paperSize="9" scale="70" firstPageNumber="0" orientation="landscape" horizontalDpi="300" verticalDpi="300" r:id="rId1"/>
  <headerFooter alignWithMargins="0">
    <oddHeader>&amp;CINTERGROUPE PARIS-BANLIEUE - IGPB
Trésorerie 2017&amp;R&amp;D</oddHeader>
  </headerFooter>
  <legacyDrawing r:id="rId2"/>
  <tableParts count="1">
    <tablePart r:id="rId3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F177"/>
  <sheetViews>
    <sheetView showGridLines="0" zoomScaleNormal="100" workbookViewId="0">
      <selection activeCell="C10" sqref="C10"/>
    </sheetView>
  </sheetViews>
  <sheetFormatPr baseColWidth="10" defaultColWidth="11.453125" defaultRowHeight="10.5" x14ac:dyDescent="0.25"/>
  <cols>
    <col min="1" max="1" width="23.26953125" style="3" customWidth="1"/>
    <col min="2" max="2" width="41.453125" style="4" customWidth="1"/>
    <col min="3" max="3" width="3.1796875" style="4" customWidth="1"/>
    <col min="4" max="4" width="13.26953125" style="5" customWidth="1"/>
    <col min="5" max="5" width="13.81640625" style="6" customWidth="1"/>
    <col min="6" max="6" width="0.1796875" style="6" customWidth="1"/>
    <col min="7" max="7" width="13.1796875" style="6" customWidth="1"/>
    <col min="8" max="8" width="12.1796875" style="5" customWidth="1"/>
    <col min="9" max="9" width="0.7265625" style="7" customWidth="1"/>
    <col min="10" max="10" width="11.54296875" style="5" customWidth="1"/>
    <col min="11" max="11" width="12" style="5" customWidth="1"/>
    <col min="12" max="12" width="12.54296875" style="5" customWidth="1"/>
    <col min="13" max="13" width="12.54296875" style="8" customWidth="1"/>
    <col min="14" max="14" width="11.54296875" style="5" customWidth="1"/>
    <col min="15" max="16" width="11.26953125" style="5" customWidth="1"/>
    <col min="17" max="17" width="11.54296875" style="9" customWidth="1"/>
    <col min="18" max="18" width="10.1796875" style="6" customWidth="1"/>
    <col min="19" max="19" width="0.54296875" style="6" customWidth="1"/>
    <col min="20" max="20" width="12.1796875" style="6" customWidth="1"/>
    <col min="21" max="21" width="14.453125" style="5" customWidth="1"/>
    <col min="22" max="22" width="11.81640625" style="5" customWidth="1"/>
    <col min="23" max="23" width="12.81640625" style="5" customWidth="1"/>
    <col min="24" max="24" width="11.54296875" style="5" customWidth="1"/>
    <col min="25" max="25" width="11.26953125" style="5" customWidth="1"/>
    <col min="26" max="26" width="9.81640625" style="5" customWidth="1"/>
    <col min="27" max="27" width="11.81640625" style="5" customWidth="1"/>
    <col min="28" max="28" width="11.453125" style="5"/>
    <col min="29" max="29" width="11.26953125" style="5" customWidth="1"/>
    <col min="30" max="32" width="11.26953125" style="10" customWidth="1"/>
    <col min="33" max="16384" width="11.453125" style="9"/>
  </cols>
  <sheetData>
    <row r="1" spans="1:32" ht="26.25" customHeight="1" x14ac:dyDescent="0.25">
      <c r="A1" s="11" t="s">
        <v>309</v>
      </c>
      <c r="E1" s="9"/>
      <c r="F1" s="9"/>
      <c r="G1" s="9"/>
      <c r="I1" s="9"/>
      <c r="R1" s="9"/>
      <c r="S1" s="9"/>
      <c r="T1" s="9"/>
      <c r="AD1" s="5"/>
      <c r="AE1" s="5"/>
      <c r="AF1" s="5"/>
    </row>
    <row r="2" spans="1:32" ht="12.75" customHeight="1" x14ac:dyDescent="0.25">
      <c r="A2" s="11"/>
      <c r="E2" s="9"/>
      <c r="F2" s="9"/>
      <c r="G2" s="9"/>
      <c r="I2" s="9"/>
      <c r="R2" s="9"/>
      <c r="S2" s="9"/>
      <c r="T2" s="9"/>
      <c r="AD2" s="5"/>
      <c r="AE2" s="5"/>
      <c r="AF2" s="5"/>
    </row>
    <row r="3" spans="1:32" ht="69" customHeight="1" x14ac:dyDescent="0.25">
      <c r="A3" s="96" t="s">
        <v>66</v>
      </c>
      <c r="B3" s="97"/>
      <c r="C3" s="97"/>
      <c r="D3" s="920" t="s">
        <v>24</v>
      </c>
      <c r="E3" s="920"/>
      <c r="F3" s="159"/>
      <c r="G3" s="920" t="s">
        <v>25</v>
      </c>
      <c r="H3" s="920"/>
      <c r="I3" s="25"/>
      <c r="J3" s="160" t="s">
        <v>26</v>
      </c>
      <c r="K3" s="160" t="s">
        <v>27</v>
      </c>
      <c r="L3" s="160" t="s">
        <v>28</v>
      </c>
      <c r="M3" s="107" t="s">
        <v>29</v>
      </c>
      <c r="N3" s="161" t="s">
        <v>30</v>
      </c>
      <c r="O3" s="107" t="s">
        <v>31</v>
      </c>
      <c r="P3" s="107" t="s">
        <v>32</v>
      </c>
      <c r="Q3" s="107" t="s">
        <v>33</v>
      </c>
      <c r="R3" s="107" t="s">
        <v>34</v>
      </c>
      <c r="S3" s="162"/>
      <c r="T3" s="160" t="s">
        <v>35</v>
      </c>
      <c r="U3" s="107" t="s">
        <v>36</v>
      </c>
      <c r="V3" s="163" t="s">
        <v>37</v>
      </c>
      <c r="W3" s="164" t="s">
        <v>68</v>
      </c>
      <c r="X3" s="165" t="s">
        <v>39</v>
      </c>
      <c r="Y3" s="107" t="s">
        <v>40</v>
      </c>
      <c r="Z3" s="107" t="s">
        <v>310</v>
      </c>
      <c r="AA3" s="107" t="s">
        <v>69</v>
      </c>
      <c r="AB3" s="160" t="s">
        <v>43</v>
      </c>
      <c r="AC3" s="107" t="s">
        <v>33</v>
      </c>
      <c r="AD3" s="107" t="s">
        <v>44</v>
      </c>
      <c r="AE3" s="107"/>
      <c r="AF3" s="12"/>
    </row>
    <row r="4" spans="1:32" s="13" customFormat="1" ht="20.25" customHeight="1" x14ac:dyDescent="0.25">
      <c r="A4" s="166"/>
      <c r="B4" s="167" t="s">
        <v>46</v>
      </c>
      <c r="C4" s="167" t="s">
        <v>47</v>
      </c>
      <c r="D4" s="166" t="s">
        <v>48</v>
      </c>
      <c r="E4" s="166" t="s">
        <v>49</v>
      </c>
      <c r="F4" s="166"/>
      <c r="G4" s="166" t="s">
        <v>48</v>
      </c>
      <c r="H4" s="166" t="s">
        <v>49</v>
      </c>
      <c r="I4" s="168"/>
      <c r="J4" s="166" t="s">
        <v>48</v>
      </c>
      <c r="K4" s="166" t="s">
        <v>48</v>
      </c>
      <c r="L4" s="166" t="s">
        <v>48</v>
      </c>
      <c r="M4" s="34" t="s">
        <v>48</v>
      </c>
      <c r="N4" s="166" t="s">
        <v>48</v>
      </c>
      <c r="O4" s="166" t="s">
        <v>48</v>
      </c>
      <c r="P4" s="166" t="s">
        <v>48</v>
      </c>
      <c r="Q4" s="166" t="s">
        <v>48</v>
      </c>
      <c r="R4" s="166" t="s">
        <v>48</v>
      </c>
      <c r="S4" s="168"/>
      <c r="T4" s="166" t="s">
        <v>49</v>
      </c>
      <c r="U4" s="166" t="s">
        <v>49</v>
      </c>
      <c r="V4" s="166" t="s">
        <v>49</v>
      </c>
      <c r="W4" s="166" t="s">
        <v>49</v>
      </c>
      <c r="X4" s="166" t="s">
        <v>49</v>
      </c>
      <c r="Y4" s="166" t="s">
        <v>49</v>
      </c>
      <c r="Z4" s="166" t="s">
        <v>49</v>
      </c>
      <c r="AA4" s="166" t="s">
        <v>49</v>
      </c>
      <c r="AB4" s="166" t="s">
        <v>49</v>
      </c>
      <c r="AC4" s="169" t="s">
        <v>49</v>
      </c>
      <c r="AD4" s="166" t="s">
        <v>49</v>
      </c>
      <c r="AE4" s="166" t="s">
        <v>49</v>
      </c>
      <c r="AF4" s="110" t="s">
        <v>49</v>
      </c>
    </row>
    <row r="5" spans="1:32" s="13" customFormat="1" ht="15" customHeight="1" x14ac:dyDescent="0.25">
      <c r="A5" s="170" t="s">
        <v>50</v>
      </c>
      <c r="B5" s="171"/>
      <c r="C5" s="171"/>
      <c r="D5" s="172"/>
      <c r="E5" s="173"/>
      <c r="F5" s="173"/>
      <c r="G5" s="172"/>
      <c r="H5" s="173"/>
      <c r="I5" s="174"/>
      <c r="J5" s="173"/>
      <c r="K5" s="173"/>
      <c r="L5" s="173"/>
      <c r="M5" s="175"/>
      <c r="N5" s="173"/>
      <c r="O5" s="173"/>
      <c r="P5" s="173"/>
      <c r="Q5" s="176"/>
      <c r="R5" s="172"/>
      <c r="S5" s="174"/>
      <c r="T5" s="173"/>
      <c r="U5" s="173"/>
      <c r="V5" s="173"/>
      <c r="W5" s="177"/>
      <c r="X5" s="173"/>
      <c r="Y5" s="173"/>
      <c r="Z5" s="173"/>
      <c r="AA5" s="173"/>
      <c r="AB5" s="173"/>
      <c r="AC5" s="173"/>
      <c r="AD5" s="173"/>
      <c r="AE5" s="173"/>
      <c r="AF5" s="173"/>
    </row>
    <row r="6" spans="1:32" ht="14.15" customHeight="1" x14ac:dyDescent="0.25">
      <c r="A6" s="170"/>
      <c r="B6" s="178"/>
      <c r="C6" s="179"/>
      <c r="D6" s="54"/>
      <c r="E6" s="54"/>
      <c r="F6" s="54"/>
      <c r="G6" s="54"/>
      <c r="H6" s="54"/>
      <c r="I6" s="180"/>
      <c r="J6" s="54"/>
      <c r="K6" s="54"/>
      <c r="L6" s="54"/>
      <c r="M6" s="181"/>
      <c r="N6" s="54"/>
      <c r="O6" s="182"/>
      <c r="P6" s="54"/>
      <c r="Q6" s="183"/>
      <c r="R6" s="54"/>
      <c r="S6" s="180"/>
      <c r="T6" s="184"/>
      <c r="U6" s="184"/>
      <c r="V6" s="185"/>
      <c r="W6" s="177"/>
      <c r="X6" s="186"/>
      <c r="Y6" s="184"/>
      <c r="Z6" s="184"/>
      <c r="AA6" s="184"/>
      <c r="AB6" s="52"/>
      <c r="AC6" s="58"/>
      <c r="AD6" s="58"/>
      <c r="AE6" s="58"/>
      <c r="AF6" s="58"/>
    </row>
    <row r="7" spans="1:32" ht="16.5" customHeight="1" x14ac:dyDescent="0.25">
      <c r="A7" s="187"/>
      <c r="B7" s="188"/>
      <c r="C7" s="189"/>
      <c r="D7" s="93"/>
      <c r="E7" s="93"/>
      <c r="F7" s="93"/>
      <c r="G7" s="93"/>
      <c r="H7" s="93"/>
      <c r="I7" s="190"/>
      <c r="J7" s="93"/>
      <c r="K7" s="93"/>
      <c r="L7" s="93"/>
      <c r="M7" s="191"/>
      <c r="N7" s="192"/>
      <c r="O7" s="54"/>
      <c r="P7" s="193"/>
      <c r="Q7" s="194"/>
      <c r="R7" s="93"/>
      <c r="S7" s="190"/>
      <c r="T7" s="195"/>
      <c r="U7" s="195"/>
      <c r="V7" s="196"/>
      <c r="W7" s="177"/>
      <c r="X7" s="197"/>
      <c r="Y7" s="195"/>
      <c r="Z7" s="195"/>
      <c r="AA7" s="195"/>
      <c r="AB7" s="192"/>
      <c r="AC7" s="91"/>
      <c r="AD7" s="92"/>
      <c r="AE7" s="92"/>
      <c r="AF7" s="92"/>
    </row>
    <row r="8" spans="1:32" ht="16.5" customHeight="1" x14ac:dyDescent="0.25">
      <c r="A8" s="170"/>
      <c r="B8" s="198"/>
      <c r="C8" s="199"/>
      <c r="D8" s="54"/>
      <c r="E8" s="54"/>
      <c r="F8" s="54"/>
      <c r="G8" s="54"/>
      <c r="H8" s="54"/>
      <c r="I8" s="200"/>
      <c r="J8" s="54"/>
      <c r="K8" s="54"/>
      <c r="L8" s="54"/>
      <c r="M8" s="201"/>
      <c r="N8" s="54"/>
      <c r="O8" s="93"/>
      <c r="P8" s="54"/>
      <c r="Q8" s="54"/>
      <c r="R8" s="54"/>
      <c r="S8" s="200"/>
      <c r="T8" s="54"/>
      <c r="U8" s="54"/>
      <c r="V8" s="202"/>
      <c r="W8" s="177"/>
      <c r="X8" s="203"/>
      <c r="Y8" s="54"/>
      <c r="Z8" s="54"/>
      <c r="AA8" s="54"/>
      <c r="AB8" s="202"/>
      <c r="AC8" s="202"/>
      <c r="AD8" s="54"/>
      <c r="AE8" s="54"/>
      <c r="AF8" s="54"/>
    </row>
    <row r="9" spans="1:32" ht="16.5" customHeight="1" x14ac:dyDescent="0.25">
      <c r="A9" s="170"/>
      <c r="B9" s="198"/>
      <c r="C9" s="199"/>
      <c r="D9" s="54"/>
      <c r="E9" s="54"/>
      <c r="F9" s="54"/>
      <c r="G9" s="54"/>
      <c r="H9" s="54"/>
      <c r="I9" s="200"/>
      <c r="J9" s="54"/>
      <c r="K9" s="54"/>
      <c r="L9" s="54"/>
      <c r="M9" s="201"/>
      <c r="N9" s="54"/>
      <c r="O9" s="54"/>
      <c r="P9" s="54"/>
      <c r="Q9" s="54"/>
      <c r="R9" s="54"/>
      <c r="S9" s="200"/>
      <c r="T9" s="54"/>
      <c r="U9" s="54"/>
      <c r="V9" s="202"/>
      <c r="W9" s="177"/>
      <c r="X9" s="203"/>
      <c r="Y9" s="54"/>
      <c r="Z9" s="54"/>
      <c r="AA9" s="54"/>
      <c r="AB9" s="202"/>
      <c r="AC9" s="202"/>
      <c r="AD9" s="54"/>
      <c r="AE9" s="54"/>
      <c r="AF9" s="54"/>
    </row>
    <row r="10" spans="1:32" ht="16.5" customHeight="1" x14ac:dyDescent="0.25">
      <c r="A10" s="170"/>
      <c r="B10" s="198"/>
      <c r="C10" s="204"/>
      <c r="D10" s="54"/>
      <c r="E10" s="54"/>
      <c r="F10" s="54"/>
      <c r="G10" s="54"/>
      <c r="H10" s="54"/>
      <c r="I10" s="200"/>
      <c r="J10" s="54"/>
      <c r="K10" s="54"/>
      <c r="L10" s="54"/>
      <c r="M10" s="201"/>
      <c r="N10" s="54"/>
      <c r="O10" s="54"/>
      <c r="P10" s="54"/>
      <c r="Q10" s="54"/>
      <c r="R10" s="54"/>
      <c r="S10" s="200"/>
      <c r="T10" s="54"/>
      <c r="U10" s="54"/>
      <c r="V10" s="202"/>
      <c r="W10" s="177"/>
      <c r="X10" s="203"/>
      <c r="Y10" s="54"/>
      <c r="Z10" s="54"/>
      <c r="AA10" s="54"/>
      <c r="AB10" s="202"/>
      <c r="AC10" s="202"/>
      <c r="AD10" s="54"/>
      <c r="AE10" s="54"/>
      <c r="AF10" s="54"/>
    </row>
    <row r="11" spans="1:32" ht="16.5" customHeight="1" x14ac:dyDescent="0.25">
      <c r="A11" s="170"/>
      <c r="B11" s="198"/>
      <c r="C11" s="204"/>
      <c r="D11" s="54"/>
      <c r="E11" s="54"/>
      <c r="F11" s="54"/>
      <c r="G11" s="54"/>
      <c r="H11" s="54"/>
      <c r="I11" s="200"/>
      <c r="J11" s="54"/>
      <c r="K11" s="54"/>
      <c r="L11" s="54"/>
      <c r="M11" s="201"/>
      <c r="N11" s="54"/>
      <c r="O11" s="54"/>
      <c r="P11" s="54"/>
      <c r="Q11" s="54"/>
      <c r="R11" s="54"/>
      <c r="S11" s="200"/>
      <c r="T11" s="54"/>
      <c r="U11" s="54"/>
      <c r="V11" s="202"/>
      <c r="W11" s="177"/>
      <c r="X11" s="203"/>
      <c r="Y11" s="54"/>
      <c r="Z11" s="54"/>
      <c r="AA11" s="54"/>
      <c r="AB11" s="202"/>
      <c r="AC11" s="202"/>
      <c r="AD11" s="54"/>
      <c r="AE11" s="54"/>
      <c r="AF11" s="54"/>
    </row>
    <row r="12" spans="1:32" ht="16.5" customHeight="1" x14ac:dyDescent="0.25">
      <c r="A12" s="170"/>
      <c r="B12" s="198"/>
      <c r="C12" s="204"/>
      <c r="D12" s="54"/>
      <c r="E12" s="54"/>
      <c r="F12" s="54"/>
      <c r="G12" s="54"/>
      <c r="H12" s="54"/>
      <c r="I12" s="200"/>
      <c r="J12" s="54"/>
      <c r="K12" s="54"/>
      <c r="L12" s="54"/>
      <c r="M12" s="201"/>
      <c r="N12" s="54"/>
      <c r="O12" s="54"/>
      <c r="P12" s="54"/>
      <c r="Q12" s="54"/>
      <c r="R12" s="54"/>
      <c r="S12" s="200"/>
      <c r="T12" s="54"/>
      <c r="U12" s="54"/>
      <c r="V12" s="202"/>
      <c r="W12" s="177"/>
      <c r="X12" s="203"/>
      <c r="Y12" s="54"/>
      <c r="Z12" s="54"/>
      <c r="AA12" s="54"/>
      <c r="AB12" s="202"/>
      <c r="AC12" s="202"/>
      <c r="AD12" s="54"/>
      <c r="AE12" s="54"/>
      <c r="AF12" s="54"/>
    </row>
    <row r="13" spans="1:32" ht="16.5" customHeight="1" x14ac:dyDescent="0.25">
      <c r="A13" s="170"/>
      <c r="B13" s="198"/>
      <c r="C13" s="204"/>
      <c r="D13" s="54"/>
      <c r="E13" s="54"/>
      <c r="F13" s="54"/>
      <c r="G13" s="54"/>
      <c r="H13" s="54"/>
      <c r="I13" s="200"/>
      <c r="J13" s="54"/>
      <c r="K13" s="54"/>
      <c r="L13" s="54"/>
      <c r="M13" s="201"/>
      <c r="N13" s="54"/>
      <c r="O13" s="54"/>
      <c r="P13" s="54"/>
      <c r="Q13" s="54"/>
      <c r="R13" s="54"/>
      <c r="S13" s="200"/>
      <c r="T13" s="54"/>
      <c r="U13" s="54"/>
      <c r="V13" s="202"/>
      <c r="W13" s="177"/>
      <c r="X13" s="203"/>
      <c r="Y13" s="54"/>
      <c r="Z13" s="54"/>
      <c r="AA13" s="54"/>
      <c r="AB13" s="202"/>
      <c r="AC13" s="202"/>
      <c r="AD13" s="54"/>
      <c r="AE13" s="54"/>
      <c r="AF13" s="54"/>
    </row>
    <row r="14" spans="1:32" ht="16.5" customHeight="1" x14ac:dyDescent="0.25">
      <c r="A14" s="170"/>
      <c r="B14" s="198"/>
      <c r="C14" s="204"/>
      <c r="D14" s="54"/>
      <c r="E14" s="54"/>
      <c r="F14" s="54"/>
      <c r="G14" s="54"/>
      <c r="H14" s="54"/>
      <c r="I14" s="200"/>
      <c r="J14" s="54"/>
      <c r="K14" s="54"/>
      <c r="L14" s="54"/>
      <c r="M14" s="201"/>
      <c r="N14" s="54"/>
      <c r="O14" s="54"/>
      <c r="P14" s="54"/>
      <c r="Q14" s="54"/>
      <c r="R14" s="54"/>
      <c r="S14" s="200"/>
      <c r="T14" s="54"/>
      <c r="U14" s="54"/>
      <c r="V14" s="202"/>
      <c r="W14" s="177"/>
      <c r="X14" s="203"/>
      <c r="Y14" s="54"/>
      <c r="Z14" s="54"/>
      <c r="AA14" s="54"/>
      <c r="AB14" s="202"/>
      <c r="AC14" s="202"/>
      <c r="AD14" s="54"/>
      <c r="AE14" s="54"/>
      <c r="AF14" s="54"/>
    </row>
    <row r="15" spans="1:32" ht="16.5" customHeight="1" x14ac:dyDescent="0.25">
      <c r="A15" s="170"/>
      <c r="B15" s="198"/>
      <c r="C15" s="204"/>
      <c r="D15" s="54"/>
      <c r="E15" s="54"/>
      <c r="F15" s="54"/>
      <c r="G15" s="54"/>
      <c r="H15" s="54"/>
      <c r="I15" s="200"/>
      <c r="J15" s="54"/>
      <c r="K15" s="54"/>
      <c r="L15" s="54"/>
      <c r="M15" s="201"/>
      <c r="N15" s="54"/>
      <c r="O15" s="54"/>
      <c r="P15" s="54"/>
      <c r="Q15" s="54"/>
      <c r="R15" s="54"/>
      <c r="S15" s="200"/>
      <c r="T15" s="54"/>
      <c r="U15" s="54"/>
      <c r="V15" s="202"/>
      <c r="W15" s="177"/>
      <c r="X15" s="203"/>
      <c r="Y15" s="54"/>
      <c r="Z15" s="54"/>
      <c r="AA15" s="54"/>
      <c r="AB15" s="202"/>
      <c r="AC15" s="202"/>
      <c r="AD15" s="54"/>
      <c r="AE15" s="54"/>
      <c r="AF15" s="54"/>
    </row>
    <row r="16" spans="1:32" ht="16.5" customHeight="1" x14ac:dyDescent="0.25">
      <c r="A16" s="170"/>
      <c r="B16" s="198"/>
      <c r="C16" s="204"/>
      <c r="D16" s="54"/>
      <c r="E16" s="54"/>
      <c r="F16" s="54"/>
      <c r="G16" s="54"/>
      <c r="H16" s="54"/>
      <c r="I16" s="200"/>
      <c r="J16" s="54"/>
      <c r="K16" s="54"/>
      <c r="L16" s="54"/>
      <c r="M16" s="201"/>
      <c r="N16" s="54"/>
      <c r="O16" s="54"/>
      <c r="P16" s="54"/>
      <c r="Q16" s="54"/>
      <c r="R16" s="54"/>
      <c r="S16" s="200"/>
      <c r="T16" s="54"/>
      <c r="U16" s="54"/>
      <c r="V16" s="202"/>
      <c r="W16" s="177"/>
      <c r="X16" s="203"/>
      <c r="Y16" s="54"/>
      <c r="Z16" s="54"/>
      <c r="AA16" s="54"/>
      <c r="AB16" s="202"/>
      <c r="AC16" s="202"/>
      <c r="AD16" s="54"/>
      <c r="AE16" s="54"/>
      <c r="AF16" s="54"/>
    </row>
    <row r="17" spans="1:32" ht="16.5" customHeight="1" x14ac:dyDescent="0.25">
      <c r="A17" s="170"/>
      <c r="B17" s="198"/>
      <c r="C17" s="204"/>
      <c r="D17" s="54"/>
      <c r="E17" s="54"/>
      <c r="F17" s="54"/>
      <c r="G17" s="54"/>
      <c r="H17" s="54"/>
      <c r="I17" s="200"/>
      <c r="J17" s="54"/>
      <c r="K17" s="54"/>
      <c r="L17" s="54"/>
      <c r="M17" s="201"/>
      <c r="N17" s="54"/>
      <c r="O17" s="54"/>
      <c r="P17" s="54"/>
      <c r="Q17" s="54"/>
      <c r="R17" s="54"/>
      <c r="S17" s="200"/>
      <c r="T17" s="54"/>
      <c r="U17" s="54"/>
      <c r="V17" s="202"/>
      <c r="W17" s="177"/>
      <c r="X17" s="203"/>
      <c r="Y17" s="54"/>
      <c r="Z17" s="54"/>
      <c r="AA17" s="54"/>
      <c r="AB17" s="202"/>
      <c r="AC17" s="202"/>
      <c r="AD17" s="54"/>
      <c r="AE17" s="54"/>
      <c r="AF17" s="54"/>
    </row>
    <row r="18" spans="1:32" ht="16.5" customHeight="1" x14ac:dyDescent="0.25">
      <c r="A18" s="170"/>
      <c r="B18" s="198"/>
      <c r="C18" s="204"/>
      <c r="D18" s="54"/>
      <c r="E18" s="54"/>
      <c r="F18" s="54"/>
      <c r="G18" s="54"/>
      <c r="H18" s="54"/>
      <c r="I18" s="200"/>
      <c r="J18" s="54"/>
      <c r="K18" s="54"/>
      <c r="L18" s="54"/>
      <c r="M18" s="201"/>
      <c r="N18" s="54"/>
      <c r="O18" s="54"/>
      <c r="P18" s="54"/>
      <c r="Q18" s="54"/>
      <c r="R18" s="54"/>
      <c r="S18" s="200"/>
      <c r="T18" s="54"/>
      <c r="U18" s="54"/>
      <c r="V18" s="202"/>
      <c r="W18" s="177"/>
      <c r="X18" s="203"/>
      <c r="Y18" s="54"/>
      <c r="Z18" s="54"/>
      <c r="AA18" s="54"/>
      <c r="AB18" s="202"/>
      <c r="AC18" s="202"/>
      <c r="AD18" s="54"/>
      <c r="AE18" s="54"/>
      <c r="AF18" s="54"/>
    </row>
    <row r="19" spans="1:32" ht="16.5" customHeight="1" x14ac:dyDescent="0.25">
      <c r="A19" s="170"/>
      <c r="B19" s="198"/>
      <c r="C19" s="204"/>
      <c r="D19" s="54"/>
      <c r="E19" s="54"/>
      <c r="F19" s="54"/>
      <c r="G19" s="54"/>
      <c r="H19" s="54"/>
      <c r="I19" s="200"/>
      <c r="J19" s="54"/>
      <c r="K19" s="54"/>
      <c r="L19" s="54"/>
      <c r="M19" s="201"/>
      <c r="N19" s="54"/>
      <c r="O19" s="54"/>
      <c r="P19" s="54"/>
      <c r="Q19" s="54"/>
      <c r="R19" s="54"/>
      <c r="S19" s="200"/>
      <c r="T19" s="54"/>
      <c r="U19" s="54"/>
      <c r="V19" s="202"/>
      <c r="W19" s="177"/>
      <c r="X19" s="203"/>
      <c r="Y19" s="54"/>
      <c r="Z19" s="54"/>
      <c r="AA19" s="54"/>
      <c r="AB19" s="202"/>
      <c r="AC19" s="202"/>
      <c r="AD19" s="54"/>
      <c r="AE19" s="54"/>
      <c r="AF19" s="54"/>
    </row>
    <row r="20" spans="1:32" ht="16.5" customHeight="1" x14ac:dyDescent="0.25">
      <c r="A20" s="170"/>
      <c r="B20" s="198"/>
      <c r="C20" s="204"/>
      <c r="D20" s="54"/>
      <c r="E20" s="54"/>
      <c r="F20" s="54"/>
      <c r="G20" s="54"/>
      <c r="H20" s="54"/>
      <c r="I20" s="200"/>
      <c r="J20" s="54"/>
      <c r="K20" s="54"/>
      <c r="L20" s="54"/>
      <c r="M20" s="201"/>
      <c r="N20" s="54"/>
      <c r="O20" s="54"/>
      <c r="P20" s="54"/>
      <c r="Q20" s="54"/>
      <c r="R20" s="54"/>
      <c r="S20" s="200"/>
      <c r="T20" s="54"/>
      <c r="U20" s="54"/>
      <c r="V20" s="202"/>
      <c r="W20" s="173"/>
      <c r="X20" s="203"/>
      <c r="Y20" s="54"/>
      <c r="Z20" s="54"/>
      <c r="AA20" s="54"/>
      <c r="AB20" s="202"/>
      <c r="AC20" s="202"/>
      <c r="AD20" s="54"/>
      <c r="AE20" s="54"/>
      <c r="AF20" s="54"/>
    </row>
    <row r="21" spans="1:32" ht="16.5" customHeight="1" x14ac:dyDescent="0.25">
      <c r="A21" s="170"/>
      <c r="B21" s="198"/>
      <c r="C21" s="204"/>
      <c r="D21" s="54"/>
      <c r="E21" s="54"/>
      <c r="F21" s="54"/>
      <c r="G21" s="54"/>
      <c r="H21" s="54"/>
      <c r="I21" s="200"/>
      <c r="J21" s="54"/>
      <c r="K21" s="54"/>
      <c r="L21" s="54"/>
      <c r="M21" s="201"/>
      <c r="N21" s="54"/>
      <c r="O21" s="54"/>
      <c r="P21" s="54"/>
      <c r="Q21" s="54"/>
      <c r="R21" s="54"/>
      <c r="S21" s="200"/>
      <c r="T21" s="54"/>
      <c r="U21" s="54"/>
      <c r="V21" s="202"/>
      <c r="W21" s="184"/>
      <c r="X21" s="203"/>
      <c r="Y21" s="54"/>
      <c r="Z21" s="54"/>
      <c r="AA21" s="54"/>
      <c r="AB21" s="202"/>
      <c r="AC21" s="202"/>
      <c r="AD21" s="54"/>
      <c r="AE21" s="54"/>
      <c r="AF21" s="54"/>
    </row>
    <row r="22" spans="1:32" ht="16.5" customHeight="1" x14ac:dyDescent="0.25">
      <c r="A22" s="170"/>
      <c r="B22" s="198"/>
      <c r="C22" s="204"/>
      <c r="D22" s="54"/>
      <c r="E22" s="54"/>
      <c r="F22" s="54"/>
      <c r="G22" s="54"/>
      <c r="H22" s="54"/>
      <c r="I22" s="200"/>
      <c r="J22" s="54"/>
      <c r="K22" s="54"/>
      <c r="L22" s="54"/>
      <c r="M22" s="201"/>
      <c r="N22" s="54"/>
      <c r="O22" s="54"/>
      <c r="P22" s="54"/>
      <c r="Q22" s="54"/>
      <c r="R22" s="54"/>
      <c r="S22" s="200"/>
      <c r="T22" s="54"/>
      <c r="U22" s="54"/>
      <c r="V22" s="54"/>
      <c r="W22" s="195"/>
      <c r="X22" s="54"/>
      <c r="Y22" s="54"/>
      <c r="Z22" s="54"/>
      <c r="AA22" s="54"/>
      <c r="AB22" s="202"/>
      <c r="AC22" s="202"/>
      <c r="AD22" s="54"/>
      <c r="AE22" s="54"/>
      <c r="AF22" s="54"/>
    </row>
    <row r="23" spans="1:32" ht="16.5" customHeight="1" x14ac:dyDescent="0.25">
      <c r="A23" s="170"/>
      <c r="B23" s="198"/>
      <c r="C23" s="204"/>
      <c r="D23" s="54"/>
      <c r="E23" s="54"/>
      <c r="F23" s="54"/>
      <c r="G23" s="54"/>
      <c r="H23" s="54"/>
      <c r="I23" s="200"/>
      <c r="J23" s="54"/>
      <c r="K23" s="54"/>
      <c r="L23" s="54"/>
      <c r="M23" s="201"/>
      <c r="N23" s="54"/>
      <c r="O23" s="54"/>
      <c r="P23" s="54"/>
      <c r="Q23" s="54"/>
      <c r="R23" s="54"/>
      <c r="S23" s="200"/>
      <c r="T23" s="54"/>
      <c r="U23" s="54"/>
      <c r="V23" s="54"/>
      <c r="W23" s="54"/>
      <c r="X23" s="54"/>
      <c r="Y23" s="54"/>
      <c r="Z23" s="54"/>
      <c r="AA23" s="54"/>
      <c r="AB23" s="202"/>
      <c r="AC23" s="202"/>
      <c r="AD23" s="54"/>
      <c r="AE23" s="54"/>
      <c r="AF23" s="54"/>
    </row>
    <row r="24" spans="1:32" ht="16.5" customHeight="1" x14ac:dyDescent="0.25">
      <c r="A24" s="170"/>
      <c r="B24" s="198"/>
      <c r="C24" s="179"/>
      <c r="D24" s="54"/>
      <c r="E24" s="54"/>
      <c r="F24" s="54"/>
      <c r="G24" s="54"/>
      <c r="H24" s="54"/>
      <c r="I24" s="180"/>
      <c r="J24" s="54"/>
      <c r="K24" s="54"/>
      <c r="L24" s="54"/>
      <c r="M24" s="201"/>
      <c r="N24" s="54"/>
      <c r="O24" s="54"/>
      <c r="P24" s="54"/>
      <c r="Q24" s="54"/>
      <c r="R24" s="54"/>
      <c r="S24" s="180"/>
      <c r="T24" s="184"/>
      <c r="U24" s="184"/>
      <c r="V24" s="184"/>
      <c r="W24" s="54"/>
      <c r="X24" s="115"/>
      <c r="Y24" s="184"/>
      <c r="Z24" s="184"/>
      <c r="AA24" s="184"/>
      <c r="AB24" s="202"/>
      <c r="AC24" s="56"/>
      <c r="AD24" s="52"/>
      <c r="AE24" s="52"/>
      <c r="AF24" s="52"/>
    </row>
    <row r="25" spans="1:32" ht="16.5" customHeight="1" x14ac:dyDescent="0.25">
      <c r="A25" s="170"/>
      <c r="B25" s="198"/>
      <c r="C25" s="179"/>
      <c r="D25" s="54"/>
      <c r="E25" s="54"/>
      <c r="F25" s="54"/>
      <c r="G25" s="54"/>
      <c r="H25" s="54"/>
      <c r="I25" s="180"/>
      <c r="J25" s="54"/>
      <c r="K25" s="54"/>
      <c r="L25" s="54"/>
      <c r="M25" s="201"/>
      <c r="N25" s="54"/>
      <c r="O25" s="54"/>
      <c r="P25" s="54"/>
      <c r="Q25" s="54"/>
      <c r="R25" s="54"/>
      <c r="S25" s="180"/>
      <c r="T25" s="184"/>
      <c r="U25" s="184"/>
      <c r="V25" s="184"/>
      <c r="W25" s="54"/>
      <c r="X25" s="115"/>
      <c r="Y25" s="184"/>
      <c r="Z25" s="184"/>
      <c r="AA25" s="184"/>
      <c r="AB25" s="202"/>
      <c r="AC25" s="56"/>
      <c r="AD25" s="52"/>
      <c r="AE25" s="52"/>
      <c r="AF25" s="52"/>
    </row>
    <row r="26" spans="1:32" ht="16.5" customHeight="1" x14ac:dyDescent="0.25">
      <c r="A26" s="170"/>
      <c r="B26" s="198"/>
      <c r="C26" s="179"/>
      <c r="D26" s="54"/>
      <c r="E26" s="54"/>
      <c r="F26" s="54"/>
      <c r="G26" s="54"/>
      <c r="H26" s="54"/>
      <c r="I26" s="180"/>
      <c r="J26" s="54"/>
      <c r="K26" s="54"/>
      <c r="L26" s="54"/>
      <c r="M26" s="201"/>
      <c r="N26" s="54"/>
      <c r="O26" s="54"/>
      <c r="P26" s="54"/>
      <c r="Q26" s="54"/>
      <c r="R26" s="54"/>
      <c r="S26" s="180"/>
      <c r="T26" s="184"/>
      <c r="U26" s="184"/>
      <c r="V26" s="184"/>
      <c r="W26" s="54"/>
      <c r="X26" s="115"/>
      <c r="Y26" s="184"/>
      <c r="Z26" s="184"/>
      <c r="AA26" s="184"/>
      <c r="AB26" s="202"/>
      <c r="AC26" s="56"/>
      <c r="AD26" s="52"/>
      <c r="AE26" s="52"/>
      <c r="AF26" s="52"/>
    </row>
    <row r="27" spans="1:32" ht="16.5" customHeight="1" x14ac:dyDescent="0.25">
      <c r="A27" s="170"/>
      <c r="B27" s="198"/>
      <c r="C27" s="179"/>
      <c r="D27" s="54"/>
      <c r="E27" s="54"/>
      <c r="F27" s="54"/>
      <c r="G27" s="54"/>
      <c r="H27" s="54"/>
      <c r="I27" s="180"/>
      <c r="J27" s="54"/>
      <c r="K27" s="54"/>
      <c r="L27" s="54"/>
      <c r="M27" s="201"/>
      <c r="N27" s="54"/>
      <c r="O27" s="54"/>
      <c r="P27" s="54"/>
      <c r="Q27" s="54"/>
      <c r="R27" s="54"/>
      <c r="S27" s="180"/>
      <c r="T27" s="184"/>
      <c r="U27" s="184"/>
      <c r="V27" s="184"/>
      <c r="W27" s="54"/>
      <c r="X27" s="115"/>
      <c r="Y27" s="184"/>
      <c r="Z27" s="184"/>
      <c r="AA27" s="184"/>
      <c r="AB27" s="202"/>
      <c r="AC27" s="56"/>
      <c r="AD27" s="52"/>
      <c r="AE27" s="52"/>
      <c r="AF27" s="52"/>
    </row>
    <row r="28" spans="1:32" ht="16.5" customHeight="1" x14ac:dyDescent="0.25">
      <c r="A28" s="170"/>
      <c r="B28" s="198"/>
      <c r="C28" s="204"/>
      <c r="D28" s="54"/>
      <c r="E28" s="54"/>
      <c r="F28" s="54"/>
      <c r="G28" s="54"/>
      <c r="H28" s="54"/>
      <c r="I28" s="180"/>
      <c r="J28" s="54"/>
      <c r="K28" s="54"/>
      <c r="L28" s="54"/>
      <c r="M28" s="201"/>
      <c r="N28" s="54"/>
      <c r="O28" s="54"/>
      <c r="P28" s="54"/>
      <c r="Q28" s="54"/>
      <c r="R28" s="54"/>
      <c r="S28" s="180"/>
      <c r="T28" s="184"/>
      <c r="U28" s="184"/>
      <c r="V28" s="184"/>
      <c r="W28" s="54"/>
      <c r="X28" s="115"/>
      <c r="Y28" s="184"/>
      <c r="Z28" s="184"/>
      <c r="AA28" s="184"/>
      <c r="AB28" s="202"/>
      <c r="AC28" s="56"/>
      <c r="AD28" s="52"/>
      <c r="AE28" s="52"/>
      <c r="AF28" s="52"/>
    </row>
    <row r="29" spans="1:32" ht="16.5" customHeight="1" x14ac:dyDescent="0.25">
      <c r="A29" s="170"/>
      <c r="B29" s="198"/>
      <c r="C29" s="204"/>
      <c r="D29" s="54"/>
      <c r="E29" s="54"/>
      <c r="F29" s="54"/>
      <c r="G29" s="54"/>
      <c r="H29" s="54"/>
      <c r="I29" s="180"/>
      <c r="J29" s="54"/>
      <c r="K29" s="54"/>
      <c r="L29" s="54"/>
      <c r="M29" s="201"/>
      <c r="N29" s="54"/>
      <c r="O29" s="54"/>
      <c r="P29" s="54"/>
      <c r="Q29" s="54"/>
      <c r="R29" s="54"/>
      <c r="S29" s="180"/>
      <c r="T29" s="184"/>
      <c r="U29" s="184"/>
      <c r="V29" s="184"/>
      <c r="W29" s="54"/>
      <c r="X29" s="115"/>
      <c r="Y29" s="184"/>
      <c r="Z29" s="184"/>
      <c r="AA29" s="184"/>
      <c r="AB29" s="202"/>
      <c r="AC29" s="56"/>
      <c r="AD29" s="52"/>
      <c r="AE29" s="52"/>
      <c r="AF29" s="52"/>
    </row>
    <row r="30" spans="1:32" ht="16.5" customHeight="1" x14ac:dyDescent="0.25">
      <c r="A30" s="170"/>
      <c r="B30" s="198"/>
      <c r="C30" s="204"/>
      <c r="D30" s="54"/>
      <c r="E30" s="54"/>
      <c r="F30" s="54"/>
      <c r="G30" s="54"/>
      <c r="H30" s="54"/>
      <c r="I30" s="180"/>
      <c r="J30" s="54"/>
      <c r="K30" s="54"/>
      <c r="L30" s="54"/>
      <c r="M30" s="201"/>
      <c r="N30" s="54"/>
      <c r="O30" s="54"/>
      <c r="P30" s="54"/>
      <c r="Q30" s="205"/>
      <c r="R30" s="54"/>
      <c r="S30" s="180"/>
      <c r="T30" s="184"/>
      <c r="U30" s="184"/>
      <c r="V30" s="184"/>
      <c r="W30" s="54"/>
      <c r="X30" s="115"/>
      <c r="Y30" s="184"/>
      <c r="Z30" s="184"/>
      <c r="AA30" s="184"/>
      <c r="AB30" s="202"/>
      <c r="AC30" s="56"/>
      <c r="AD30" s="52"/>
      <c r="AE30" s="52"/>
      <c r="AF30" s="52"/>
    </row>
    <row r="31" spans="1:32" ht="16.5" customHeight="1" x14ac:dyDescent="0.25">
      <c r="A31" s="170"/>
      <c r="B31" s="198"/>
      <c r="C31" s="204"/>
      <c r="D31" s="54"/>
      <c r="E31" s="54"/>
      <c r="F31" s="54"/>
      <c r="G31" s="54"/>
      <c r="H31" s="54"/>
      <c r="I31" s="180"/>
      <c r="J31" s="54"/>
      <c r="K31" s="54"/>
      <c r="L31" s="54"/>
      <c r="M31" s="201"/>
      <c r="N31" s="54"/>
      <c r="O31" s="54"/>
      <c r="P31" s="54"/>
      <c r="Q31" s="205"/>
      <c r="R31" s="54"/>
      <c r="S31" s="180"/>
      <c r="T31" s="184"/>
      <c r="U31" s="184"/>
      <c r="V31" s="184"/>
      <c r="W31" s="54"/>
      <c r="X31" s="115"/>
      <c r="Y31" s="184"/>
      <c r="Z31" s="184"/>
      <c r="AA31" s="184"/>
      <c r="AB31" s="202"/>
      <c r="AC31" s="56"/>
      <c r="AD31" s="52"/>
      <c r="AE31" s="52"/>
      <c r="AF31" s="52"/>
    </row>
    <row r="32" spans="1:32" ht="16.5" customHeight="1" x14ac:dyDescent="0.25">
      <c r="A32" s="170"/>
      <c r="B32" s="198"/>
      <c r="C32" s="204"/>
      <c r="D32" s="54"/>
      <c r="E32" s="54"/>
      <c r="F32" s="54"/>
      <c r="G32" s="54"/>
      <c r="H32" s="54"/>
      <c r="I32" s="180"/>
      <c r="J32" s="54"/>
      <c r="K32" s="54"/>
      <c r="L32" s="54"/>
      <c r="M32" s="201"/>
      <c r="N32" s="54"/>
      <c r="O32" s="54"/>
      <c r="P32" s="54"/>
      <c r="Q32" s="205"/>
      <c r="R32" s="54"/>
      <c r="S32" s="180"/>
      <c r="T32" s="184"/>
      <c r="U32" s="184"/>
      <c r="V32" s="184"/>
      <c r="W32" s="54"/>
      <c r="X32" s="115"/>
      <c r="Y32" s="184"/>
      <c r="Z32" s="184"/>
      <c r="AA32" s="184"/>
      <c r="AB32" s="202"/>
      <c r="AC32" s="56"/>
      <c r="AD32" s="52"/>
      <c r="AE32" s="52"/>
      <c r="AF32" s="52"/>
    </row>
    <row r="33" spans="1:32" ht="16.5" customHeight="1" x14ac:dyDescent="0.25">
      <c r="A33" s="170"/>
      <c r="B33" s="198"/>
      <c r="C33" s="204"/>
      <c r="D33" s="54"/>
      <c r="E33" s="54"/>
      <c r="F33" s="54"/>
      <c r="G33" s="54"/>
      <c r="H33" s="54"/>
      <c r="I33" s="180"/>
      <c r="J33" s="54"/>
      <c r="K33" s="54"/>
      <c r="L33" s="54"/>
      <c r="M33" s="201"/>
      <c r="N33" s="54"/>
      <c r="O33" s="54"/>
      <c r="P33" s="54"/>
      <c r="Q33" s="205"/>
      <c r="R33" s="54"/>
      <c r="S33" s="180"/>
      <c r="T33" s="184"/>
      <c r="U33" s="184"/>
      <c r="V33" s="184"/>
      <c r="W33" s="54"/>
      <c r="X33" s="115"/>
      <c r="Y33" s="184"/>
      <c r="Z33" s="184"/>
      <c r="AA33" s="184"/>
      <c r="AB33" s="202"/>
      <c r="AC33" s="56"/>
      <c r="AD33" s="52"/>
      <c r="AE33" s="52"/>
      <c r="AF33" s="52"/>
    </row>
    <row r="34" spans="1:32" ht="16.5" customHeight="1" x14ac:dyDescent="0.25">
      <c r="A34" s="170"/>
      <c r="B34" s="198"/>
      <c r="C34" s="204"/>
      <c r="D34" s="54"/>
      <c r="E34" s="54"/>
      <c r="F34" s="54"/>
      <c r="G34" s="54"/>
      <c r="H34" s="54"/>
      <c r="I34" s="180"/>
      <c r="J34" s="54"/>
      <c r="K34" s="54"/>
      <c r="L34" s="54"/>
      <c r="M34" s="201"/>
      <c r="N34" s="54"/>
      <c r="O34" s="54"/>
      <c r="P34" s="54"/>
      <c r="Q34" s="205"/>
      <c r="R34" s="54"/>
      <c r="S34" s="180"/>
      <c r="T34" s="184"/>
      <c r="U34" s="184"/>
      <c r="V34" s="184"/>
      <c r="W34" s="54"/>
      <c r="X34" s="115"/>
      <c r="Y34" s="184"/>
      <c r="Z34" s="184"/>
      <c r="AA34" s="184"/>
      <c r="AB34" s="202"/>
      <c r="AC34" s="56"/>
      <c r="AD34" s="52"/>
      <c r="AE34" s="52"/>
      <c r="AF34" s="52"/>
    </row>
    <row r="35" spans="1:32" ht="16.5" customHeight="1" x14ac:dyDescent="0.25">
      <c r="A35" s="170"/>
      <c r="B35" s="198"/>
      <c r="C35" s="204"/>
      <c r="D35" s="54"/>
      <c r="E35" s="54"/>
      <c r="F35" s="54"/>
      <c r="G35" s="54"/>
      <c r="H35" s="54"/>
      <c r="I35" s="180"/>
      <c r="J35" s="54"/>
      <c r="K35" s="54"/>
      <c r="L35" s="54"/>
      <c r="M35" s="201"/>
      <c r="N35" s="54"/>
      <c r="O35" s="54"/>
      <c r="P35" s="54"/>
      <c r="Q35" s="205"/>
      <c r="R35" s="54"/>
      <c r="S35" s="180"/>
      <c r="T35" s="184"/>
      <c r="U35" s="184"/>
      <c r="V35" s="184"/>
      <c r="W35" s="54"/>
      <c r="X35" s="115"/>
      <c r="Y35" s="184"/>
      <c r="Z35" s="184"/>
      <c r="AA35" s="184"/>
      <c r="AB35" s="202"/>
      <c r="AC35" s="56"/>
      <c r="AD35" s="52"/>
      <c r="AE35" s="52"/>
      <c r="AF35" s="52"/>
    </row>
    <row r="36" spans="1:32" ht="16.5" customHeight="1" x14ac:dyDescent="0.25">
      <c r="A36" s="170"/>
      <c r="B36" s="198"/>
      <c r="C36" s="204"/>
      <c r="D36" s="54"/>
      <c r="E36" s="54"/>
      <c r="F36" s="54"/>
      <c r="G36" s="54"/>
      <c r="H36" s="54"/>
      <c r="I36" s="180"/>
      <c r="J36" s="54"/>
      <c r="K36" s="54"/>
      <c r="L36" s="54"/>
      <c r="M36" s="201"/>
      <c r="N36" s="54"/>
      <c r="O36" s="54"/>
      <c r="P36" s="54"/>
      <c r="Q36" s="205"/>
      <c r="R36" s="54"/>
      <c r="S36" s="180"/>
      <c r="T36" s="184"/>
      <c r="U36" s="184"/>
      <c r="V36" s="184"/>
      <c r="W36" s="54"/>
      <c r="X36" s="115"/>
      <c r="Y36" s="184"/>
      <c r="Z36" s="184"/>
      <c r="AA36" s="184"/>
      <c r="AB36" s="202"/>
      <c r="AC36" s="56"/>
      <c r="AD36" s="52"/>
      <c r="AE36" s="52"/>
      <c r="AF36" s="52"/>
    </row>
    <row r="37" spans="1:32" ht="16.5" customHeight="1" x14ac:dyDescent="0.25">
      <c r="A37" s="170"/>
      <c r="B37" s="198"/>
      <c r="C37" s="204"/>
      <c r="D37" s="54"/>
      <c r="E37" s="54"/>
      <c r="F37" s="54"/>
      <c r="G37" s="54"/>
      <c r="H37" s="54"/>
      <c r="I37" s="180"/>
      <c r="J37" s="54"/>
      <c r="K37" s="54"/>
      <c r="L37" s="54"/>
      <c r="M37" s="201"/>
      <c r="N37" s="54"/>
      <c r="O37" s="54"/>
      <c r="P37" s="54"/>
      <c r="Q37" s="205"/>
      <c r="R37" s="54"/>
      <c r="S37" s="180"/>
      <c r="T37" s="184"/>
      <c r="U37" s="184"/>
      <c r="V37" s="184"/>
      <c r="W37" s="54"/>
      <c r="X37" s="115"/>
      <c r="Y37" s="184"/>
      <c r="Z37" s="184"/>
      <c r="AA37" s="184"/>
      <c r="AB37" s="202"/>
      <c r="AC37" s="56"/>
      <c r="AD37" s="52"/>
      <c r="AE37" s="52"/>
      <c r="AF37" s="52"/>
    </row>
    <row r="38" spans="1:32" ht="16.5" customHeight="1" x14ac:dyDescent="0.25">
      <c r="A38" s="170"/>
      <c r="B38" s="198"/>
      <c r="C38" s="204"/>
      <c r="D38" s="54"/>
      <c r="E38" s="54"/>
      <c r="F38" s="54"/>
      <c r="G38" s="54"/>
      <c r="H38" s="54"/>
      <c r="I38" s="180"/>
      <c r="J38" s="54"/>
      <c r="K38" s="54"/>
      <c r="L38" s="54"/>
      <c r="M38" s="201"/>
      <c r="N38" s="54"/>
      <c r="O38" s="54"/>
      <c r="P38" s="54"/>
      <c r="Q38" s="205"/>
      <c r="R38" s="54"/>
      <c r="S38" s="180"/>
      <c r="T38" s="184"/>
      <c r="U38" s="184"/>
      <c r="V38" s="184"/>
      <c r="W38" s="54"/>
      <c r="X38" s="115"/>
      <c r="Y38" s="184"/>
      <c r="Z38" s="184"/>
      <c r="AA38" s="184"/>
      <c r="AB38" s="202"/>
      <c r="AC38" s="56"/>
      <c r="AD38" s="52"/>
      <c r="AE38" s="52"/>
      <c r="AF38" s="52"/>
    </row>
    <row r="39" spans="1:32" ht="16.5" customHeight="1" x14ac:dyDescent="0.25">
      <c r="A39" s="170"/>
      <c r="B39" s="198"/>
      <c r="C39" s="204"/>
      <c r="D39" s="54"/>
      <c r="E39" s="54"/>
      <c r="F39" s="54"/>
      <c r="G39" s="54"/>
      <c r="H39" s="54"/>
      <c r="I39" s="180"/>
      <c r="J39" s="54"/>
      <c r="K39" s="54"/>
      <c r="L39" s="54"/>
      <c r="M39" s="201"/>
      <c r="N39" s="54"/>
      <c r="O39" s="54"/>
      <c r="P39" s="54"/>
      <c r="Q39" s="205"/>
      <c r="R39" s="54"/>
      <c r="S39" s="180"/>
      <c r="T39" s="184"/>
      <c r="U39" s="184"/>
      <c r="V39" s="184"/>
      <c r="W39" s="184"/>
      <c r="X39" s="115"/>
      <c r="Y39" s="184"/>
      <c r="Z39" s="184"/>
      <c r="AA39" s="184"/>
      <c r="AB39" s="202"/>
      <c r="AC39" s="56"/>
      <c r="AD39" s="52"/>
      <c r="AE39" s="52"/>
      <c r="AF39" s="52"/>
    </row>
    <row r="40" spans="1:32" ht="16.5" customHeight="1" x14ac:dyDescent="0.25">
      <c r="A40" s="170"/>
      <c r="B40" s="198"/>
      <c r="C40" s="204"/>
      <c r="D40" s="54"/>
      <c r="E40" s="54"/>
      <c r="F40" s="54"/>
      <c r="G40" s="54"/>
      <c r="H40" s="54"/>
      <c r="I40" s="180"/>
      <c r="J40" s="54"/>
      <c r="K40" s="54"/>
      <c r="L40" s="54"/>
      <c r="M40" s="201"/>
      <c r="N40" s="54"/>
      <c r="O40" s="54"/>
      <c r="P40" s="54"/>
      <c r="Q40" s="205"/>
      <c r="R40" s="54"/>
      <c r="S40" s="180"/>
      <c r="T40" s="184"/>
      <c r="U40" s="184"/>
      <c r="V40" s="184"/>
      <c r="W40" s="184"/>
      <c r="X40" s="115"/>
      <c r="Y40" s="184"/>
      <c r="Z40" s="184"/>
      <c r="AA40" s="184"/>
      <c r="AB40" s="202"/>
      <c r="AC40" s="56"/>
      <c r="AD40" s="52"/>
      <c r="AE40" s="52"/>
      <c r="AF40" s="52"/>
    </row>
    <row r="41" spans="1:32" ht="16.5" customHeight="1" x14ac:dyDescent="0.25">
      <c r="A41" s="170"/>
      <c r="B41" s="198"/>
      <c r="C41" s="204"/>
      <c r="D41" s="54"/>
      <c r="E41" s="54"/>
      <c r="F41" s="54"/>
      <c r="G41" s="54"/>
      <c r="H41" s="54"/>
      <c r="I41" s="180"/>
      <c r="J41" s="54"/>
      <c r="K41" s="54"/>
      <c r="L41" s="54"/>
      <c r="M41" s="201"/>
      <c r="N41" s="54"/>
      <c r="O41" s="54"/>
      <c r="P41" s="54"/>
      <c r="Q41" s="205"/>
      <c r="R41" s="54"/>
      <c r="S41" s="180"/>
      <c r="T41" s="184"/>
      <c r="U41" s="184"/>
      <c r="V41" s="184"/>
      <c r="W41" s="184"/>
      <c r="X41" s="115"/>
      <c r="Y41" s="184"/>
      <c r="Z41" s="184"/>
      <c r="AA41" s="184"/>
      <c r="AB41" s="202"/>
      <c r="AC41" s="56"/>
      <c r="AD41" s="52"/>
      <c r="AE41" s="52"/>
      <c r="AF41" s="52"/>
    </row>
    <row r="42" spans="1:32" s="7" customFormat="1" ht="16.5" customHeight="1" x14ac:dyDescent="0.25">
      <c r="A42" s="81"/>
      <c r="B42" s="82"/>
      <c r="C42" s="82"/>
      <c r="D42" s="83"/>
      <c r="E42" s="83"/>
      <c r="F42" s="83"/>
      <c r="G42" s="83"/>
      <c r="H42" s="83"/>
      <c r="I42" s="84"/>
      <c r="J42" s="83"/>
      <c r="K42" s="83"/>
      <c r="L42" s="83"/>
      <c r="M42" s="85"/>
      <c r="N42" s="83"/>
      <c r="O42" s="83"/>
      <c r="P42" s="83"/>
      <c r="Q42" s="86"/>
      <c r="R42" s="83"/>
      <c r="S42" s="84"/>
      <c r="T42" s="87"/>
      <c r="U42" s="87"/>
      <c r="V42" s="87"/>
      <c r="W42" s="87"/>
      <c r="X42" s="88"/>
      <c r="Y42" s="87"/>
      <c r="Z42" s="87"/>
      <c r="AA42" s="87"/>
      <c r="AB42" s="89"/>
      <c r="AC42" s="90"/>
      <c r="AD42" s="84"/>
      <c r="AE42" s="84"/>
      <c r="AF42" s="84"/>
    </row>
    <row r="43" spans="1:32" ht="70.5" customHeight="1" x14ac:dyDescent="0.25">
      <c r="A43" s="22" t="s">
        <v>66</v>
      </c>
      <c r="B43" s="23" t="s">
        <v>23</v>
      </c>
      <c r="C43" s="23"/>
      <c r="D43" s="906" t="s">
        <v>24</v>
      </c>
      <c r="E43" s="906"/>
      <c r="F43" s="24"/>
      <c r="G43" s="906" t="s">
        <v>25</v>
      </c>
      <c r="H43" s="906"/>
      <c r="I43" s="25"/>
      <c r="J43" s="26" t="s">
        <v>26</v>
      </c>
      <c r="K43" s="26" t="s">
        <v>27</v>
      </c>
      <c r="L43" s="26" t="s">
        <v>28</v>
      </c>
      <c r="M43" s="27" t="s">
        <v>29</v>
      </c>
      <c r="N43" s="28" t="s">
        <v>30</v>
      </c>
      <c r="O43" s="27" t="s">
        <v>31</v>
      </c>
      <c r="P43" s="27" t="s">
        <v>32</v>
      </c>
      <c r="Q43" s="27" t="s">
        <v>33</v>
      </c>
      <c r="R43" s="27" t="s">
        <v>34</v>
      </c>
      <c r="S43" s="29"/>
      <c r="T43" s="26" t="s">
        <v>35</v>
      </c>
      <c r="U43" s="27" t="s">
        <v>36</v>
      </c>
      <c r="V43" s="30" t="s">
        <v>37</v>
      </c>
      <c r="W43" s="31" t="s">
        <v>68</v>
      </c>
      <c r="X43" s="32" t="s">
        <v>39</v>
      </c>
      <c r="Y43" s="27" t="s">
        <v>40</v>
      </c>
      <c r="Z43" s="27" t="s">
        <v>310</v>
      </c>
      <c r="AA43" s="27" t="s">
        <v>69</v>
      </c>
      <c r="AB43" s="26" t="s">
        <v>43</v>
      </c>
      <c r="AC43" s="33" t="s">
        <v>33</v>
      </c>
      <c r="AD43" s="34" t="s">
        <v>44</v>
      </c>
      <c r="AE43" s="34"/>
      <c r="AF43" s="34"/>
    </row>
    <row r="44" spans="1:32" x14ac:dyDescent="0.25">
      <c r="A44" s="35"/>
      <c r="B44" s="35"/>
      <c r="C44" s="35"/>
      <c r="D44" s="35" t="s">
        <v>48</v>
      </c>
      <c r="E44" s="36" t="s">
        <v>49</v>
      </c>
      <c r="F44" s="36"/>
      <c r="G44" s="35" t="s">
        <v>48</v>
      </c>
      <c r="H44" s="36" t="s">
        <v>49</v>
      </c>
      <c r="I44" s="36"/>
      <c r="J44" s="35" t="s">
        <v>48</v>
      </c>
      <c r="K44" s="35" t="s">
        <v>48</v>
      </c>
      <c r="L44" s="35" t="s">
        <v>48</v>
      </c>
      <c r="M44" s="37" t="s">
        <v>48</v>
      </c>
      <c r="N44" s="38" t="s">
        <v>48</v>
      </c>
      <c r="O44" s="39" t="s">
        <v>48</v>
      </c>
      <c r="P44" s="40"/>
      <c r="Q44" s="41"/>
      <c r="R44" s="42" t="s">
        <v>48</v>
      </c>
      <c r="S44" s="43"/>
      <c r="T44" s="35" t="s">
        <v>49</v>
      </c>
      <c r="U44" s="35" t="s">
        <v>49</v>
      </c>
      <c r="V44" s="38" t="s">
        <v>49</v>
      </c>
      <c r="W44" s="38" t="s">
        <v>49</v>
      </c>
      <c r="X44" s="35" t="s">
        <v>49</v>
      </c>
      <c r="Y44" s="35" t="s">
        <v>49</v>
      </c>
      <c r="Z44" s="35" t="s">
        <v>49</v>
      </c>
      <c r="AA44" s="35" t="s">
        <v>49</v>
      </c>
      <c r="AB44" s="35" t="s">
        <v>49</v>
      </c>
      <c r="AC44" s="35" t="s">
        <v>49</v>
      </c>
      <c r="AD44" s="35" t="s">
        <v>49</v>
      </c>
      <c r="AE44" s="35" t="s">
        <v>49</v>
      </c>
      <c r="AF44" s="35" t="s">
        <v>49</v>
      </c>
    </row>
    <row r="45" spans="1:32" s="47" customFormat="1" ht="18.75" customHeight="1" x14ac:dyDescent="0.25">
      <c r="A45" s="44"/>
      <c r="B45" s="45"/>
      <c r="C45" s="45"/>
      <c r="D45" s="46">
        <f>SUM(D5:D41)</f>
        <v>0</v>
      </c>
      <c r="E45" s="46">
        <f>SUM(E5:E41)</f>
        <v>0</v>
      </c>
      <c r="F45" s="46">
        <f t="shared" ref="F45:AF45" si="0">SUM(F5:F42)</f>
        <v>0</v>
      </c>
      <c r="G45" s="46">
        <f t="shared" si="0"/>
        <v>0</v>
      </c>
      <c r="H45" s="46">
        <f t="shared" si="0"/>
        <v>0</v>
      </c>
      <c r="I45" s="46">
        <f t="shared" si="0"/>
        <v>0</v>
      </c>
      <c r="J45" s="46">
        <f t="shared" si="0"/>
        <v>0</v>
      </c>
      <c r="K45" s="46">
        <f t="shared" si="0"/>
        <v>0</v>
      </c>
      <c r="L45" s="46">
        <f t="shared" si="0"/>
        <v>0</v>
      </c>
      <c r="M45" s="46">
        <f t="shared" si="0"/>
        <v>0</v>
      </c>
      <c r="N45" s="46">
        <f t="shared" si="0"/>
        <v>0</v>
      </c>
      <c r="O45" s="46">
        <f t="shared" si="0"/>
        <v>0</v>
      </c>
      <c r="P45" s="46">
        <f t="shared" si="0"/>
        <v>0</v>
      </c>
      <c r="Q45" s="46">
        <f t="shared" si="0"/>
        <v>0</v>
      </c>
      <c r="R45" s="46">
        <f t="shared" si="0"/>
        <v>0</v>
      </c>
      <c r="S45" s="46">
        <f t="shared" si="0"/>
        <v>0</v>
      </c>
      <c r="T45" s="46">
        <f t="shared" si="0"/>
        <v>0</v>
      </c>
      <c r="U45" s="46">
        <f t="shared" si="0"/>
        <v>0</v>
      </c>
      <c r="V45" s="206">
        <f t="shared" si="0"/>
        <v>0</v>
      </c>
      <c r="W45" s="206">
        <f t="shared" si="0"/>
        <v>0</v>
      </c>
      <c r="X45" s="206">
        <f t="shared" si="0"/>
        <v>0</v>
      </c>
      <c r="Y45" s="206">
        <f t="shared" si="0"/>
        <v>0</v>
      </c>
      <c r="Z45" s="206">
        <f t="shared" si="0"/>
        <v>0</v>
      </c>
      <c r="AA45" s="206">
        <f t="shared" si="0"/>
        <v>0</v>
      </c>
      <c r="AB45" s="206">
        <f t="shared" si="0"/>
        <v>0</v>
      </c>
      <c r="AC45" s="206">
        <f t="shared" si="0"/>
        <v>0</v>
      </c>
      <c r="AD45" s="206">
        <f t="shared" si="0"/>
        <v>0</v>
      </c>
      <c r="AE45" s="206">
        <f t="shared" si="0"/>
        <v>0</v>
      </c>
      <c r="AF45" s="206">
        <f t="shared" si="0"/>
        <v>0</v>
      </c>
    </row>
    <row r="46" spans="1:32" ht="15.75" customHeight="1" x14ac:dyDescent="0.25">
      <c r="A46" s="39"/>
      <c r="B46" s="40" t="s">
        <v>70</v>
      </c>
      <c r="C46" s="40"/>
      <c r="D46" s="48">
        <f>SUM(D45-E45)</f>
        <v>0</v>
      </c>
      <c r="E46" s="49"/>
      <c r="F46" s="49"/>
      <c r="G46" s="48">
        <f>SUM(G45-H45)</f>
        <v>0</v>
      </c>
      <c r="H46" s="50"/>
      <c r="I46" s="51"/>
      <c r="J46" s="52"/>
      <c r="K46" s="52"/>
      <c r="L46" s="52" t="s">
        <v>46</v>
      </c>
      <c r="M46" s="53"/>
      <c r="N46" s="52"/>
      <c r="O46" s="52" t="s">
        <v>46</v>
      </c>
      <c r="P46" s="52"/>
      <c r="Q46" s="54"/>
      <c r="R46" s="54" t="s">
        <v>46</v>
      </c>
      <c r="S46" s="55"/>
      <c r="T46" s="56"/>
      <c r="U46" s="56"/>
      <c r="V46" s="52" t="s">
        <v>46</v>
      </c>
      <c r="W46" s="52" t="s">
        <v>46</v>
      </c>
      <c r="X46" s="52" t="s">
        <v>46</v>
      </c>
      <c r="Y46" s="58"/>
      <c r="Z46" s="52" t="s">
        <v>46</v>
      </c>
      <c r="AA46" s="52" t="s">
        <v>46</v>
      </c>
      <c r="AB46" s="58"/>
      <c r="AC46" s="52" t="s">
        <v>46</v>
      </c>
      <c r="AD46" s="52"/>
      <c r="AE46" s="52"/>
      <c r="AF46" s="52"/>
    </row>
    <row r="47" spans="1:32" ht="20.25" customHeight="1" x14ac:dyDescent="0.25">
      <c r="A47" s="4"/>
      <c r="D47" s="9"/>
      <c r="H47" s="9"/>
      <c r="J47" s="9"/>
      <c r="K47" s="9"/>
      <c r="L47" s="60" t="s">
        <v>71</v>
      </c>
      <c r="M47" s="61">
        <f>SUM(J45:R45)</f>
        <v>0</v>
      </c>
      <c r="N47" s="9"/>
      <c r="O47" s="9"/>
      <c r="P47" s="9"/>
      <c r="R47" s="62"/>
      <c r="U47" s="9" t="s">
        <v>72</v>
      </c>
      <c r="V47" s="207" t="s">
        <v>46</v>
      </c>
      <c r="W47" s="71">
        <f>SUM(T45:AF45)</f>
        <v>0</v>
      </c>
      <c r="X47" s="208"/>
      <c r="Y47" s="9"/>
      <c r="Z47" s="9"/>
      <c r="AA47" s="9"/>
      <c r="AB47" s="9"/>
      <c r="AC47" s="9"/>
      <c r="AD47" s="9"/>
      <c r="AE47" s="9"/>
      <c r="AF47" s="9"/>
    </row>
    <row r="48" spans="1:32" ht="39.75" customHeight="1" x14ac:dyDescent="0.25">
      <c r="A48" s="4"/>
      <c r="B48" s="66" t="s">
        <v>73</v>
      </c>
      <c r="C48" s="66"/>
      <c r="D48" s="67" t="s">
        <v>46</v>
      </c>
      <c r="E48" s="68">
        <f>SUM(D45-E45+G45-H45)</f>
        <v>0</v>
      </c>
      <c r="F48" s="69"/>
      <c r="G48" s="70"/>
      <c r="H48" s="9"/>
      <c r="J48" s="71" t="s">
        <v>46</v>
      </c>
      <c r="K48" s="9"/>
      <c r="L48" s="9"/>
      <c r="M48" s="72" t="s">
        <v>46</v>
      </c>
      <c r="N48" s="9"/>
      <c r="O48" s="13"/>
      <c r="P48" s="13"/>
      <c r="R48" s="69" t="s">
        <v>46</v>
      </c>
      <c r="T48" s="900">
        <f>SUM(M47-W47)</f>
        <v>0</v>
      </c>
      <c r="U48" s="900"/>
      <c r="V48" s="901" t="s">
        <v>74</v>
      </c>
      <c r="W48" s="901"/>
      <c r="X48" s="901"/>
      <c r="Y48" s="9"/>
      <c r="Z48" s="9"/>
      <c r="AA48" s="9"/>
      <c r="AB48" s="9"/>
      <c r="AC48" s="9"/>
      <c r="AD48" s="9"/>
      <c r="AE48" s="9"/>
      <c r="AF48" s="9"/>
    </row>
    <row r="49" spans="1:32" ht="14.25" customHeight="1" x14ac:dyDescent="0.25">
      <c r="A49" s="4"/>
      <c r="B49" s="73"/>
      <c r="C49" s="73"/>
      <c r="D49" s="13"/>
      <c r="E49" s="74"/>
      <c r="F49" s="69"/>
      <c r="G49" s="70"/>
      <c r="H49" s="9"/>
      <c r="J49" s="71"/>
      <c r="K49" s="9"/>
      <c r="L49" s="9"/>
      <c r="M49" s="72"/>
      <c r="N49" s="9"/>
      <c r="O49" s="13"/>
      <c r="P49" s="13"/>
      <c r="R49" s="69"/>
      <c r="T49" s="75"/>
      <c r="U49" s="76"/>
      <c r="V49" s="76"/>
      <c r="W49" s="76"/>
      <c r="X49" s="76"/>
      <c r="Y49" s="9"/>
      <c r="Z49" s="9"/>
      <c r="AA49" s="9"/>
      <c r="AB49" s="9"/>
      <c r="AC49" s="9"/>
      <c r="AD49" s="9"/>
      <c r="AE49" s="9"/>
      <c r="AF49" s="9"/>
    </row>
    <row r="50" spans="1:32" x14ac:dyDescent="0.25">
      <c r="AD50" s="5"/>
      <c r="AE50" s="5"/>
      <c r="AF50" s="5"/>
    </row>
    <row r="51" spans="1:32" x14ac:dyDescent="0.25">
      <c r="AD51" s="5"/>
      <c r="AE51" s="5"/>
      <c r="AF51" s="5"/>
    </row>
    <row r="52" spans="1:32" x14ac:dyDescent="0.25">
      <c r="AD52" s="5"/>
      <c r="AE52" s="5"/>
      <c r="AF52" s="5"/>
    </row>
    <row r="53" spans="1:32" x14ac:dyDescent="0.25">
      <c r="AD53" s="5"/>
      <c r="AE53" s="5"/>
      <c r="AF53" s="5"/>
    </row>
    <row r="54" spans="1:32" x14ac:dyDescent="0.25">
      <c r="AD54" s="5"/>
      <c r="AE54" s="5"/>
      <c r="AF54" s="5"/>
    </row>
    <row r="55" spans="1:32" x14ac:dyDescent="0.25">
      <c r="AD55" s="5"/>
      <c r="AE55" s="5"/>
      <c r="AF55" s="5"/>
    </row>
    <row r="56" spans="1:32" x14ac:dyDescent="0.25">
      <c r="AD56" s="5"/>
      <c r="AE56" s="5"/>
      <c r="AF56" s="5"/>
    </row>
    <row r="57" spans="1:32" x14ac:dyDescent="0.25">
      <c r="AD57" s="5"/>
      <c r="AE57" s="5"/>
      <c r="AF57" s="5"/>
    </row>
    <row r="58" spans="1:32" x14ac:dyDescent="0.25">
      <c r="AD58" s="5"/>
      <c r="AE58" s="5"/>
      <c r="AF58" s="5"/>
    </row>
    <row r="59" spans="1:32" x14ac:dyDescent="0.25">
      <c r="AD59" s="5"/>
      <c r="AE59" s="5"/>
      <c r="AF59" s="5"/>
    </row>
    <row r="60" spans="1:32" x14ac:dyDescent="0.25">
      <c r="AD60" s="5"/>
      <c r="AE60" s="5"/>
      <c r="AF60" s="5"/>
    </row>
    <row r="61" spans="1:32" x14ac:dyDescent="0.25">
      <c r="AD61" s="5"/>
      <c r="AE61" s="5"/>
      <c r="AF61" s="5"/>
    </row>
    <row r="62" spans="1:32" x14ac:dyDescent="0.25">
      <c r="AD62" s="5"/>
      <c r="AE62" s="5"/>
      <c r="AF62" s="5"/>
    </row>
    <row r="63" spans="1:32" x14ac:dyDescent="0.25">
      <c r="AD63" s="5"/>
      <c r="AE63" s="5"/>
      <c r="AF63" s="5"/>
    </row>
    <row r="64" spans="1:32" x14ac:dyDescent="0.25">
      <c r="AD64" s="5"/>
      <c r="AE64" s="5"/>
      <c r="AF64" s="5"/>
    </row>
    <row r="65" spans="30:32" x14ac:dyDescent="0.25">
      <c r="AD65" s="5"/>
      <c r="AE65" s="5"/>
      <c r="AF65" s="5"/>
    </row>
    <row r="66" spans="30:32" x14ac:dyDescent="0.25">
      <c r="AD66" s="5"/>
      <c r="AE66" s="5"/>
      <c r="AF66" s="5"/>
    </row>
    <row r="67" spans="30:32" x14ac:dyDescent="0.25">
      <c r="AD67" s="5"/>
      <c r="AE67" s="5"/>
      <c r="AF67" s="5"/>
    </row>
    <row r="68" spans="30:32" x14ac:dyDescent="0.25">
      <c r="AD68" s="5"/>
      <c r="AE68" s="5"/>
      <c r="AF68" s="5"/>
    </row>
    <row r="69" spans="30:32" x14ac:dyDescent="0.25">
      <c r="AD69" s="5"/>
      <c r="AE69" s="5"/>
      <c r="AF69" s="5"/>
    </row>
    <row r="70" spans="30:32" x14ac:dyDescent="0.25">
      <c r="AD70" s="5"/>
      <c r="AE70" s="5"/>
      <c r="AF70" s="5"/>
    </row>
    <row r="71" spans="30:32" x14ac:dyDescent="0.25">
      <c r="AD71" s="5"/>
      <c r="AE71" s="5"/>
      <c r="AF71" s="5"/>
    </row>
    <row r="72" spans="30:32" x14ac:dyDescent="0.25">
      <c r="AD72" s="5"/>
      <c r="AE72" s="5"/>
      <c r="AF72" s="5"/>
    </row>
    <row r="73" spans="30:32" x14ac:dyDescent="0.25">
      <c r="AD73" s="5"/>
      <c r="AE73" s="5"/>
      <c r="AF73" s="5"/>
    </row>
    <row r="74" spans="30:32" x14ac:dyDescent="0.25">
      <c r="AD74" s="5"/>
      <c r="AE74" s="5"/>
      <c r="AF74" s="5"/>
    </row>
    <row r="75" spans="30:32" x14ac:dyDescent="0.25">
      <c r="AD75" s="5"/>
      <c r="AE75" s="5"/>
      <c r="AF75" s="5"/>
    </row>
    <row r="76" spans="30:32" x14ac:dyDescent="0.25">
      <c r="AD76" s="5"/>
      <c r="AE76" s="5"/>
      <c r="AF76" s="5"/>
    </row>
    <row r="77" spans="30:32" x14ac:dyDescent="0.25">
      <c r="AD77" s="5"/>
      <c r="AE77" s="5"/>
      <c r="AF77" s="5"/>
    </row>
    <row r="78" spans="30:32" x14ac:dyDescent="0.25">
      <c r="AD78" s="5"/>
      <c r="AE78" s="5"/>
      <c r="AF78" s="5"/>
    </row>
    <row r="79" spans="30:32" x14ac:dyDescent="0.25">
      <c r="AD79" s="5"/>
      <c r="AE79" s="5"/>
      <c r="AF79" s="5"/>
    </row>
    <row r="80" spans="30:32" x14ac:dyDescent="0.25">
      <c r="AD80" s="5"/>
      <c r="AE80" s="5"/>
      <c r="AF80" s="5"/>
    </row>
    <row r="81" spans="30:32" x14ac:dyDescent="0.25">
      <c r="AD81" s="5"/>
      <c r="AE81" s="5"/>
      <c r="AF81" s="5"/>
    </row>
    <row r="82" spans="30:32" x14ac:dyDescent="0.25">
      <c r="AD82" s="5"/>
      <c r="AE82" s="5"/>
      <c r="AF82" s="5"/>
    </row>
    <row r="83" spans="30:32" x14ac:dyDescent="0.25">
      <c r="AD83" s="5"/>
      <c r="AE83" s="5"/>
      <c r="AF83" s="5"/>
    </row>
    <row r="84" spans="30:32" x14ac:dyDescent="0.25">
      <c r="AD84" s="5"/>
      <c r="AE84" s="5"/>
      <c r="AF84" s="5"/>
    </row>
    <row r="85" spans="30:32" x14ac:dyDescent="0.25">
      <c r="AD85" s="5"/>
      <c r="AE85" s="5"/>
      <c r="AF85" s="5"/>
    </row>
    <row r="86" spans="30:32" x14ac:dyDescent="0.25">
      <c r="AD86" s="5"/>
      <c r="AE86" s="5"/>
      <c r="AF86" s="5"/>
    </row>
    <row r="87" spans="30:32" x14ac:dyDescent="0.25">
      <c r="AD87" s="5"/>
      <c r="AE87" s="5"/>
      <c r="AF87" s="5"/>
    </row>
    <row r="88" spans="30:32" x14ac:dyDescent="0.25">
      <c r="AD88" s="5"/>
      <c r="AE88" s="5"/>
      <c r="AF88" s="5"/>
    </row>
    <row r="89" spans="30:32" x14ac:dyDescent="0.25">
      <c r="AD89" s="5"/>
      <c r="AE89" s="5"/>
      <c r="AF89" s="5"/>
    </row>
    <row r="90" spans="30:32" x14ac:dyDescent="0.25">
      <c r="AD90" s="5"/>
      <c r="AE90" s="5"/>
      <c r="AF90" s="5"/>
    </row>
    <row r="91" spans="30:32" x14ac:dyDescent="0.25">
      <c r="AD91" s="5"/>
      <c r="AE91" s="5"/>
      <c r="AF91" s="5"/>
    </row>
    <row r="92" spans="30:32" x14ac:dyDescent="0.25">
      <c r="AD92" s="5"/>
      <c r="AE92" s="5"/>
      <c r="AF92" s="5"/>
    </row>
    <row r="93" spans="30:32" x14ac:dyDescent="0.25">
      <c r="AD93" s="5"/>
      <c r="AE93" s="5"/>
      <c r="AF93" s="5"/>
    </row>
    <row r="94" spans="30:32" x14ac:dyDescent="0.25">
      <c r="AD94" s="5"/>
      <c r="AE94" s="5"/>
      <c r="AF94" s="5"/>
    </row>
    <row r="95" spans="30:32" x14ac:dyDescent="0.25">
      <c r="AD95" s="5"/>
      <c r="AE95" s="5"/>
      <c r="AF95" s="5"/>
    </row>
    <row r="96" spans="30:32" x14ac:dyDescent="0.25">
      <c r="AD96" s="5"/>
      <c r="AE96" s="5"/>
      <c r="AF96" s="5"/>
    </row>
    <row r="97" spans="30:32" x14ac:dyDescent="0.25">
      <c r="AD97" s="5"/>
      <c r="AE97" s="5"/>
      <c r="AF97" s="5"/>
    </row>
    <row r="98" spans="30:32" x14ac:dyDescent="0.25">
      <c r="AD98" s="5"/>
      <c r="AE98" s="5"/>
      <c r="AF98" s="5"/>
    </row>
    <row r="99" spans="30:32" x14ac:dyDescent="0.25">
      <c r="AD99" s="5"/>
      <c r="AE99" s="5"/>
      <c r="AF99" s="5"/>
    </row>
    <row r="100" spans="30:32" x14ac:dyDescent="0.25">
      <c r="AD100" s="5"/>
      <c r="AE100" s="5"/>
      <c r="AF100" s="5"/>
    </row>
    <row r="101" spans="30:32" x14ac:dyDescent="0.25">
      <c r="AD101" s="5"/>
      <c r="AE101" s="5"/>
      <c r="AF101" s="5"/>
    </row>
    <row r="102" spans="30:32" x14ac:dyDescent="0.25">
      <c r="AD102" s="5"/>
      <c r="AE102" s="5"/>
      <c r="AF102" s="5"/>
    </row>
    <row r="103" spans="30:32" x14ac:dyDescent="0.25">
      <c r="AD103" s="5"/>
      <c r="AE103" s="5"/>
      <c r="AF103" s="5"/>
    </row>
    <row r="104" spans="30:32" x14ac:dyDescent="0.25">
      <c r="AD104" s="5"/>
      <c r="AE104" s="5"/>
      <c r="AF104" s="5"/>
    </row>
    <row r="105" spans="30:32" x14ac:dyDescent="0.25">
      <c r="AD105" s="5"/>
      <c r="AE105" s="5"/>
      <c r="AF105" s="5"/>
    </row>
    <row r="106" spans="30:32" x14ac:dyDescent="0.25">
      <c r="AD106" s="5"/>
      <c r="AE106" s="5"/>
      <c r="AF106" s="5"/>
    </row>
    <row r="107" spans="30:32" x14ac:dyDescent="0.25">
      <c r="AD107" s="5"/>
      <c r="AE107" s="5"/>
      <c r="AF107" s="5"/>
    </row>
    <row r="108" spans="30:32" x14ac:dyDescent="0.25">
      <c r="AD108" s="5"/>
      <c r="AE108" s="5"/>
      <c r="AF108" s="5"/>
    </row>
    <row r="109" spans="30:32" x14ac:dyDescent="0.25">
      <c r="AD109" s="5"/>
      <c r="AE109" s="5"/>
      <c r="AF109" s="5"/>
    </row>
    <row r="110" spans="30:32" x14ac:dyDescent="0.25">
      <c r="AD110" s="5"/>
      <c r="AE110" s="5"/>
      <c r="AF110" s="5"/>
    </row>
    <row r="111" spans="30:32" x14ac:dyDescent="0.25">
      <c r="AD111" s="5"/>
      <c r="AE111" s="5"/>
      <c r="AF111" s="5"/>
    </row>
    <row r="112" spans="30:32" x14ac:dyDescent="0.25">
      <c r="AD112" s="5"/>
      <c r="AE112" s="5"/>
      <c r="AF112" s="5"/>
    </row>
    <row r="113" spans="30:32" x14ac:dyDescent="0.25">
      <c r="AD113" s="5"/>
      <c r="AE113" s="5"/>
      <c r="AF113" s="5"/>
    </row>
    <row r="114" spans="30:32" x14ac:dyDescent="0.25">
      <c r="AD114" s="5"/>
      <c r="AE114" s="5"/>
      <c r="AF114" s="5"/>
    </row>
    <row r="115" spans="30:32" x14ac:dyDescent="0.25">
      <c r="AD115" s="5"/>
      <c r="AE115" s="5"/>
      <c r="AF115" s="5"/>
    </row>
    <row r="116" spans="30:32" x14ac:dyDescent="0.25">
      <c r="AD116" s="5"/>
      <c r="AE116" s="5"/>
      <c r="AF116" s="5"/>
    </row>
    <row r="117" spans="30:32" x14ac:dyDescent="0.25">
      <c r="AD117" s="5"/>
      <c r="AE117" s="5"/>
      <c r="AF117" s="5"/>
    </row>
    <row r="118" spans="30:32" x14ac:dyDescent="0.25">
      <c r="AD118" s="5"/>
      <c r="AE118" s="5"/>
      <c r="AF118" s="5"/>
    </row>
    <row r="119" spans="30:32" x14ac:dyDescent="0.25">
      <c r="AD119" s="5"/>
      <c r="AE119" s="5"/>
      <c r="AF119" s="5"/>
    </row>
    <row r="120" spans="30:32" x14ac:dyDescent="0.25">
      <c r="AD120" s="5"/>
      <c r="AE120" s="5"/>
      <c r="AF120" s="5"/>
    </row>
    <row r="121" spans="30:32" x14ac:dyDescent="0.25">
      <c r="AD121" s="5"/>
      <c r="AE121" s="5"/>
      <c r="AF121" s="5"/>
    </row>
    <row r="122" spans="30:32" x14ac:dyDescent="0.25">
      <c r="AD122" s="5"/>
      <c r="AE122" s="5"/>
      <c r="AF122" s="5"/>
    </row>
    <row r="123" spans="30:32" x14ac:dyDescent="0.25">
      <c r="AD123" s="5"/>
      <c r="AE123" s="5"/>
      <c r="AF123" s="5"/>
    </row>
    <row r="124" spans="30:32" x14ac:dyDescent="0.25">
      <c r="AD124" s="5"/>
      <c r="AE124" s="5"/>
      <c r="AF124" s="5"/>
    </row>
    <row r="125" spans="30:32" x14ac:dyDescent="0.25">
      <c r="AD125" s="5"/>
      <c r="AE125" s="5"/>
      <c r="AF125" s="5"/>
    </row>
    <row r="126" spans="30:32" x14ac:dyDescent="0.25">
      <c r="AD126" s="5"/>
      <c r="AE126" s="5"/>
      <c r="AF126" s="5"/>
    </row>
    <row r="127" spans="30:32" x14ac:dyDescent="0.25">
      <c r="AD127" s="5"/>
      <c r="AE127" s="5"/>
      <c r="AF127" s="5"/>
    </row>
    <row r="128" spans="30:32" x14ac:dyDescent="0.25">
      <c r="AD128" s="5"/>
      <c r="AE128" s="5"/>
      <c r="AF128" s="5"/>
    </row>
    <row r="129" spans="30:32" x14ac:dyDescent="0.25">
      <c r="AD129" s="5"/>
      <c r="AE129" s="5"/>
      <c r="AF129" s="5"/>
    </row>
    <row r="130" spans="30:32" x14ac:dyDescent="0.25">
      <c r="AD130" s="5"/>
      <c r="AE130" s="5"/>
      <c r="AF130" s="5"/>
    </row>
    <row r="131" spans="30:32" x14ac:dyDescent="0.25">
      <c r="AD131" s="5"/>
      <c r="AE131" s="5"/>
      <c r="AF131" s="5"/>
    </row>
    <row r="132" spans="30:32" x14ac:dyDescent="0.25">
      <c r="AD132" s="5"/>
      <c r="AE132" s="5"/>
      <c r="AF132" s="5"/>
    </row>
    <row r="133" spans="30:32" x14ac:dyDescent="0.25">
      <c r="AD133" s="5"/>
      <c r="AE133" s="5"/>
      <c r="AF133" s="5"/>
    </row>
    <row r="134" spans="30:32" x14ac:dyDescent="0.25">
      <c r="AD134" s="5"/>
      <c r="AE134" s="5"/>
      <c r="AF134" s="5"/>
    </row>
    <row r="135" spans="30:32" x14ac:dyDescent="0.25">
      <c r="AD135" s="5"/>
      <c r="AE135" s="5"/>
      <c r="AF135" s="5"/>
    </row>
    <row r="136" spans="30:32" x14ac:dyDescent="0.25">
      <c r="AD136" s="5"/>
      <c r="AE136" s="5"/>
      <c r="AF136" s="5"/>
    </row>
    <row r="137" spans="30:32" x14ac:dyDescent="0.25">
      <c r="AD137" s="5"/>
      <c r="AE137" s="5"/>
      <c r="AF137" s="5"/>
    </row>
    <row r="138" spans="30:32" x14ac:dyDescent="0.25">
      <c r="AD138" s="5"/>
      <c r="AE138" s="5"/>
      <c r="AF138" s="5"/>
    </row>
    <row r="139" spans="30:32" x14ac:dyDescent="0.25">
      <c r="AD139" s="5"/>
      <c r="AE139" s="5"/>
      <c r="AF139" s="5"/>
    </row>
    <row r="140" spans="30:32" x14ac:dyDescent="0.25">
      <c r="AD140" s="5"/>
      <c r="AE140" s="5"/>
      <c r="AF140" s="5"/>
    </row>
    <row r="141" spans="30:32" x14ac:dyDescent="0.25">
      <c r="AD141" s="5"/>
      <c r="AE141" s="5"/>
      <c r="AF141" s="5"/>
    </row>
    <row r="142" spans="30:32" x14ac:dyDescent="0.25">
      <c r="AD142" s="5"/>
      <c r="AE142" s="5"/>
      <c r="AF142" s="5"/>
    </row>
    <row r="143" spans="30:32" x14ac:dyDescent="0.25">
      <c r="AD143" s="5"/>
      <c r="AE143" s="5"/>
      <c r="AF143" s="5"/>
    </row>
    <row r="144" spans="30:32" x14ac:dyDescent="0.25">
      <c r="AD144" s="5"/>
      <c r="AE144" s="5"/>
      <c r="AF144" s="5"/>
    </row>
    <row r="145" spans="30:32" x14ac:dyDescent="0.25">
      <c r="AD145" s="5"/>
      <c r="AE145" s="5"/>
      <c r="AF145" s="5"/>
    </row>
    <row r="146" spans="30:32" x14ac:dyDescent="0.25">
      <c r="AD146" s="5"/>
      <c r="AE146" s="5"/>
      <c r="AF146" s="5"/>
    </row>
    <row r="147" spans="30:32" x14ac:dyDescent="0.25">
      <c r="AD147" s="5"/>
      <c r="AE147" s="5"/>
      <c r="AF147" s="5"/>
    </row>
    <row r="148" spans="30:32" x14ac:dyDescent="0.25">
      <c r="AD148" s="5"/>
      <c r="AE148" s="5"/>
      <c r="AF148" s="5"/>
    </row>
    <row r="149" spans="30:32" x14ac:dyDescent="0.25">
      <c r="AD149" s="5"/>
      <c r="AE149" s="5"/>
      <c r="AF149" s="5"/>
    </row>
    <row r="150" spans="30:32" x14ac:dyDescent="0.25">
      <c r="AD150" s="5"/>
      <c r="AE150" s="5"/>
      <c r="AF150" s="5"/>
    </row>
    <row r="151" spans="30:32" x14ac:dyDescent="0.25">
      <c r="AD151" s="5"/>
      <c r="AE151" s="5"/>
      <c r="AF151" s="5"/>
    </row>
    <row r="152" spans="30:32" x14ac:dyDescent="0.25">
      <c r="AD152" s="5"/>
      <c r="AE152" s="5"/>
      <c r="AF152" s="5"/>
    </row>
    <row r="153" spans="30:32" x14ac:dyDescent="0.25">
      <c r="AD153" s="5"/>
      <c r="AE153" s="5"/>
      <c r="AF153" s="5"/>
    </row>
    <row r="154" spans="30:32" x14ac:dyDescent="0.25">
      <c r="AD154" s="5"/>
      <c r="AE154" s="5"/>
      <c r="AF154" s="5"/>
    </row>
    <row r="155" spans="30:32" x14ac:dyDescent="0.25">
      <c r="AD155" s="5"/>
      <c r="AE155" s="5"/>
      <c r="AF155" s="5"/>
    </row>
    <row r="156" spans="30:32" x14ac:dyDescent="0.25">
      <c r="AD156" s="5"/>
      <c r="AE156" s="5"/>
      <c r="AF156" s="5"/>
    </row>
    <row r="157" spans="30:32" x14ac:dyDescent="0.25">
      <c r="AD157" s="5"/>
      <c r="AE157" s="5"/>
      <c r="AF157" s="5"/>
    </row>
    <row r="158" spans="30:32" x14ac:dyDescent="0.25">
      <c r="AD158" s="5"/>
      <c r="AE158" s="5"/>
      <c r="AF158" s="5"/>
    </row>
    <row r="159" spans="30:32" x14ac:dyDescent="0.25">
      <c r="AD159" s="5"/>
      <c r="AE159" s="5"/>
      <c r="AF159" s="5"/>
    </row>
    <row r="160" spans="30:32" x14ac:dyDescent="0.25">
      <c r="AD160" s="5"/>
      <c r="AE160" s="5"/>
      <c r="AF160" s="5"/>
    </row>
    <row r="161" spans="30:32" x14ac:dyDescent="0.25">
      <c r="AD161" s="5"/>
      <c r="AE161" s="5"/>
      <c r="AF161" s="5"/>
    </row>
    <row r="162" spans="30:32" x14ac:dyDescent="0.25">
      <c r="AD162" s="5"/>
      <c r="AE162" s="5"/>
      <c r="AF162" s="5"/>
    </row>
    <row r="163" spans="30:32" x14ac:dyDescent="0.25">
      <c r="AD163" s="5"/>
      <c r="AE163" s="5"/>
      <c r="AF163" s="5"/>
    </row>
    <row r="164" spans="30:32" x14ac:dyDescent="0.25">
      <c r="AD164" s="5"/>
      <c r="AE164" s="5"/>
      <c r="AF164" s="5"/>
    </row>
    <row r="165" spans="30:32" x14ac:dyDescent="0.25">
      <c r="AD165" s="5"/>
      <c r="AE165" s="5"/>
      <c r="AF165" s="5"/>
    </row>
    <row r="166" spans="30:32" x14ac:dyDescent="0.25">
      <c r="AD166" s="5"/>
      <c r="AE166" s="5"/>
      <c r="AF166" s="5"/>
    </row>
    <row r="167" spans="30:32" x14ac:dyDescent="0.25">
      <c r="AD167" s="5"/>
      <c r="AE167" s="5"/>
      <c r="AF167" s="5"/>
    </row>
    <row r="168" spans="30:32" x14ac:dyDescent="0.25">
      <c r="AD168" s="5"/>
      <c r="AE168" s="5"/>
      <c r="AF168" s="5"/>
    </row>
    <row r="169" spans="30:32" x14ac:dyDescent="0.25">
      <c r="AD169" s="5"/>
      <c r="AE169" s="5"/>
      <c r="AF169" s="5"/>
    </row>
    <row r="170" spans="30:32" x14ac:dyDescent="0.25">
      <c r="AD170" s="5"/>
      <c r="AE170" s="5"/>
      <c r="AF170" s="5"/>
    </row>
    <row r="171" spans="30:32" x14ac:dyDescent="0.25">
      <c r="AD171" s="5"/>
      <c r="AE171" s="5"/>
      <c r="AF171" s="5"/>
    </row>
    <row r="172" spans="30:32" x14ac:dyDescent="0.25">
      <c r="AD172" s="5"/>
      <c r="AE172" s="5"/>
      <c r="AF172" s="5"/>
    </row>
    <row r="173" spans="30:32" x14ac:dyDescent="0.25">
      <c r="AD173" s="5"/>
      <c r="AE173" s="5"/>
      <c r="AF173" s="5"/>
    </row>
    <row r="174" spans="30:32" x14ac:dyDescent="0.25">
      <c r="AD174" s="5"/>
      <c r="AE174" s="5"/>
      <c r="AF174" s="5"/>
    </row>
    <row r="175" spans="30:32" x14ac:dyDescent="0.25">
      <c r="AD175" s="5"/>
      <c r="AE175" s="5"/>
      <c r="AF175" s="5"/>
    </row>
    <row r="176" spans="30:32" x14ac:dyDescent="0.25">
      <c r="AD176" s="5"/>
      <c r="AE176" s="5"/>
      <c r="AF176" s="5"/>
    </row>
    <row r="177" spans="30:32" x14ac:dyDescent="0.25">
      <c r="AD177" s="5"/>
      <c r="AE177" s="5"/>
      <c r="AF177" s="5"/>
    </row>
  </sheetData>
  <sheetProtection selectLockedCells="1" selectUnlockedCells="1"/>
  <mergeCells count="6">
    <mergeCell ref="V48:X48"/>
    <mergeCell ref="D3:E3"/>
    <mergeCell ref="G3:H3"/>
    <mergeCell ref="D43:E43"/>
    <mergeCell ref="G43:H43"/>
    <mergeCell ref="T48:U48"/>
  </mergeCells>
  <pageMargins left="0.78749999999999998" right="0.78749999999999998" top="0.98402777777777772" bottom="0.98402777777777772" header="0.51180555555555551" footer="0.51180555555555551"/>
  <pageSetup paperSize="9" scale="70" firstPageNumber="0" orientation="portrait" horizontalDpi="300" verticalDpi="300"/>
  <headerFooter alignWithMargins="0">
    <oddHeader>&amp;CINTERGROUPE PARIS-BANLIEUE - IGPB
Trésorerie 2017&amp;R&amp;D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2:Q69"/>
  <sheetViews>
    <sheetView tabSelected="1" zoomScale="50" zoomScaleNormal="50" workbookViewId="0">
      <selection activeCell="Q47" sqref="Q47"/>
    </sheetView>
  </sheetViews>
  <sheetFormatPr baseColWidth="10" defaultColWidth="8.7265625" defaultRowHeight="12.5" x14ac:dyDescent="0.25"/>
  <cols>
    <col min="1" max="1" width="2.453125" customWidth="1"/>
    <col min="2" max="2" width="67.54296875" customWidth="1"/>
    <col min="3" max="13" width="17.54296875" bestFit="1" customWidth="1"/>
    <col min="14" max="14" width="17.81640625" customWidth="1"/>
    <col min="15" max="15" width="19.1796875" customWidth="1"/>
    <col min="16" max="16" width="11" bestFit="1" customWidth="1"/>
    <col min="17" max="17" width="14.453125" bestFit="1" customWidth="1"/>
    <col min="18" max="256" width="11.453125" customWidth="1"/>
  </cols>
  <sheetData>
    <row r="2" spans="2:17" ht="25" x14ac:dyDescent="0.5">
      <c r="B2" s="890" t="s">
        <v>311</v>
      </c>
      <c r="C2" s="311"/>
    </row>
    <row r="3" spans="2:17" ht="15.5" x14ac:dyDescent="0.35">
      <c r="B3" s="287" t="s">
        <v>312</v>
      </c>
    </row>
    <row r="4" spans="2:17" ht="13" thickBot="1" x14ac:dyDescent="0.3"/>
    <row r="5" spans="2:17" ht="44.25" customHeight="1" thickBot="1" x14ac:dyDescent="0.3">
      <c r="B5" s="285" t="s">
        <v>313</v>
      </c>
      <c r="C5" s="286">
        <v>43831</v>
      </c>
      <c r="D5" s="286">
        <v>43862</v>
      </c>
      <c r="E5" s="286">
        <v>43891</v>
      </c>
      <c r="F5" s="286">
        <v>43922</v>
      </c>
      <c r="G5" s="286">
        <v>43952</v>
      </c>
      <c r="H5" s="286">
        <v>43983</v>
      </c>
      <c r="I5" s="286">
        <v>44013</v>
      </c>
      <c r="J5" s="286">
        <v>44044</v>
      </c>
      <c r="K5" s="286">
        <v>44075</v>
      </c>
      <c r="L5" s="286">
        <v>44105</v>
      </c>
      <c r="M5" s="286">
        <v>44136</v>
      </c>
      <c r="N5" s="286">
        <v>44166</v>
      </c>
      <c r="O5" s="286" t="s">
        <v>314</v>
      </c>
    </row>
    <row r="6" spans="2:17" s="216" customFormat="1" ht="17.5" x14ac:dyDescent="0.35">
      <c r="B6" s="885" t="s">
        <v>315</v>
      </c>
      <c r="C6" s="886">
        <f>' 01 2018'!R6</f>
        <v>9630.59</v>
      </c>
      <c r="D6" s="279">
        <f>' 02 2018 '!R5</f>
        <v>10499.09</v>
      </c>
      <c r="E6" s="279">
        <f>' 03 2018'!R5</f>
        <v>9102.09</v>
      </c>
      <c r="F6" s="279">
        <f>' 04 2018'!R5</f>
        <v>10432.449999999999</v>
      </c>
      <c r="G6" s="279">
        <f>' 05 2018'!R5</f>
        <v>10406.919999999998</v>
      </c>
      <c r="H6" s="279">
        <f>'06 2018'!S5</f>
        <v>11389.529999999997</v>
      </c>
      <c r="I6" s="279">
        <f>'07 2018'!R5</f>
        <v>12886.619999999997</v>
      </c>
      <c r="J6" s="279">
        <f>'08 2018'!R5</f>
        <v>12257.56</v>
      </c>
      <c r="K6" s="279">
        <f>'09 2018'!R5</f>
        <v>13562.42</v>
      </c>
      <c r="L6" s="279">
        <f>'10 2018'!R5</f>
        <v>16025.699999999999</v>
      </c>
      <c r="M6" s="279">
        <f>'11 2018'!R5</f>
        <v>16103.649999999998</v>
      </c>
      <c r="N6" s="279">
        <f>'12 2018'!R5</f>
        <v>18003.439999999999</v>
      </c>
      <c r="O6" s="884">
        <f>C6</f>
        <v>9630.59</v>
      </c>
      <c r="Q6" s="895">
        <f>O6+O35</f>
        <v>22282.720000000001</v>
      </c>
    </row>
    <row r="7" spans="2:17" ht="17.5" x14ac:dyDescent="0.35">
      <c r="B7" s="282"/>
      <c r="C7" s="283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22"/>
      <c r="O7" s="223"/>
    </row>
    <row r="8" spans="2:17" s="216" customFormat="1" ht="20" x14ac:dyDescent="0.4">
      <c r="B8" s="294" t="s">
        <v>48</v>
      </c>
      <c r="C8" s="283">
        <f>SUM(C9:C16)</f>
        <v>3060.85</v>
      </c>
      <c r="D8" s="283">
        <f t="shared" ref="D8:N8" si="0">SUM(D9:D16)</f>
        <v>2846.72</v>
      </c>
      <c r="E8" s="283">
        <f t="shared" si="0"/>
        <v>1970.76</v>
      </c>
      <c r="F8" s="283">
        <f t="shared" si="0"/>
        <v>637.98</v>
      </c>
      <c r="G8" s="283">
        <f t="shared" si="0"/>
        <v>1243.8</v>
      </c>
      <c r="H8" s="283">
        <f t="shared" si="0"/>
        <v>3454.56</v>
      </c>
      <c r="I8" s="283">
        <f t="shared" si="0"/>
        <v>2275.63</v>
      </c>
      <c r="J8" s="283">
        <f t="shared" si="0"/>
        <v>1684.85</v>
      </c>
      <c r="K8" s="283">
        <f t="shared" si="0"/>
        <v>3752.7799999999997</v>
      </c>
      <c r="L8" s="283">
        <f t="shared" si="0"/>
        <v>2649.85</v>
      </c>
      <c r="M8" s="283">
        <f t="shared" si="0"/>
        <v>3864.7</v>
      </c>
      <c r="N8" s="283">
        <f t="shared" si="0"/>
        <v>2682.7</v>
      </c>
      <c r="O8" s="283">
        <f>C8+D8+E8+F8+G8+H8+I8+J8+K8+L8+M8+N8</f>
        <v>30125.179999999997</v>
      </c>
    </row>
    <row r="9" spans="2:17" s="215" customFormat="1" ht="17.5" x14ac:dyDescent="0.35">
      <c r="B9" s="291" t="s">
        <v>316</v>
      </c>
      <c r="C9" s="274">
        <f>' 01 2018'!$J$47</f>
        <v>42.6</v>
      </c>
      <c r="D9" s="274">
        <f>' 02 2018 '!$J$55</f>
        <v>29.38</v>
      </c>
      <c r="E9" s="274">
        <f>' 03 2018'!$J40</f>
        <v>0</v>
      </c>
      <c r="F9" s="274">
        <f>' 04 2018'!J29</f>
        <v>52.98</v>
      </c>
      <c r="G9" s="274">
        <f>' 05 2018'!J25</f>
        <v>0</v>
      </c>
      <c r="H9" s="274">
        <f>'06 2018'!K35</f>
        <v>0</v>
      </c>
      <c r="I9" s="274">
        <f>'07 2018'!J38</f>
        <v>0</v>
      </c>
      <c r="J9" s="274">
        <f>'08 2018'!J34</f>
        <v>0</v>
      </c>
      <c r="K9" s="274">
        <f>'09 2018'!J51</f>
        <v>0</v>
      </c>
      <c r="L9" s="274">
        <f>'10 2018'!J43</f>
        <v>0</v>
      </c>
      <c r="M9" s="274">
        <f>'11 2018'!J34</f>
        <v>0</v>
      </c>
      <c r="N9" s="274">
        <f>'12 2018'!J41</f>
        <v>0</v>
      </c>
      <c r="O9" s="274">
        <f t="shared" ref="O9:O16" si="1">C9+D9+E9+F9+G9+H9+I9+J9+K9+L9+M9+N9</f>
        <v>124.96000000000001</v>
      </c>
      <c r="P9" s="807"/>
    </row>
    <row r="10" spans="2:17" s="215" customFormat="1" ht="17.5" x14ac:dyDescent="0.35">
      <c r="B10" s="291" t="s">
        <v>317</v>
      </c>
      <c r="C10" s="274">
        <f>' 01 2018'!$K$47</f>
        <v>2149.91</v>
      </c>
      <c r="D10" s="274">
        <f>' 02 2018 '!$K$55</f>
        <v>917.41</v>
      </c>
      <c r="E10" s="274">
        <f>' 03 2018'!K40</f>
        <v>1047.76</v>
      </c>
      <c r="F10" s="274">
        <f>' 04 2018'!K29</f>
        <v>585</v>
      </c>
      <c r="G10" s="274">
        <f>' 05 2018'!K25</f>
        <v>1243.8</v>
      </c>
      <c r="H10" s="274">
        <f>'06 2018'!L35</f>
        <v>1673.56</v>
      </c>
      <c r="I10" s="274">
        <f>'07 2018'!K38</f>
        <v>2275.63</v>
      </c>
      <c r="J10" s="274">
        <f>'08 2018'!K34</f>
        <v>1463.35</v>
      </c>
      <c r="K10" s="274">
        <f>'09 2018'!K51</f>
        <v>1959.9799999999998</v>
      </c>
      <c r="L10" s="274">
        <f>'10 2018'!K43</f>
        <v>2190.85</v>
      </c>
      <c r="M10" s="274">
        <f>'11 2018'!K34</f>
        <v>3139.7</v>
      </c>
      <c r="N10" s="274">
        <f>'12 2018'!K41</f>
        <v>2275.1999999999998</v>
      </c>
      <c r="O10" s="274">
        <f t="shared" si="1"/>
        <v>20922.150000000001</v>
      </c>
      <c r="P10" s="812"/>
      <c r="Q10" s="813"/>
    </row>
    <row r="11" spans="2:17" s="215" customFormat="1" ht="17.5" x14ac:dyDescent="0.35">
      <c r="B11" s="291" t="s">
        <v>318</v>
      </c>
      <c r="C11" s="274">
        <f>' 01 2018'!L47</f>
        <v>0</v>
      </c>
      <c r="D11" s="274">
        <f>' 02 2018 '!$L$55</f>
        <v>0</v>
      </c>
      <c r="E11" s="274">
        <f>' 03 2018'!L40</f>
        <v>0</v>
      </c>
      <c r="F11" s="274">
        <f>' 04 2018'!L29</f>
        <v>0</v>
      </c>
      <c r="G11" s="274">
        <f>' 05 2018'!L25</f>
        <v>0</v>
      </c>
      <c r="H11" s="274">
        <f>'06 2018'!M35</f>
        <v>0</v>
      </c>
      <c r="I11" s="274">
        <f>'07 2018'!L38</f>
        <v>0</v>
      </c>
      <c r="J11" s="274">
        <f>'08 2018'!L34</f>
        <v>0</v>
      </c>
      <c r="K11" s="274">
        <f>'09 2018'!L51</f>
        <v>0</v>
      </c>
      <c r="L11" s="274">
        <f>'10 2018'!L43</f>
        <v>0</v>
      </c>
      <c r="M11" s="274">
        <f>'11 2018'!L34</f>
        <v>0</v>
      </c>
      <c r="N11" s="274">
        <f>'12 2018'!L41</f>
        <v>0</v>
      </c>
      <c r="O11" s="274">
        <f t="shared" si="1"/>
        <v>0</v>
      </c>
    </row>
    <row r="12" spans="2:17" s="215" customFormat="1" ht="17.5" x14ac:dyDescent="0.35">
      <c r="B12" s="291" t="s">
        <v>319</v>
      </c>
      <c r="C12" s="274">
        <f>' 01 2018'!M51</f>
        <v>787.7</v>
      </c>
      <c r="D12" s="274">
        <f>' 02 2018 '!$M$55</f>
        <v>1722.6</v>
      </c>
      <c r="E12" s="274">
        <f>' 03 2018'!M40</f>
        <v>923</v>
      </c>
      <c r="F12" s="274">
        <f>' 04 2018'!M29</f>
        <v>0</v>
      </c>
      <c r="G12" s="274">
        <f>' 05 2018'!M25</f>
        <v>0</v>
      </c>
      <c r="H12" s="274">
        <f>'06 2018'!N35</f>
        <v>156</v>
      </c>
      <c r="I12" s="274">
        <f>'07 2018'!M38</f>
        <v>0</v>
      </c>
      <c r="J12" s="274">
        <f>'08 2018'!M34</f>
        <v>221.5</v>
      </c>
      <c r="K12" s="274">
        <f>'09 2018'!M51</f>
        <v>892.8</v>
      </c>
      <c r="L12" s="274">
        <f>'10 2018'!M43</f>
        <v>459</v>
      </c>
      <c r="M12" s="274">
        <f>'11 2018'!M34</f>
        <v>0</v>
      </c>
      <c r="N12" s="274">
        <f>'12 2018'!M41</f>
        <v>407.5</v>
      </c>
      <c r="O12" s="274">
        <f>C12+D12+E12+F12+G12+H12+I12+J12+K12+L12+M12+N12</f>
        <v>5570.1</v>
      </c>
    </row>
    <row r="13" spans="2:17" s="215" customFormat="1" ht="17.5" x14ac:dyDescent="0.35">
      <c r="B13" s="291" t="s">
        <v>320</v>
      </c>
      <c r="C13" s="274">
        <f>' 01 2018'!N47</f>
        <v>80.64</v>
      </c>
      <c r="D13" s="274">
        <f>' 02 2018 '!$N$55</f>
        <v>0</v>
      </c>
      <c r="E13" s="274">
        <f>' 03 2018'!N40</f>
        <v>0</v>
      </c>
      <c r="F13" s="274">
        <f>' 04 2018'!N29</f>
        <v>0</v>
      </c>
      <c r="G13" s="274">
        <f>' 05 2018'!N25</f>
        <v>0</v>
      </c>
      <c r="H13" s="274">
        <f>'06 2018'!O35</f>
        <v>0</v>
      </c>
      <c r="I13" s="274">
        <f>'07 2018'!N38</f>
        <v>0</v>
      </c>
      <c r="J13" s="274">
        <f>'08 2018'!N34</f>
        <v>0</v>
      </c>
      <c r="K13" s="274">
        <f>'09 2018'!N51</f>
        <v>0</v>
      </c>
      <c r="L13" s="274">
        <f>'10 2018'!N43</f>
        <v>0</v>
      </c>
      <c r="M13" s="274">
        <f>'11 2018'!N34</f>
        <v>0</v>
      </c>
      <c r="N13" s="274">
        <f>'12 2018'!N41</f>
        <v>0</v>
      </c>
      <c r="O13" s="274">
        <f t="shared" si="1"/>
        <v>80.64</v>
      </c>
    </row>
    <row r="14" spans="2:17" s="215" customFormat="1" ht="17.5" x14ac:dyDescent="0.35">
      <c r="B14" s="291" t="s">
        <v>321</v>
      </c>
      <c r="C14" s="274">
        <f>' 01 2018'!O47</f>
        <v>0</v>
      </c>
      <c r="D14" s="274">
        <f>' 02 2018 '!$O$55</f>
        <v>0</v>
      </c>
      <c r="E14" s="274">
        <f>' 03 2018'!O40</f>
        <v>0</v>
      </c>
      <c r="F14" s="274">
        <f>' 04 2018'!O29</f>
        <v>0</v>
      </c>
      <c r="G14" s="274">
        <f>' 05 2018'!O25</f>
        <v>0</v>
      </c>
      <c r="H14" s="274">
        <f>'06 2018'!P35</f>
        <v>0</v>
      </c>
      <c r="I14" s="274">
        <f>'07 2018'!O38</f>
        <v>0</v>
      </c>
      <c r="J14" s="274">
        <f>'08 2018'!O34</f>
        <v>0</v>
      </c>
      <c r="K14" s="274">
        <f>'09 2018'!O51</f>
        <v>0</v>
      </c>
      <c r="L14" s="274">
        <f>'10 2018'!O43</f>
        <v>0</v>
      </c>
      <c r="M14" s="274">
        <f>'11 2018'!O34</f>
        <v>0</v>
      </c>
      <c r="N14" s="274">
        <f>'12 2018'!O41</f>
        <v>0</v>
      </c>
      <c r="O14" s="274">
        <f t="shared" si="1"/>
        <v>0</v>
      </c>
    </row>
    <row r="15" spans="2:17" s="215" customFormat="1" ht="17.5" x14ac:dyDescent="0.35">
      <c r="B15" s="291" t="s">
        <v>322</v>
      </c>
      <c r="C15" s="274">
        <f>' 01 2018'!P47</f>
        <v>0</v>
      </c>
      <c r="D15" s="274">
        <f>' 02 2018 '!$P$55</f>
        <v>0</v>
      </c>
      <c r="E15" s="274">
        <f>' 03 2018'!P40</f>
        <v>0</v>
      </c>
      <c r="F15" s="274">
        <f>' 04 2018'!P29</f>
        <v>0</v>
      </c>
      <c r="G15" s="274">
        <f>' 05 2018'!P25</f>
        <v>0</v>
      </c>
      <c r="H15" s="274">
        <f>'06 2018'!Q35</f>
        <v>0</v>
      </c>
      <c r="I15" s="274">
        <f>'07 2018'!P38</f>
        <v>0</v>
      </c>
      <c r="J15" s="274">
        <f>'08 2018'!P34</f>
        <v>0</v>
      </c>
      <c r="K15" s="274">
        <f>'09 2018'!P51</f>
        <v>0</v>
      </c>
      <c r="L15" s="274">
        <f>'10 2018'!P43</f>
        <v>0</v>
      </c>
      <c r="M15" s="274">
        <f>'11 2018'!P34</f>
        <v>0</v>
      </c>
      <c r="N15" s="274">
        <f>'12 2018'!P41</f>
        <v>0</v>
      </c>
      <c r="O15" s="274">
        <f t="shared" si="1"/>
        <v>0</v>
      </c>
    </row>
    <row r="16" spans="2:17" s="215" customFormat="1" ht="17.5" x14ac:dyDescent="0.35">
      <c r="B16" s="291" t="s">
        <v>323</v>
      </c>
      <c r="C16" s="274">
        <f>' 01 2018'!$Q$47</f>
        <v>0</v>
      </c>
      <c r="D16" s="274">
        <f>' 02 2018 '!$Q$55</f>
        <v>177.33</v>
      </c>
      <c r="E16" s="274">
        <f>' 03 2018'!Q40</f>
        <v>0</v>
      </c>
      <c r="F16" s="274">
        <f>' 04 2018'!Q29</f>
        <v>0</v>
      </c>
      <c r="G16" s="274">
        <f>' 05 2018'!Q25</f>
        <v>0</v>
      </c>
      <c r="H16" s="274">
        <f>'06 2018'!R35</f>
        <v>1625</v>
      </c>
      <c r="I16" s="274">
        <f>'07 2018'!Q38</f>
        <v>0</v>
      </c>
      <c r="J16" s="274">
        <f>'08 2018'!Q34</f>
        <v>0</v>
      </c>
      <c r="K16" s="274">
        <f>'09 2018'!Q51</f>
        <v>900</v>
      </c>
      <c r="L16" s="274">
        <f>'10 2018'!Q43</f>
        <v>0</v>
      </c>
      <c r="M16" s="274">
        <f>'11 2018'!Q34</f>
        <v>725</v>
      </c>
      <c r="N16" s="274">
        <f>'12 2018'!Q41</f>
        <v>0</v>
      </c>
      <c r="O16" s="274">
        <f t="shared" si="1"/>
        <v>3427.33</v>
      </c>
      <c r="P16" s="807"/>
      <c r="Q16" s="807"/>
    </row>
    <row r="17" spans="2:17" ht="13" x14ac:dyDescent="0.3">
      <c r="B17" s="213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3"/>
    </row>
    <row r="18" spans="2:17" s="216" customFormat="1" ht="20" x14ac:dyDescent="0.4">
      <c r="B18" s="292" t="s">
        <v>49</v>
      </c>
      <c r="C18" s="709">
        <f>SUM(C19:C30)</f>
        <v>2192.35</v>
      </c>
      <c r="D18" s="709">
        <f t="shared" ref="D18:N18" si="2">SUM(D19:D30)</f>
        <v>4243.72</v>
      </c>
      <c r="E18" s="709">
        <f t="shared" si="2"/>
        <v>640.4</v>
      </c>
      <c r="F18" s="709">
        <f t="shared" si="2"/>
        <v>663.51</v>
      </c>
      <c r="G18" s="709">
        <f t="shared" si="2"/>
        <v>261.19</v>
      </c>
      <c r="H18" s="709">
        <f>SUM(H19:H30)</f>
        <v>1957.47</v>
      </c>
      <c r="I18" s="709">
        <f t="shared" si="2"/>
        <v>2904.69</v>
      </c>
      <c r="J18" s="709">
        <f t="shared" si="2"/>
        <v>379.99</v>
      </c>
      <c r="K18" s="709">
        <f t="shared" si="2"/>
        <v>1289.5</v>
      </c>
      <c r="L18" s="709">
        <f t="shared" si="2"/>
        <v>2571.9</v>
      </c>
      <c r="M18" s="709">
        <f t="shared" si="2"/>
        <v>1964.91</v>
      </c>
      <c r="N18" s="289">
        <f t="shared" si="2"/>
        <v>637.59</v>
      </c>
      <c r="O18" s="289">
        <f t="shared" ref="O18:O30" si="3">C18+D18+E18+F18+G18+H18+I18+J18+K18+L18+M18+N18</f>
        <v>19707.22</v>
      </c>
      <c r="Q18" s="895"/>
    </row>
    <row r="19" spans="2:17" s="215" customFormat="1" ht="17.5" x14ac:dyDescent="0.35">
      <c r="B19" s="291" t="s">
        <v>324</v>
      </c>
      <c r="C19" s="275">
        <f>' 01 2018'!T47</f>
        <v>0</v>
      </c>
      <c r="D19" s="275">
        <f>' 02 2018 '!$T$55</f>
        <v>486.97</v>
      </c>
      <c r="E19" s="275">
        <f>' 03 2018'!T40</f>
        <v>0</v>
      </c>
      <c r="F19" s="275">
        <f>' 04 2018'!T29</f>
        <v>374.32</v>
      </c>
      <c r="G19" s="275">
        <f>' 05 2018'!T25</f>
        <v>0</v>
      </c>
      <c r="H19" s="275">
        <f>'06 2018'!U35</f>
        <v>59.28</v>
      </c>
      <c r="I19" s="275">
        <f>'07 2018'!T38</f>
        <v>0</v>
      </c>
      <c r="J19" s="275">
        <f>'08 2018'!T34</f>
        <v>75.599999999999994</v>
      </c>
      <c r="K19" s="275">
        <f>'09 2018'!T51</f>
        <v>0</v>
      </c>
      <c r="L19" s="275">
        <f>'10 2018'!T43</f>
        <v>106.17</v>
      </c>
      <c r="M19" s="275">
        <f>'11 2018'!T34</f>
        <v>0</v>
      </c>
      <c r="N19" s="275">
        <f>'12 2018'!T41</f>
        <v>261.39999999999998</v>
      </c>
      <c r="O19" s="275">
        <f t="shared" si="3"/>
        <v>1363.7399999999998</v>
      </c>
      <c r="Q19" s="807"/>
    </row>
    <row r="20" spans="2:17" s="215" customFormat="1" ht="17.5" x14ac:dyDescent="0.35">
      <c r="B20" s="291" t="s">
        <v>325</v>
      </c>
      <c r="C20" s="275">
        <f>' 01 2018'!U47</f>
        <v>0</v>
      </c>
      <c r="D20" s="275">
        <f>' 02 2018 '!$U$55</f>
        <v>220</v>
      </c>
      <c r="E20" s="275">
        <f>' 03 2018'!U40</f>
        <v>112.08</v>
      </c>
      <c r="F20" s="275">
        <f>' 04 2018'!U29</f>
        <v>0</v>
      </c>
      <c r="G20" s="275">
        <f>' 05 2018'!U25</f>
        <v>0</v>
      </c>
      <c r="H20" s="275">
        <f>'06 2018'!V35</f>
        <v>0</v>
      </c>
      <c r="I20" s="275">
        <f>'07 2018'!U38</f>
        <v>0</v>
      </c>
      <c r="J20" s="275">
        <f>'08 2018'!U34</f>
        <v>0</v>
      </c>
      <c r="K20" s="275">
        <f>'09 2018'!U51</f>
        <v>0</v>
      </c>
      <c r="L20" s="275">
        <f>'10 2018'!U43</f>
        <v>0</v>
      </c>
      <c r="M20" s="275">
        <f>'11 2018'!U34</f>
        <v>0</v>
      </c>
      <c r="N20" s="275">
        <f>'12 2018'!U41</f>
        <v>0</v>
      </c>
      <c r="O20" s="275">
        <f t="shared" si="3"/>
        <v>332.08</v>
      </c>
    </row>
    <row r="21" spans="2:17" s="215" customFormat="1" ht="17.5" x14ac:dyDescent="0.35">
      <c r="B21" s="291" t="s">
        <v>326</v>
      </c>
      <c r="C21" s="275">
        <f>' 01 2018'!V47</f>
        <v>88.44</v>
      </c>
      <c r="D21" s="275">
        <f>' 02 2018 '!$V$55</f>
        <v>0</v>
      </c>
      <c r="E21" s="275">
        <f>' 03 2018'!V40</f>
        <v>156</v>
      </c>
      <c r="F21" s="275">
        <f>' 04 2018'!V29</f>
        <v>0</v>
      </c>
      <c r="G21" s="275">
        <f>' 05 2018'!V25</f>
        <v>0</v>
      </c>
      <c r="H21" s="275">
        <f>'06 2018'!W35</f>
        <v>0</v>
      </c>
      <c r="I21" s="275">
        <f>'07 2018'!V38</f>
        <v>0</v>
      </c>
      <c r="J21" s="275">
        <f>'08 2018'!V34</f>
        <v>0</v>
      </c>
      <c r="K21" s="275">
        <f>'09 2018'!V51</f>
        <v>0</v>
      </c>
      <c r="L21" s="275">
        <f>'10 2018'!V43</f>
        <v>0</v>
      </c>
      <c r="M21" s="275">
        <f>'11 2018'!V34</f>
        <v>0</v>
      </c>
      <c r="N21" s="275">
        <f>'12 2018'!V41</f>
        <v>0</v>
      </c>
      <c r="O21" s="275">
        <f t="shared" si="3"/>
        <v>244.44</v>
      </c>
    </row>
    <row r="22" spans="2:17" s="215" customFormat="1" ht="17.5" x14ac:dyDescent="0.35">
      <c r="B22" s="291" t="s">
        <v>327</v>
      </c>
      <c r="C22" s="275">
        <f>' 01 2018'!W47</f>
        <v>47.84</v>
      </c>
      <c r="D22" s="275">
        <f>' 02 2018 '!$W$55</f>
        <v>128.01</v>
      </c>
      <c r="E22" s="275">
        <f>' 03 2018'!W40</f>
        <v>0</v>
      </c>
      <c r="F22" s="275">
        <f>' 04 2018'!W29</f>
        <v>0</v>
      </c>
      <c r="G22" s="275">
        <f>' 05 2018'!W25</f>
        <v>0</v>
      </c>
      <c r="H22" s="275">
        <f>'06 2018'!X35</f>
        <v>1625</v>
      </c>
      <c r="I22" s="275">
        <f>'07 2018'!W38</f>
        <v>0</v>
      </c>
      <c r="J22" s="275">
        <f>'08 2018'!W34</f>
        <v>0</v>
      </c>
      <c r="K22" s="275">
        <f>'09 2018'!W51</f>
        <v>970.11</v>
      </c>
      <c r="L22" s="275">
        <f>'10 2018'!W43</f>
        <v>11.64</v>
      </c>
      <c r="M22" s="275">
        <f>'11 2018'!W34</f>
        <v>725</v>
      </c>
      <c r="N22" s="275">
        <f>'12 2018'!W41</f>
        <v>0</v>
      </c>
      <c r="O22" s="275">
        <f t="shared" si="3"/>
        <v>3507.6</v>
      </c>
      <c r="P22" s="807"/>
    </row>
    <row r="23" spans="2:17" s="215" customFormat="1" ht="17.5" x14ac:dyDescent="0.35">
      <c r="B23" s="291" t="s">
        <v>328</v>
      </c>
      <c r="C23" s="275">
        <f>' 01 2018'!X51</f>
        <v>0</v>
      </c>
      <c r="D23" s="275">
        <f>' 02 2018 '!$X$55</f>
        <v>3018</v>
      </c>
      <c r="E23" s="275">
        <f>' 03 2018'!X40</f>
        <v>0</v>
      </c>
      <c r="F23" s="275">
        <f>' 04 2018'!X29</f>
        <v>0</v>
      </c>
      <c r="G23" s="275">
        <f>' 05 2018'!X25</f>
        <v>0</v>
      </c>
      <c r="H23" s="275">
        <f>'06 2018'!Y35</f>
        <v>0</v>
      </c>
      <c r="I23" s="275">
        <f>'07 2018'!X38</f>
        <v>2546</v>
      </c>
      <c r="J23" s="275">
        <f>'08 2018'!X34</f>
        <v>0</v>
      </c>
      <c r="K23" s="275">
        <f>'09 2018'!X51</f>
        <v>0</v>
      </c>
      <c r="L23" s="275">
        <f>'10 2018'!X43</f>
        <v>718</v>
      </c>
      <c r="M23" s="275">
        <f>'11 2018'!X34</f>
        <v>155</v>
      </c>
      <c r="N23" s="275">
        <f>'12 2018'!X41</f>
        <v>0</v>
      </c>
      <c r="O23" s="275">
        <f>C23+D23+E23+F23+G23+H23+I23+J23+K23+L23+M23+N23</f>
        <v>6437</v>
      </c>
    </row>
    <row r="24" spans="2:17" s="215" customFormat="1" ht="17.5" x14ac:dyDescent="0.35">
      <c r="B24" s="291" t="s">
        <v>329</v>
      </c>
      <c r="C24" s="275">
        <f>' 01 2018'!Y47</f>
        <v>1722.68</v>
      </c>
      <c r="D24" s="275">
        <f>' 02 2018 '!$Y$55</f>
        <v>0</v>
      </c>
      <c r="E24" s="275">
        <f>' 03 2018'!Y40</f>
        <v>0</v>
      </c>
      <c r="F24" s="275">
        <f>' 04 2018'!Y29</f>
        <v>0</v>
      </c>
      <c r="G24" s="275">
        <f>' 05 2018'!Y25</f>
        <v>0</v>
      </c>
      <c r="H24" s="275">
        <f>'06 2018'!Z35</f>
        <v>0</v>
      </c>
      <c r="I24" s="275">
        <f>'07 2018'!Y38</f>
        <v>0</v>
      </c>
      <c r="J24" s="275">
        <f>'08 2018'!Y34</f>
        <v>0</v>
      </c>
      <c r="K24" s="275">
        <f>'09 2018'!Y51</f>
        <v>0</v>
      </c>
      <c r="L24" s="275">
        <f>'10 2018'!Y43</f>
        <v>1414.2</v>
      </c>
      <c r="M24" s="275">
        <f>'11 2018'!Y34</f>
        <v>541.72</v>
      </c>
      <c r="N24" s="275">
        <f>'12 2018'!Y41</f>
        <v>0</v>
      </c>
      <c r="O24" s="275">
        <f t="shared" si="3"/>
        <v>3678.6000000000004</v>
      </c>
    </row>
    <row r="25" spans="2:17" s="215" customFormat="1" ht="17.5" x14ac:dyDescent="0.35">
      <c r="B25" s="291" t="s">
        <v>330</v>
      </c>
      <c r="C25" s="275">
        <f>' 01 2018'!Z47</f>
        <v>0</v>
      </c>
      <c r="D25" s="275">
        <f>' 02 2018 '!$Z$55</f>
        <v>0</v>
      </c>
      <c r="E25" s="275">
        <f>' 03 2018'!Z40</f>
        <v>0</v>
      </c>
      <c r="F25" s="275">
        <f>' 04 2018'!Z29</f>
        <v>0</v>
      </c>
      <c r="G25" s="275">
        <f>' 05 2018'!Z25</f>
        <v>0</v>
      </c>
      <c r="H25" s="275">
        <f>'06 2018'!AA35</f>
        <v>0</v>
      </c>
      <c r="I25" s="275">
        <f>'07 2018'!Z38</f>
        <v>0</v>
      </c>
      <c r="J25" s="275">
        <f>'08 2018'!Z34</f>
        <v>0</v>
      </c>
      <c r="K25" s="275">
        <f>'09 2018'!Z51</f>
        <v>0</v>
      </c>
      <c r="L25" s="275">
        <f>'10 2018'!Z43</f>
        <v>0</v>
      </c>
      <c r="M25" s="275">
        <f>'11 2018'!Z34</f>
        <v>0</v>
      </c>
      <c r="N25" s="275">
        <f>'12 2018'!Z41</f>
        <v>0</v>
      </c>
      <c r="O25" s="275">
        <f t="shared" si="3"/>
        <v>0</v>
      </c>
    </row>
    <row r="26" spans="2:17" s="215" customFormat="1" ht="17.5" x14ac:dyDescent="0.35">
      <c r="B26" s="291" t="s">
        <v>331</v>
      </c>
      <c r="C26" s="275">
        <f>' 01 2018'!AA47</f>
        <v>250.79000000000002</v>
      </c>
      <c r="D26" s="275">
        <f>' 02 2018 '!$AA$55</f>
        <v>310.79000000000002</v>
      </c>
      <c r="E26" s="275">
        <f>' 03 2018'!AA40</f>
        <v>250.79000000000002</v>
      </c>
      <c r="F26" s="275">
        <f>' 04 2018'!AA29</f>
        <v>278.79000000000002</v>
      </c>
      <c r="G26" s="275">
        <f>' 05 2018'!AA25</f>
        <v>250.79000000000002</v>
      </c>
      <c r="H26" s="275">
        <f>'06 2018'!AB35</f>
        <v>262.79000000000002</v>
      </c>
      <c r="I26" s="275">
        <f>'07 2018'!AA38</f>
        <v>322.79000000000002</v>
      </c>
      <c r="J26" s="275">
        <f>'08 2018'!AA34</f>
        <v>262.79000000000002</v>
      </c>
      <c r="K26" s="275">
        <f>'09 2018'!AA51</f>
        <v>262.79000000000002</v>
      </c>
      <c r="L26" s="275">
        <f>'10 2018'!AA43</f>
        <v>262.79000000000002</v>
      </c>
      <c r="M26" s="275">
        <f>'11 2018'!AA34</f>
        <v>532.79</v>
      </c>
      <c r="N26" s="275">
        <f>'12 2018'!AA41</f>
        <v>362.79</v>
      </c>
      <c r="O26" s="275">
        <f t="shared" si="3"/>
        <v>3611.48</v>
      </c>
      <c r="P26" s="807"/>
    </row>
    <row r="27" spans="2:17" s="215" customFormat="1" ht="17.5" x14ac:dyDescent="0.35">
      <c r="B27" s="291" t="s">
        <v>332</v>
      </c>
      <c r="C27" s="275">
        <f>' 01 2018'!AB47</f>
        <v>10.4</v>
      </c>
      <c r="D27" s="275">
        <f>' 02 2018 '!$AB$55</f>
        <v>10.4</v>
      </c>
      <c r="E27" s="275">
        <f>' 03 2018'!AB40</f>
        <v>10.4</v>
      </c>
      <c r="F27" s="275">
        <f>' 04 2018'!AB29</f>
        <v>10.4</v>
      </c>
      <c r="G27" s="275">
        <f>' 05 2018'!AB25</f>
        <v>10.4</v>
      </c>
      <c r="H27" s="275">
        <f>'06 2018'!AC35</f>
        <v>10.4</v>
      </c>
      <c r="I27" s="275">
        <f>'07 2018'!AB38</f>
        <v>10.4</v>
      </c>
      <c r="J27" s="275">
        <f>'08 2018'!AB34</f>
        <v>41.6</v>
      </c>
      <c r="K27" s="275">
        <f>'09 2018'!AB51</f>
        <v>41.6</v>
      </c>
      <c r="L27" s="275">
        <f>'10 2018'!AB43</f>
        <v>59.1</v>
      </c>
      <c r="M27" s="275">
        <f>'11 2018'!AB34</f>
        <v>10.4</v>
      </c>
      <c r="N27" s="275">
        <f>'12 2018'!AB41</f>
        <v>13.4</v>
      </c>
      <c r="O27" s="275">
        <f t="shared" si="3"/>
        <v>238.9</v>
      </c>
    </row>
    <row r="28" spans="2:17" s="215" customFormat="1" ht="17.5" x14ac:dyDescent="0.35">
      <c r="B28" s="291" t="s">
        <v>323</v>
      </c>
      <c r="C28" s="275">
        <f>' 01 2018'!AC47</f>
        <v>0</v>
      </c>
      <c r="D28" s="275">
        <f>' 02 2018 '!$AC$55</f>
        <v>0</v>
      </c>
      <c r="E28" s="275">
        <f>' 03 2018'!AC40</f>
        <v>0</v>
      </c>
      <c r="F28" s="275">
        <f>' 04 2018'!AC29</f>
        <v>0</v>
      </c>
      <c r="G28" s="275">
        <f>' 05 2018'!AC25</f>
        <v>0</v>
      </c>
      <c r="H28" s="275">
        <f>'06 2018'!AD35</f>
        <v>0</v>
      </c>
      <c r="I28" s="275">
        <f>'07 2018'!AC38</f>
        <v>0</v>
      </c>
      <c r="J28" s="275">
        <f>'08 2018'!AC34</f>
        <v>0</v>
      </c>
      <c r="K28" s="275">
        <f>'09 2018'!AC51</f>
        <v>0</v>
      </c>
      <c r="L28" s="275">
        <f>'10 2018'!AC43</f>
        <v>0</v>
      </c>
      <c r="M28" s="275">
        <f>'11 2018'!AC34</f>
        <v>0</v>
      </c>
      <c r="N28" s="275">
        <f>'12 2018'!AC41</f>
        <v>0</v>
      </c>
      <c r="O28" s="275">
        <f t="shared" si="3"/>
        <v>0</v>
      </c>
    </row>
    <row r="29" spans="2:17" s="215" customFormat="1" ht="17.5" x14ac:dyDescent="0.35">
      <c r="B29" s="291" t="s">
        <v>333</v>
      </c>
      <c r="C29" s="275">
        <f>' 01 2018'!AD47</f>
        <v>0</v>
      </c>
      <c r="D29" s="275">
        <f>' 02 2018 '!$AD$55</f>
        <v>0</v>
      </c>
      <c r="E29" s="275">
        <f>' 03 2018'!AD40</f>
        <v>111.13</v>
      </c>
      <c r="F29" s="275">
        <f>' 04 2018'!AD29</f>
        <v>0</v>
      </c>
      <c r="G29" s="275">
        <f>' 05 2018'!AD25</f>
        <v>0</v>
      </c>
      <c r="H29" s="275">
        <f>'06 2018'!AE35</f>
        <v>0</v>
      </c>
      <c r="I29" s="275">
        <f>'07 2018'!AD38</f>
        <v>0</v>
      </c>
      <c r="J29" s="275">
        <f>'08 2018'!AD34</f>
        <v>0</v>
      </c>
      <c r="K29" s="275">
        <f>'09 2018'!AD51</f>
        <v>5</v>
      </c>
      <c r="L29" s="275">
        <f>'10 2018'!AD43</f>
        <v>0</v>
      </c>
      <c r="M29" s="275">
        <f>'11 2018'!AD34</f>
        <v>0</v>
      </c>
      <c r="N29" s="275">
        <f>'12 2018'!AD41</f>
        <v>0</v>
      </c>
      <c r="O29" s="275">
        <f t="shared" si="3"/>
        <v>116.13</v>
      </c>
    </row>
    <row r="30" spans="2:17" s="215" customFormat="1" ht="17.5" x14ac:dyDescent="0.35">
      <c r="B30" s="291" t="s">
        <v>334</v>
      </c>
      <c r="C30" s="275">
        <f>' 01 2018'!AE47</f>
        <v>72.2</v>
      </c>
      <c r="D30" s="275">
        <f>' 02 2018 '!AE55</f>
        <v>69.550000000000011</v>
      </c>
      <c r="E30" s="275">
        <f>' 03 2018'!AE40</f>
        <v>0</v>
      </c>
      <c r="F30" s="275">
        <f>' 04 2018'!AE29</f>
        <v>0</v>
      </c>
      <c r="G30" s="275">
        <f>' 05 2018'!AE25</f>
        <v>0</v>
      </c>
      <c r="H30" s="275">
        <f>'06 2018'!AF35</f>
        <v>0</v>
      </c>
      <c r="I30" s="275">
        <f>'07 2018'!AE38</f>
        <v>25.5</v>
      </c>
      <c r="J30" s="275">
        <f>'08 2018'!AE38</f>
        <v>0</v>
      </c>
      <c r="K30" s="275">
        <f>'09 2018'!AE55</f>
        <v>10</v>
      </c>
      <c r="L30" s="275">
        <f>'10 2018'!AE43</f>
        <v>0</v>
      </c>
      <c r="M30" s="275">
        <f>'11 2018'!AE34</f>
        <v>0</v>
      </c>
      <c r="N30" s="275">
        <f>'12 2018'!AE41</f>
        <v>0</v>
      </c>
      <c r="O30" s="275">
        <f t="shared" si="3"/>
        <v>177.25</v>
      </c>
    </row>
    <row r="31" spans="2:17" ht="20.5" thickBot="1" x14ac:dyDescent="0.45">
      <c r="B31" s="293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7"/>
    </row>
    <row r="32" spans="2:17" ht="18" thickBot="1" x14ac:dyDescent="0.4">
      <c r="B32" s="888" t="s">
        <v>335</v>
      </c>
      <c r="C32" s="281">
        <f>C6+C8-C18</f>
        <v>10499.09</v>
      </c>
      <c r="D32" s="281">
        <f>D6+D8-D18</f>
        <v>9102.09</v>
      </c>
      <c r="E32" s="281">
        <f t="shared" ref="E32:O32" si="4">E6+E8-E18</f>
        <v>10432.450000000001</v>
      </c>
      <c r="F32" s="281">
        <f t="shared" si="4"/>
        <v>10406.919999999998</v>
      </c>
      <c r="G32" s="281">
        <f t="shared" si="4"/>
        <v>11389.529999999997</v>
      </c>
      <c r="H32" s="281">
        <f t="shared" si="4"/>
        <v>12886.619999999997</v>
      </c>
      <c r="I32" s="281">
        <f t="shared" si="4"/>
        <v>12257.559999999996</v>
      </c>
      <c r="J32" s="281">
        <f t="shared" si="4"/>
        <v>13562.42</v>
      </c>
      <c r="K32" s="281">
        <f t="shared" si="4"/>
        <v>16025.7</v>
      </c>
      <c r="L32" s="281">
        <f t="shared" si="4"/>
        <v>16103.65</v>
      </c>
      <c r="M32" s="281">
        <f t="shared" si="4"/>
        <v>18003.439999999999</v>
      </c>
      <c r="N32" s="281">
        <f t="shared" si="4"/>
        <v>20048.55</v>
      </c>
      <c r="O32" s="887">
        <f t="shared" si="4"/>
        <v>20048.549999999996</v>
      </c>
      <c r="P32" s="273"/>
    </row>
    <row r="33" spans="2:17" ht="8.15" customHeight="1" thickBot="1" x14ac:dyDescent="0.4">
      <c r="B33" s="569"/>
      <c r="C33" s="570"/>
      <c r="D33" s="570"/>
      <c r="E33" s="570"/>
      <c r="F33" s="570"/>
      <c r="G33" s="570"/>
      <c r="H33" s="570"/>
      <c r="I33" s="570"/>
      <c r="J33" s="570"/>
      <c r="K33" s="570"/>
      <c r="L33" s="570"/>
      <c r="M33" s="570"/>
      <c r="N33" s="570"/>
      <c r="O33" s="570"/>
    </row>
    <row r="34" spans="2:17" ht="24" customHeight="1" thickBot="1" x14ac:dyDescent="0.3">
      <c r="C34" s="286">
        <v>43831</v>
      </c>
      <c r="D34" s="286">
        <v>43862</v>
      </c>
      <c r="E34" s="286">
        <v>43891</v>
      </c>
      <c r="F34" s="286">
        <v>43922</v>
      </c>
      <c r="G34" s="286">
        <v>43952</v>
      </c>
      <c r="H34" s="286">
        <v>43983</v>
      </c>
      <c r="I34" s="286">
        <v>44013</v>
      </c>
      <c r="J34" s="286">
        <v>44044</v>
      </c>
      <c r="K34" s="286">
        <v>44075</v>
      </c>
      <c r="L34" s="286">
        <v>44105</v>
      </c>
      <c r="M34" s="286">
        <v>44136</v>
      </c>
      <c r="N34" s="286">
        <v>44166</v>
      </c>
      <c r="O34" s="286" t="s">
        <v>314</v>
      </c>
      <c r="Q34" s="273"/>
    </row>
    <row r="35" spans="2:17" ht="18.5" thickBot="1" x14ac:dyDescent="0.45">
      <c r="B35" s="889" t="s">
        <v>336</v>
      </c>
      <c r="C35" s="707">
        <f>16802.13</f>
        <v>16802.13</v>
      </c>
      <c r="D35" s="707">
        <f>16802.13</f>
        <v>16802.13</v>
      </c>
      <c r="E35" s="707">
        <f>16802.13</f>
        <v>16802.13</v>
      </c>
      <c r="F35" s="707">
        <f>16802.13</f>
        <v>16802.13</v>
      </c>
      <c r="G35" s="707">
        <f>16802.13-900</f>
        <v>15902.130000000001</v>
      </c>
      <c r="H35" s="708">
        <f>16802.13-900-1625</f>
        <v>14277.130000000001</v>
      </c>
      <c r="I35" s="707">
        <f>16802.13-900-1625</f>
        <v>14277.130000000001</v>
      </c>
      <c r="J35" s="707">
        <f>16802.13-900-1625</f>
        <v>14277.130000000001</v>
      </c>
      <c r="K35" s="708">
        <f>J35-900</f>
        <v>13377.130000000001</v>
      </c>
      <c r="L35" s="708">
        <v>13377.13</v>
      </c>
      <c r="M35" s="708">
        <f>L35-725</f>
        <v>12652.13</v>
      </c>
      <c r="N35" s="708">
        <v>12652.13</v>
      </c>
      <c r="O35" s="883">
        <f>N35</f>
        <v>12652.13</v>
      </c>
      <c r="P35" s="296"/>
    </row>
    <row r="36" spans="2:17" ht="20.5" thickBot="1" x14ac:dyDescent="0.45">
      <c r="B36" s="891" t="s">
        <v>337</v>
      </c>
      <c r="C36" s="707">
        <f>C32+C35</f>
        <v>27301.22</v>
      </c>
      <c r="D36" s="707">
        <f t="shared" ref="D36:O36" si="5">D32+D35</f>
        <v>25904.22</v>
      </c>
      <c r="E36" s="707">
        <f t="shared" si="5"/>
        <v>27234.58</v>
      </c>
      <c r="F36" s="707">
        <f t="shared" si="5"/>
        <v>27209.05</v>
      </c>
      <c r="G36" s="707">
        <f t="shared" si="5"/>
        <v>27291.659999999996</v>
      </c>
      <c r="H36" s="707">
        <f t="shared" si="5"/>
        <v>27163.75</v>
      </c>
      <c r="I36" s="707">
        <f t="shared" si="5"/>
        <v>26534.689999999995</v>
      </c>
      <c r="J36" s="707">
        <f t="shared" si="5"/>
        <v>27839.550000000003</v>
      </c>
      <c r="K36" s="707">
        <f t="shared" si="5"/>
        <v>29402.83</v>
      </c>
      <c r="L36" s="707">
        <f t="shared" si="5"/>
        <v>29480.78</v>
      </c>
      <c r="M36" s="707">
        <f t="shared" si="5"/>
        <v>30655.57</v>
      </c>
      <c r="N36" s="707">
        <f t="shared" si="5"/>
        <v>32700.68</v>
      </c>
      <c r="O36" s="892">
        <f t="shared" si="5"/>
        <v>32700.679999999993</v>
      </c>
      <c r="P36" s="296"/>
    </row>
    <row r="38" spans="2:17" ht="18" x14ac:dyDescent="0.4">
      <c r="B38" s="544"/>
      <c r="C38" s="290"/>
      <c r="D38" s="290"/>
      <c r="E38" s="290"/>
      <c r="F38" s="290"/>
      <c r="G38" s="290"/>
      <c r="I38" s="296"/>
    </row>
    <row r="39" spans="2:17" ht="18" x14ac:dyDescent="0.4">
      <c r="B39" s="881"/>
      <c r="C39" s="882"/>
      <c r="D39" s="882"/>
      <c r="E39" s="882"/>
      <c r="F39" s="882"/>
      <c r="G39" s="882"/>
      <c r="H39" s="882"/>
      <c r="I39" s="882"/>
      <c r="J39" s="882"/>
      <c r="K39" s="882"/>
      <c r="L39" s="882"/>
      <c r="M39" s="882"/>
      <c r="N39" s="882"/>
      <c r="O39" s="882"/>
    </row>
    <row r="40" spans="2:17" ht="18" x14ac:dyDescent="0.4">
      <c r="B40" s="544" t="s">
        <v>338</v>
      </c>
      <c r="C40" s="290"/>
      <c r="D40" s="290"/>
      <c r="E40" s="290"/>
      <c r="F40" s="290"/>
      <c r="G40" s="290"/>
      <c r="I40" s="296"/>
    </row>
    <row r="41" spans="2:17" ht="14" x14ac:dyDescent="0.4">
      <c r="B41" s="921" t="s">
        <v>339</v>
      </c>
      <c r="C41" s="922"/>
      <c r="D41" s="922"/>
      <c r="E41" s="922"/>
      <c r="F41" s="922"/>
      <c r="G41" s="922"/>
      <c r="H41" s="922"/>
      <c r="I41" s="922"/>
      <c r="J41" s="922"/>
      <c r="K41" s="922"/>
      <c r="L41" s="922"/>
      <c r="M41" s="922"/>
      <c r="N41" s="922"/>
      <c r="O41" s="922"/>
    </row>
    <row r="42" spans="2:17" ht="13" thickBot="1" x14ac:dyDescent="0.3">
      <c r="C42" s="273"/>
    </row>
    <row r="43" spans="2:17" ht="0.65" customHeight="1" thickBot="1" x14ac:dyDescent="0.3"/>
    <row r="44" spans="2:17" ht="20.5" thickBot="1" x14ac:dyDescent="0.3">
      <c r="B44" s="285" t="s">
        <v>340</v>
      </c>
      <c r="C44" s="286">
        <v>43831</v>
      </c>
      <c r="D44" s="286">
        <v>43862</v>
      </c>
      <c r="E44" s="286">
        <v>43891</v>
      </c>
      <c r="F44" s="286">
        <v>43922</v>
      </c>
      <c r="G44" s="286">
        <v>43952</v>
      </c>
      <c r="H44" s="286">
        <v>43983</v>
      </c>
      <c r="I44" s="286">
        <v>44013</v>
      </c>
      <c r="J44" s="286">
        <v>44044</v>
      </c>
      <c r="K44" s="286">
        <v>44075</v>
      </c>
      <c r="L44" s="286">
        <v>44105</v>
      </c>
      <c r="M44" s="286">
        <v>44136</v>
      </c>
      <c r="N44" s="286">
        <v>44166</v>
      </c>
      <c r="O44" s="286" t="s">
        <v>314</v>
      </c>
    </row>
    <row r="45" spans="2:17" ht="17.5" x14ac:dyDescent="0.35">
      <c r="B45" s="278" t="s">
        <v>341</v>
      </c>
      <c r="C45" s="279">
        <v>9046.1</v>
      </c>
      <c r="D45" s="279">
        <v>7086</v>
      </c>
      <c r="E45" s="279">
        <f t="shared" ref="E45:N45" si="6">D50</f>
        <v>8381.4</v>
      </c>
      <c r="F45" s="279">
        <f t="shared" si="6"/>
        <v>7458.4</v>
      </c>
      <c r="G45" s="279">
        <f t="shared" si="6"/>
        <v>7458.4</v>
      </c>
      <c r="H45" s="279">
        <f t="shared" si="6"/>
        <v>7458.4</v>
      </c>
      <c r="I45" s="279">
        <f t="shared" si="6"/>
        <v>7302.4</v>
      </c>
      <c r="J45" s="279">
        <f t="shared" si="6"/>
        <v>9848.4</v>
      </c>
      <c r="K45" s="279">
        <f t="shared" si="6"/>
        <v>9626.9</v>
      </c>
      <c r="L45" s="279">
        <f t="shared" si="6"/>
        <v>8734.1</v>
      </c>
      <c r="M45" s="279">
        <f t="shared" si="6"/>
        <v>8993.1</v>
      </c>
      <c r="N45" s="279">
        <f t="shared" si="6"/>
        <v>9148.1</v>
      </c>
      <c r="O45" s="283">
        <f>D45</f>
        <v>7086</v>
      </c>
    </row>
    <row r="46" spans="2:17" ht="13" x14ac:dyDescent="0.3">
      <c r="B46" s="214"/>
      <c r="C46" s="221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3"/>
    </row>
    <row r="47" spans="2:17" ht="17.5" x14ac:dyDescent="0.35">
      <c r="B47" s="295" t="s">
        <v>6</v>
      </c>
      <c r="C47" s="288">
        <f>' 01 2018'!M47</f>
        <v>787.7</v>
      </c>
      <c r="D47" s="288">
        <f>' 02 2018 '!M55</f>
        <v>1722.6</v>
      </c>
      <c r="E47" s="288">
        <f>' 03 2018'!M40</f>
        <v>923</v>
      </c>
      <c r="F47" s="288">
        <f>' 04 2018'!M29</f>
        <v>0</v>
      </c>
      <c r="G47" s="288">
        <f>' 05 2018'!M25</f>
        <v>0</v>
      </c>
      <c r="H47" s="288">
        <f>'06 2018'!N35</f>
        <v>156</v>
      </c>
      <c r="I47" s="288">
        <f>'07 2018'!M38</f>
        <v>0</v>
      </c>
      <c r="J47" s="288">
        <f>'08 2018'!M34</f>
        <v>221.5</v>
      </c>
      <c r="K47" s="288">
        <f>'09 2018'!M51</f>
        <v>892.8</v>
      </c>
      <c r="L47" s="288">
        <f>'10 2018'!M43</f>
        <v>459</v>
      </c>
      <c r="M47" s="288">
        <f>'11 2018'!M34</f>
        <v>0</v>
      </c>
      <c r="N47" s="288">
        <f>'12 2018'!M41</f>
        <v>407.5</v>
      </c>
      <c r="O47" s="288">
        <f>SUM(D47:N47)</f>
        <v>4782.3999999999996</v>
      </c>
      <c r="P47" s="273"/>
      <c r="Q47" s="273"/>
    </row>
    <row r="48" spans="2:17" ht="17.5" x14ac:dyDescent="0.35">
      <c r="B48" s="291" t="s">
        <v>342</v>
      </c>
      <c r="C48" s="289">
        <f>' 01 2018'!X47</f>
        <v>0</v>
      </c>
      <c r="D48" s="289">
        <f>' 02 2018 '!X55</f>
        <v>3018</v>
      </c>
      <c r="E48" s="289">
        <f>' 03 2018'!X40</f>
        <v>0</v>
      </c>
      <c r="F48" s="289">
        <f>' 04 2018'!X29</f>
        <v>0</v>
      </c>
      <c r="G48" s="289">
        <f>' 05 2018'!X25</f>
        <v>0</v>
      </c>
      <c r="H48" s="289">
        <f>'06 2018'!Y35</f>
        <v>0</v>
      </c>
      <c r="I48" s="289">
        <f>'07 2018'!X38</f>
        <v>2546</v>
      </c>
      <c r="J48" s="289">
        <f>'08 2018'!X34</f>
        <v>0</v>
      </c>
      <c r="K48" s="289">
        <f>'09 2018'!X51</f>
        <v>0</v>
      </c>
      <c r="L48" s="289">
        <f>'10 2018'!X43</f>
        <v>718</v>
      </c>
      <c r="M48" s="289">
        <f>'11 2018'!X34</f>
        <v>155</v>
      </c>
      <c r="N48" s="289">
        <f>'12 2018'!X41</f>
        <v>0</v>
      </c>
      <c r="O48" s="288">
        <f>SUM(D48:N48)</f>
        <v>6437</v>
      </c>
      <c r="P48" s="273"/>
      <c r="Q48" s="273"/>
    </row>
    <row r="49" spans="2:15" ht="13.5" thickBot="1" x14ac:dyDescent="0.35">
      <c r="B49" s="217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5"/>
    </row>
    <row r="50" spans="2:15" ht="18" thickBot="1" x14ac:dyDescent="0.4">
      <c r="B50" s="280" t="s">
        <v>343</v>
      </c>
      <c r="C50" s="281">
        <f>C45-C47+C48</f>
        <v>8258.4</v>
      </c>
      <c r="D50" s="281">
        <f>D45-D47+D48</f>
        <v>8381.4</v>
      </c>
      <c r="E50" s="281">
        <f t="shared" ref="E50:O50" si="7">E45+E48-E47</f>
        <v>7458.4</v>
      </c>
      <c r="F50" s="281">
        <f t="shared" si="7"/>
        <v>7458.4</v>
      </c>
      <c r="G50" s="281">
        <f t="shared" si="7"/>
        <v>7458.4</v>
      </c>
      <c r="H50" s="281">
        <f>H45+H48-H47</f>
        <v>7302.4</v>
      </c>
      <c r="I50" s="281">
        <f t="shared" si="7"/>
        <v>9848.4</v>
      </c>
      <c r="J50" s="281">
        <f t="shared" si="7"/>
        <v>9626.9</v>
      </c>
      <c r="K50" s="281">
        <f t="shared" si="7"/>
        <v>8734.1</v>
      </c>
      <c r="L50" s="281">
        <f t="shared" si="7"/>
        <v>8993.1</v>
      </c>
      <c r="M50" s="281">
        <f t="shared" si="7"/>
        <v>9148.1</v>
      </c>
      <c r="N50" s="281">
        <f t="shared" si="7"/>
        <v>8740.6</v>
      </c>
      <c r="O50" s="281">
        <f t="shared" si="7"/>
        <v>8740.6</v>
      </c>
    </row>
    <row r="52" spans="2:15" ht="17.5" x14ac:dyDescent="0.35">
      <c r="B52" s="290"/>
    </row>
    <row r="53" spans="2:15" ht="17.5" x14ac:dyDescent="0.35">
      <c r="B53" s="290"/>
    </row>
    <row r="54" spans="2:15" ht="17.5" x14ac:dyDescent="0.35">
      <c r="B54" s="290"/>
    </row>
    <row r="55" spans="2:15" ht="17.5" x14ac:dyDescent="0.35">
      <c r="B55" s="290"/>
    </row>
    <row r="56" spans="2:15" ht="13" x14ac:dyDescent="0.3">
      <c r="B56" s="219"/>
    </row>
    <row r="57" spans="2:15" ht="13" x14ac:dyDescent="0.3">
      <c r="B57" s="219"/>
    </row>
    <row r="66" spans="2:3" ht="13" x14ac:dyDescent="0.3">
      <c r="B66" s="219"/>
    </row>
    <row r="67" spans="2:3" ht="13" x14ac:dyDescent="0.3">
      <c r="B67" s="218"/>
      <c r="C67" s="218"/>
    </row>
    <row r="68" spans="2:3" ht="13" x14ac:dyDescent="0.3">
      <c r="B68" s="218"/>
    </row>
    <row r="69" spans="2:3" ht="13" x14ac:dyDescent="0.3">
      <c r="B69" s="219"/>
    </row>
  </sheetData>
  <mergeCells count="1">
    <mergeCell ref="B41:O41"/>
  </mergeCells>
  <printOptions horizontalCentered="1" verticalCentered="1"/>
  <pageMargins left="0" right="0" top="0.74803149606299213" bottom="0.74803149606299213" header="0.31496062992125984" footer="0.31496062992125984"/>
  <pageSetup paperSize="9" scale="48" fitToWidth="0" fitToHeight="0" orientation="landscape" verticalDpi="0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O24"/>
  <sheetViews>
    <sheetView topLeftCell="A4" zoomScaleNormal="100" workbookViewId="0">
      <selection activeCell="L24" sqref="L24"/>
    </sheetView>
  </sheetViews>
  <sheetFormatPr baseColWidth="10" defaultColWidth="8.7265625" defaultRowHeight="12.5" x14ac:dyDescent="0.25"/>
  <cols>
    <col min="1" max="1" width="1.1796875" customWidth="1"/>
    <col min="2" max="2" width="11.453125" customWidth="1"/>
    <col min="3" max="3" width="13.453125" bestFit="1" customWidth="1"/>
    <col min="4" max="4" width="13.453125" customWidth="1"/>
    <col min="5" max="5" width="11.54296875" bestFit="1" customWidth="1"/>
    <col min="6" max="6" width="13.453125" bestFit="1" customWidth="1"/>
    <col min="7" max="7" width="7.81640625" customWidth="1"/>
    <col min="8" max="8" width="4.26953125" customWidth="1"/>
    <col min="9" max="9" width="22.26953125" customWidth="1"/>
    <col min="10" max="11" width="11" bestFit="1" customWidth="1"/>
    <col min="12" max="12" width="12.7265625" bestFit="1" customWidth="1"/>
    <col min="13" max="13" width="9.81640625" bestFit="1" customWidth="1"/>
    <col min="14" max="15" width="10.453125" bestFit="1" customWidth="1"/>
    <col min="16" max="16" width="13.453125" bestFit="1" customWidth="1"/>
    <col min="17" max="256" width="11.453125" customWidth="1"/>
  </cols>
  <sheetData>
    <row r="2" spans="2:15" ht="13" thickBot="1" x14ac:dyDescent="0.3"/>
    <row r="3" spans="2:15" ht="26.5" thickBot="1" x14ac:dyDescent="0.3">
      <c r="C3" s="683" t="s">
        <v>344</v>
      </c>
      <c r="D3" s="683" t="s">
        <v>345</v>
      </c>
      <c r="E3" s="683" t="s">
        <v>344</v>
      </c>
      <c r="F3" s="683" t="s">
        <v>345</v>
      </c>
      <c r="I3" s="759" t="s">
        <v>346</v>
      </c>
      <c r="J3" s="805" t="s">
        <v>347</v>
      </c>
      <c r="K3" s="755" t="s">
        <v>348</v>
      </c>
    </row>
    <row r="4" spans="2:15" ht="14" x14ac:dyDescent="0.3">
      <c r="B4" s="484"/>
      <c r="C4" s="482">
        <v>2019</v>
      </c>
      <c r="D4" s="482">
        <v>2019</v>
      </c>
      <c r="E4" s="482">
        <v>2020</v>
      </c>
      <c r="F4" s="485">
        <v>2020</v>
      </c>
      <c r="I4" s="792" t="s">
        <v>349</v>
      </c>
      <c r="J4" s="811">
        <v>0</v>
      </c>
      <c r="K4" s="788"/>
    </row>
    <row r="5" spans="2:15" ht="14" x14ac:dyDescent="0.3">
      <c r="B5" s="483" t="s">
        <v>350</v>
      </c>
      <c r="C5" s="486">
        <v>1066.94</v>
      </c>
      <c r="D5" s="486">
        <f>C5</f>
        <v>1066.94</v>
      </c>
      <c r="E5" s="487">
        <v>2149.91</v>
      </c>
      <c r="F5" s="487">
        <f>'Récapitulatif '!C10</f>
        <v>2149.91</v>
      </c>
      <c r="I5" s="792" t="s">
        <v>351</v>
      </c>
      <c r="J5" s="799">
        <v>3400</v>
      </c>
      <c r="K5" s="788"/>
    </row>
    <row r="6" spans="2:15" ht="14" x14ac:dyDescent="0.3">
      <c r="B6" s="483" t="s">
        <v>352</v>
      </c>
      <c r="C6" s="487">
        <v>1670.7</v>
      </c>
      <c r="D6" s="487">
        <f>C6-C5</f>
        <v>603.76</v>
      </c>
      <c r="E6" s="487">
        <f>F5+F6</f>
        <v>3067.3199999999997</v>
      </c>
      <c r="F6" s="487">
        <f>'Récapitulatif '!D10</f>
        <v>917.41</v>
      </c>
      <c r="I6" s="793" t="s">
        <v>353</v>
      </c>
      <c r="J6" s="799">
        <v>720</v>
      </c>
      <c r="K6" s="788"/>
    </row>
    <row r="7" spans="2:15" ht="14.5" thickBot="1" x14ac:dyDescent="0.35">
      <c r="B7" s="483" t="s">
        <v>354</v>
      </c>
      <c r="C7" s="487">
        <v>3342.79</v>
      </c>
      <c r="D7" s="487">
        <f>C7-C6</f>
        <v>1672.09</v>
      </c>
      <c r="E7" s="487">
        <f t="shared" ref="E7:E16" si="0">E6+F7</f>
        <v>4115.08</v>
      </c>
      <c r="F7" s="487">
        <f>'Récapitulatif '!E10</f>
        <v>1047.76</v>
      </c>
      <c r="I7" s="794" t="s">
        <v>355</v>
      </c>
      <c r="J7" s="800"/>
      <c r="K7" s="798">
        <v>1500</v>
      </c>
    </row>
    <row r="8" spans="2:15" ht="14.5" thickBot="1" x14ac:dyDescent="0.35">
      <c r="B8" s="483" t="s">
        <v>356</v>
      </c>
      <c r="C8" s="488">
        <v>6020.02</v>
      </c>
      <c r="D8" s="487">
        <f>C8-C7</f>
        <v>2677.2300000000005</v>
      </c>
      <c r="E8" s="487">
        <f t="shared" si="0"/>
        <v>4700.08</v>
      </c>
      <c r="F8" s="487">
        <f>'Récapitulatif '!F10</f>
        <v>585</v>
      </c>
      <c r="I8" s="789" t="s">
        <v>269</v>
      </c>
      <c r="J8" s="801">
        <f>SUM(J3:J7)</f>
        <v>4120</v>
      </c>
      <c r="K8" s="790">
        <f>SUM(K3:K7)</f>
        <v>1500</v>
      </c>
    </row>
    <row r="9" spans="2:15" ht="16" thickBot="1" x14ac:dyDescent="0.35">
      <c r="B9" s="483" t="s">
        <v>357</v>
      </c>
      <c r="C9" s="487">
        <v>7655.4500000000007</v>
      </c>
      <c r="D9" s="487">
        <f>C9-C8</f>
        <v>1635.4300000000003</v>
      </c>
      <c r="E9" s="487">
        <f t="shared" si="0"/>
        <v>5943.88</v>
      </c>
      <c r="F9" s="487">
        <f>'Contribution 05'!F17</f>
        <v>1243.8</v>
      </c>
      <c r="I9" s="791" t="s">
        <v>358</v>
      </c>
      <c r="J9" s="803">
        <f>J8-K8</f>
        <v>2620</v>
      </c>
      <c r="K9" s="804"/>
      <c r="L9" s="781"/>
    </row>
    <row r="10" spans="2:15" ht="15.5" x14ac:dyDescent="0.35">
      <c r="B10" s="483" t="s">
        <v>359</v>
      </c>
      <c r="C10" s="487">
        <v>10365.85</v>
      </c>
      <c r="D10" s="487">
        <f>C10-C9</f>
        <v>2710.3999999999996</v>
      </c>
      <c r="E10" s="487">
        <f t="shared" si="0"/>
        <v>7617.4400000000005</v>
      </c>
      <c r="F10" s="487">
        <f>'Contribution 06'!F24</f>
        <v>1673.56</v>
      </c>
      <c r="I10" s="808"/>
      <c r="J10" s="925"/>
      <c r="K10" s="925"/>
      <c r="L10" s="783"/>
    </row>
    <row r="11" spans="2:15" ht="15.5" x14ac:dyDescent="0.35">
      <c r="B11" s="483" t="s">
        <v>360</v>
      </c>
      <c r="C11" s="487">
        <v>11571.69</v>
      </c>
      <c r="D11" s="487">
        <f t="shared" ref="D11:D16" si="1">C11-C10</f>
        <v>1205.8400000000001</v>
      </c>
      <c r="E11" s="487">
        <f t="shared" si="0"/>
        <v>9893.07</v>
      </c>
      <c r="F11" s="487">
        <f>'Récapitulatif '!I10</f>
        <v>2275.63</v>
      </c>
      <c r="K11" s="782"/>
      <c r="L11" s="783"/>
    </row>
    <row r="12" spans="2:15" ht="15.5" x14ac:dyDescent="0.35">
      <c r="B12" s="483" t="s">
        <v>361</v>
      </c>
      <c r="C12" s="487">
        <v>12958.94</v>
      </c>
      <c r="D12" s="487">
        <f t="shared" si="1"/>
        <v>1387.25</v>
      </c>
      <c r="E12" s="487">
        <f t="shared" si="0"/>
        <v>11356.42</v>
      </c>
      <c r="F12" s="487">
        <f>'Récapitulatif '!J10</f>
        <v>1463.35</v>
      </c>
      <c r="K12" s="782"/>
      <c r="L12" s="783"/>
      <c r="O12" s="489"/>
    </row>
    <row r="13" spans="2:15" ht="15.5" x14ac:dyDescent="0.35">
      <c r="B13" s="483" t="s">
        <v>362</v>
      </c>
      <c r="C13" s="487">
        <v>15799.6</v>
      </c>
      <c r="D13" s="487">
        <f t="shared" si="1"/>
        <v>2840.66</v>
      </c>
      <c r="E13" s="487">
        <f t="shared" si="0"/>
        <v>13316.4</v>
      </c>
      <c r="F13" s="487">
        <f>'Contribution 09'!F30</f>
        <v>1959.9799999999998</v>
      </c>
      <c r="K13" s="784"/>
      <c r="L13" s="783"/>
    </row>
    <row r="14" spans="2:15" ht="15.5" x14ac:dyDescent="0.35">
      <c r="B14" s="483" t="s">
        <v>363</v>
      </c>
      <c r="C14" s="487">
        <v>17752.400000000001</v>
      </c>
      <c r="D14" s="487">
        <f t="shared" si="1"/>
        <v>1952.8000000000011</v>
      </c>
      <c r="E14" s="487">
        <f t="shared" si="0"/>
        <v>15507.25</v>
      </c>
      <c r="F14" s="487">
        <f>'Contribution 10'!F24</f>
        <v>2190.85</v>
      </c>
      <c r="K14" s="784"/>
      <c r="L14" s="269"/>
    </row>
    <row r="15" spans="2:15" ht="15.5" x14ac:dyDescent="0.35">
      <c r="B15" s="483" t="s">
        <v>364</v>
      </c>
      <c r="C15" s="487">
        <v>19674.27</v>
      </c>
      <c r="D15" s="487">
        <f t="shared" si="1"/>
        <v>1921.869999999999</v>
      </c>
      <c r="E15" s="487">
        <f t="shared" si="0"/>
        <v>18646.95</v>
      </c>
      <c r="F15" s="487">
        <f>'Contribution 11'!F21</f>
        <v>3139.7</v>
      </c>
      <c r="G15" s="489"/>
      <c r="K15" s="795"/>
      <c r="L15" s="796"/>
    </row>
    <row r="16" spans="2:15" ht="15.5" x14ac:dyDescent="0.35">
      <c r="B16" s="483" t="s">
        <v>365</v>
      </c>
      <c r="C16" s="487">
        <v>20584.12</v>
      </c>
      <c r="D16" s="487">
        <f t="shared" si="1"/>
        <v>909.84999999999854</v>
      </c>
      <c r="E16" s="487">
        <f t="shared" si="0"/>
        <v>20922.150000000001</v>
      </c>
      <c r="F16" s="487">
        <f>'Contribution 12'!F23</f>
        <v>2275.1999999999998</v>
      </c>
      <c r="G16" s="489"/>
      <c r="K16" s="797"/>
      <c r="L16" s="796"/>
    </row>
    <row r="17" spans="3:12" ht="18" x14ac:dyDescent="0.4">
      <c r="C17" s="489"/>
      <c r="D17" s="489"/>
      <c r="E17" s="489"/>
      <c r="F17" s="489"/>
      <c r="K17" s="785"/>
      <c r="L17" s="786"/>
    </row>
    <row r="18" spans="3:12" ht="15.5" x14ac:dyDescent="0.35">
      <c r="E18" s="489"/>
      <c r="K18" s="787"/>
      <c r="L18" s="287"/>
    </row>
    <row r="19" spans="3:12" ht="16" thickBot="1" x14ac:dyDescent="0.4">
      <c r="K19" s="783"/>
      <c r="L19" s="287"/>
    </row>
    <row r="20" spans="3:12" ht="13.5" thickBot="1" x14ac:dyDescent="0.3">
      <c r="C20" s="269"/>
      <c r="D20" s="727"/>
      <c r="I20" s="759" t="s">
        <v>366</v>
      </c>
      <c r="J20" s="809">
        <v>2019</v>
      </c>
      <c r="K20" s="810">
        <v>2020</v>
      </c>
    </row>
    <row r="21" spans="3:12" x14ac:dyDescent="0.25">
      <c r="C21" s="269"/>
      <c r="D21" s="727"/>
      <c r="I21" s="752" t="s">
        <v>367</v>
      </c>
      <c r="J21" s="753">
        <v>9630.59</v>
      </c>
      <c r="K21" s="754">
        <f>'Récapitulatif '!N32</f>
        <v>20048.55</v>
      </c>
    </row>
    <row r="22" spans="3:12" ht="13" thickBot="1" x14ac:dyDescent="0.3">
      <c r="C22" s="269"/>
      <c r="D22" s="727"/>
      <c r="I22" s="756" t="s">
        <v>368</v>
      </c>
      <c r="J22" s="757">
        <v>16690.13</v>
      </c>
      <c r="K22" s="758">
        <f>'Récapitulatif '!M35</f>
        <v>12652.13</v>
      </c>
    </row>
    <row r="23" spans="3:12" ht="13.5" thickBot="1" x14ac:dyDescent="0.35">
      <c r="C23" s="269"/>
      <c r="D23" s="727"/>
      <c r="I23" s="759" t="s">
        <v>369</v>
      </c>
      <c r="J23" s="760">
        <f>SUM(J21:J22)</f>
        <v>26320.720000000001</v>
      </c>
      <c r="K23" s="760">
        <f>SUM(K21:K22)</f>
        <v>32700.68</v>
      </c>
      <c r="L23" s="296">
        <f>K23-J23</f>
        <v>6379.9599999999991</v>
      </c>
    </row>
    <row r="24" spans="3:12" ht="13.5" thickBot="1" x14ac:dyDescent="0.35">
      <c r="C24" s="269"/>
      <c r="D24" s="727"/>
      <c r="I24" s="755" t="s">
        <v>370</v>
      </c>
      <c r="J24" s="923">
        <f>K23-J23</f>
        <v>6379.9599999999991</v>
      </c>
      <c r="K24" s="924"/>
    </row>
  </sheetData>
  <mergeCells count="2">
    <mergeCell ref="J24:K24"/>
    <mergeCell ref="J10:K10"/>
  </mergeCells>
  <phoneticPr fontId="2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workbookViewId="0">
      <selection activeCell="I10" sqref="I10"/>
    </sheetView>
  </sheetViews>
  <sheetFormatPr baseColWidth="10" defaultColWidth="8.7265625" defaultRowHeight="12.5" x14ac:dyDescent="0.25"/>
  <cols>
    <col min="1" max="1" width="11.453125" customWidth="1"/>
    <col min="2" max="2" width="31.7265625" customWidth="1"/>
    <col min="3" max="5" width="11.453125" customWidth="1"/>
    <col min="6" max="6" width="15.1796875" customWidth="1"/>
    <col min="7" max="256" width="11.453125" customWidth="1"/>
  </cols>
  <sheetData>
    <row r="1" spans="1:7" x14ac:dyDescent="0.25">
      <c r="A1" s="410" t="s">
        <v>0</v>
      </c>
      <c r="B1" s="410"/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7" x14ac:dyDescent="0.25">
      <c r="A2" s="389"/>
      <c r="B2" s="408"/>
      <c r="C2" s="409"/>
      <c r="D2" s="412"/>
      <c r="E2" s="405"/>
      <c r="F2" s="393">
        <f t="shared" ref="F2:F17" si="0">SUM(C2:E2)</f>
        <v>0</v>
      </c>
      <c r="G2" s="406"/>
    </row>
    <row r="3" spans="1:7" x14ac:dyDescent="0.25">
      <c r="A3" s="389"/>
      <c r="B3" s="408"/>
      <c r="C3" s="409"/>
      <c r="D3" s="412"/>
      <c r="E3" s="405"/>
      <c r="F3" s="393">
        <f t="shared" si="0"/>
        <v>0</v>
      </c>
      <c r="G3" s="406"/>
    </row>
    <row r="4" spans="1:7" x14ac:dyDescent="0.25">
      <c r="A4" s="389"/>
      <c r="B4" s="408"/>
      <c r="C4" s="409"/>
      <c r="D4" s="412"/>
      <c r="E4" s="405"/>
      <c r="F4" s="393">
        <f t="shared" si="0"/>
        <v>0</v>
      </c>
      <c r="G4" s="406"/>
    </row>
    <row r="5" spans="1:7" x14ac:dyDescent="0.25">
      <c r="A5" s="389"/>
      <c r="B5" s="408"/>
      <c r="C5" s="409"/>
      <c r="D5" s="412"/>
      <c r="E5" s="405"/>
      <c r="F5" s="393">
        <f t="shared" si="0"/>
        <v>0</v>
      </c>
      <c r="G5" s="406"/>
    </row>
    <row r="6" spans="1:7" x14ac:dyDescent="0.25">
      <c r="A6" s="389"/>
      <c r="B6" s="408"/>
      <c r="C6" s="409"/>
      <c r="D6" s="412"/>
      <c r="E6" s="405"/>
      <c r="F6" s="393">
        <f t="shared" si="0"/>
        <v>0</v>
      </c>
      <c r="G6" s="406"/>
    </row>
    <row r="7" spans="1:7" x14ac:dyDescent="0.25">
      <c r="A7" s="389"/>
      <c r="B7" s="408"/>
      <c r="C7" s="409"/>
      <c r="D7" s="412"/>
      <c r="E7" s="405"/>
      <c r="F7" s="393">
        <f t="shared" si="0"/>
        <v>0</v>
      </c>
      <c r="G7" s="406"/>
    </row>
    <row r="8" spans="1:7" x14ac:dyDescent="0.25">
      <c r="A8" s="389"/>
      <c r="B8" s="408"/>
      <c r="C8" s="409"/>
      <c r="D8" s="412"/>
      <c r="E8" s="405"/>
      <c r="F8" s="393">
        <f t="shared" si="0"/>
        <v>0</v>
      </c>
      <c r="G8" s="406"/>
    </row>
    <row r="9" spans="1:7" x14ac:dyDescent="0.25">
      <c r="A9" s="389"/>
      <c r="B9" s="408"/>
      <c r="C9" s="409"/>
      <c r="D9" s="412"/>
      <c r="E9" s="405"/>
      <c r="F9" s="393">
        <f t="shared" si="0"/>
        <v>0</v>
      </c>
      <c r="G9" s="406"/>
    </row>
    <row r="10" spans="1:7" x14ac:dyDescent="0.25">
      <c r="A10" s="389"/>
      <c r="B10" s="408"/>
      <c r="C10" s="409"/>
      <c r="D10" s="412"/>
      <c r="E10" s="405"/>
      <c r="F10" s="393">
        <f t="shared" si="0"/>
        <v>0</v>
      </c>
      <c r="G10" s="406"/>
    </row>
    <row r="11" spans="1:7" x14ac:dyDescent="0.25">
      <c r="A11" s="389"/>
      <c r="B11" s="408"/>
      <c r="C11" s="409"/>
      <c r="D11" s="412"/>
      <c r="E11" s="405"/>
      <c r="F11" s="393">
        <f t="shared" si="0"/>
        <v>0</v>
      </c>
      <c r="G11" s="406"/>
    </row>
    <row r="12" spans="1:7" x14ac:dyDescent="0.25">
      <c r="A12" s="389"/>
      <c r="B12" s="408"/>
      <c r="C12" s="409"/>
      <c r="D12" s="412"/>
      <c r="E12" s="405"/>
      <c r="F12" s="393">
        <f t="shared" si="0"/>
        <v>0</v>
      </c>
      <c r="G12" s="406"/>
    </row>
    <row r="13" spans="1:7" x14ac:dyDescent="0.25">
      <c r="A13" s="389"/>
      <c r="B13" s="408"/>
      <c r="C13" s="409"/>
      <c r="D13" s="412"/>
      <c r="E13" s="405"/>
      <c r="F13" s="393">
        <f t="shared" si="0"/>
        <v>0</v>
      </c>
      <c r="G13" s="302"/>
    </row>
    <row r="14" spans="1:7" x14ac:dyDescent="0.25">
      <c r="A14" s="389"/>
      <c r="B14" s="408"/>
      <c r="C14" s="409"/>
      <c r="D14" s="412"/>
      <c r="E14" s="405"/>
      <c r="F14" s="393">
        <f t="shared" si="0"/>
        <v>0</v>
      </c>
      <c r="G14" s="302"/>
    </row>
    <row r="15" spans="1:7" x14ac:dyDescent="0.25">
      <c r="A15" s="389"/>
      <c r="B15" s="408"/>
      <c r="C15" s="409"/>
      <c r="D15" s="412"/>
      <c r="E15" s="405"/>
      <c r="F15" s="393">
        <f t="shared" si="0"/>
        <v>0</v>
      </c>
      <c r="G15" s="302"/>
    </row>
    <row r="16" spans="1:7" x14ac:dyDescent="0.25">
      <c r="A16" s="389"/>
      <c r="B16" s="408"/>
      <c r="C16" s="409"/>
      <c r="D16" s="412"/>
      <c r="E16" s="461"/>
      <c r="F16" s="462">
        <f t="shared" si="0"/>
        <v>0</v>
      </c>
      <c r="G16" s="302"/>
    </row>
    <row r="17" spans="1:7" x14ac:dyDescent="0.25">
      <c r="A17" s="400"/>
      <c r="B17" s="401" t="s">
        <v>4</v>
      </c>
      <c r="C17" s="402">
        <f>SUM(C2:C16)</f>
        <v>0</v>
      </c>
      <c r="D17" s="402">
        <f>SUM(D2:D16)</f>
        <v>0</v>
      </c>
      <c r="E17" s="402">
        <f>SUM(E2:E16)</f>
        <v>0</v>
      </c>
      <c r="F17" s="403">
        <f t="shared" si="0"/>
        <v>0</v>
      </c>
      <c r="G17" s="399"/>
    </row>
  </sheetData>
  <pageMargins left="0.7" right="0.7" top="0.75" bottom="0.75" header="0.3" footer="0.3"/>
  <pageSetup paperSize="9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2:H10"/>
  <sheetViews>
    <sheetView workbookViewId="0">
      <selection activeCell="I16" sqref="I16"/>
    </sheetView>
  </sheetViews>
  <sheetFormatPr baseColWidth="10" defaultColWidth="8.7265625" defaultRowHeight="12.5" x14ac:dyDescent="0.25"/>
  <cols>
    <col min="1" max="1" width="11.453125" customWidth="1"/>
    <col min="2" max="2" width="46.1796875" bestFit="1" customWidth="1"/>
    <col min="3" max="256" width="11.453125" customWidth="1"/>
  </cols>
  <sheetData>
    <row r="2" spans="2:8" ht="13" thickBot="1" x14ac:dyDescent="0.3"/>
    <row r="3" spans="2:8" ht="18.5" thickTop="1" x14ac:dyDescent="0.4">
      <c r="B3" s="472" t="s">
        <v>371</v>
      </c>
      <c r="C3" s="464" t="s">
        <v>189</v>
      </c>
      <c r="D3" s="464" t="s">
        <v>181</v>
      </c>
      <c r="E3" s="465" t="s">
        <v>175</v>
      </c>
      <c r="F3" s="475" t="s">
        <v>156</v>
      </c>
      <c r="G3" s="475" t="s">
        <v>148</v>
      </c>
      <c r="H3" s="475" t="s">
        <v>135</v>
      </c>
    </row>
    <row r="4" spans="2:8" ht="18" x14ac:dyDescent="0.4">
      <c r="B4" s="466" t="s">
        <v>372</v>
      </c>
      <c r="C4" s="470">
        <v>490</v>
      </c>
      <c r="D4" s="473"/>
      <c r="E4" s="471">
        <v>490</v>
      </c>
      <c r="F4" s="476"/>
      <c r="G4" s="477">
        <v>490</v>
      </c>
      <c r="H4" s="478"/>
    </row>
    <row r="5" spans="2:8" ht="18" x14ac:dyDescent="0.4">
      <c r="B5" s="466" t="s">
        <v>373</v>
      </c>
      <c r="C5" s="470">
        <v>1800</v>
      </c>
      <c r="D5" s="473"/>
      <c r="E5" s="474"/>
      <c r="F5" s="477">
        <v>1800</v>
      </c>
      <c r="G5" s="476"/>
      <c r="H5" s="478"/>
    </row>
    <row r="6" spans="2:8" ht="18" x14ac:dyDescent="0.4">
      <c r="B6" s="467" t="s">
        <v>374</v>
      </c>
      <c r="C6" s="470">
        <v>250</v>
      </c>
      <c r="D6" s="470">
        <v>250</v>
      </c>
      <c r="E6" s="471">
        <v>250</v>
      </c>
      <c r="F6" s="477">
        <v>250</v>
      </c>
      <c r="G6" s="477">
        <v>250</v>
      </c>
      <c r="H6" s="477">
        <v>250</v>
      </c>
    </row>
    <row r="7" spans="2:8" ht="18" x14ac:dyDescent="0.4">
      <c r="B7" s="467" t="s">
        <v>282</v>
      </c>
      <c r="C7" s="470">
        <v>10.4</v>
      </c>
      <c r="D7" s="470">
        <v>10.4</v>
      </c>
      <c r="E7" s="471">
        <v>10.4</v>
      </c>
      <c r="F7" s="477">
        <v>10</v>
      </c>
      <c r="G7" s="477">
        <v>10</v>
      </c>
      <c r="H7" s="477">
        <v>10</v>
      </c>
    </row>
    <row r="8" spans="2:8" ht="17.5" x14ac:dyDescent="0.35">
      <c r="B8" s="468" t="s">
        <v>375</v>
      </c>
      <c r="C8" s="470">
        <f>SUM(C4:C7)</f>
        <v>2550.4</v>
      </c>
      <c r="D8" s="470">
        <f>SUM(D4:D7)</f>
        <v>260.39999999999998</v>
      </c>
      <c r="E8" s="471">
        <f>SUM(E4:E7)</f>
        <v>750.4</v>
      </c>
      <c r="F8" s="477">
        <f>SUM(F5:F7)</f>
        <v>2060</v>
      </c>
      <c r="G8" s="477">
        <f>SUM(G5:G7)</f>
        <v>260</v>
      </c>
      <c r="H8" s="477">
        <f>SUM(H5:H7)</f>
        <v>260</v>
      </c>
    </row>
    <row r="9" spans="2:8" ht="18.5" thickBot="1" x14ac:dyDescent="0.45">
      <c r="B9" s="469" t="s">
        <v>376</v>
      </c>
      <c r="C9" s="926">
        <f>SUM(C8:E8)</f>
        <v>3561.2000000000003</v>
      </c>
      <c r="D9" s="926"/>
      <c r="E9" s="927"/>
      <c r="F9" s="479">
        <f>C9+F8</f>
        <v>5621.2000000000007</v>
      </c>
      <c r="G9" s="479">
        <f>F9+G8</f>
        <v>5881.2000000000007</v>
      </c>
      <c r="H9" s="479">
        <f>G9+H8</f>
        <v>6141.2000000000007</v>
      </c>
    </row>
    <row r="10" spans="2:8" ht="13" thickTop="1" x14ac:dyDescent="0.25">
      <c r="D10" s="489">
        <f>C9/3</f>
        <v>1187.0666666666668</v>
      </c>
    </row>
  </sheetData>
  <mergeCells count="1">
    <mergeCell ref="C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"/>
  <sheetViews>
    <sheetView workbookViewId="0">
      <selection activeCell="G2" sqref="G2:G3"/>
    </sheetView>
  </sheetViews>
  <sheetFormatPr baseColWidth="10" defaultColWidth="8.7265625" defaultRowHeight="12.5" x14ac:dyDescent="0.25"/>
  <cols>
    <col min="1" max="1" width="11.453125" customWidth="1"/>
    <col min="2" max="2" width="31.7265625" customWidth="1"/>
    <col min="3" max="5" width="11.453125" customWidth="1"/>
    <col min="6" max="6" width="15.1796875" customWidth="1"/>
    <col min="7" max="256" width="11.453125" customWidth="1"/>
  </cols>
  <sheetData>
    <row r="1" spans="1:7" x14ac:dyDescent="0.25">
      <c r="A1" s="410" t="s">
        <v>0</v>
      </c>
      <c r="B1" s="410"/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7" x14ac:dyDescent="0.25">
      <c r="A2" s="389">
        <v>44137</v>
      </c>
      <c r="B2" s="408" t="s">
        <v>9</v>
      </c>
      <c r="C2" s="409">
        <v>30</v>
      </c>
      <c r="D2" s="412"/>
      <c r="E2" s="405"/>
      <c r="F2" s="393">
        <f t="shared" ref="F2:F20" si="0">SUM(C2:E2)</f>
        <v>30</v>
      </c>
      <c r="G2" s="558" t="s">
        <v>7</v>
      </c>
    </row>
    <row r="3" spans="1:7" x14ac:dyDescent="0.25">
      <c r="A3" s="389">
        <v>44165</v>
      </c>
      <c r="B3" s="408" t="s">
        <v>83</v>
      </c>
      <c r="C3" s="409"/>
      <c r="D3" s="412">
        <v>120</v>
      </c>
      <c r="E3" s="694"/>
      <c r="F3" s="393">
        <f t="shared" si="0"/>
        <v>120</v>
      </c>
      <c r="G3" s="558" t="s">
        <v>7</v>
      </c>
    </row>
    <row r="4" spans="1:7" x14ac:dyDescent="0.25">
      <c r="A4" s="389">
        <v>44137</v>
      </c>
      <c r="B4" s="408" t="s">
        <v>84</v>
      </c>
      <c r="C4" s="409">
        <v>50</v>
      </c>
      <c r="D4" s="772"/>
      <c r="E4" s="694"/>
      <c r="F4" s="393">
        <f t="shared" si="0"/>
        <v>50</v>
      </c>
      <c r="G4" s="558" t="s">
        <v>7</v>
      </c>
    </row>
    <row r="5" spans="1:7" x14ac:dyDescent="0.25">
      <c r="A5" s="389">
        <v>44138</v>
      </c>
      <c r="B5" s="408" t="s">
        <v>8</v>
      </c>
      <c r="C5" s="409">
        <v>35</v>
      </c>
      <c r="D5" s="412"/>
      <c r="E5" s="405"/>
      <c r="F5" s="393">
        <f t="shared" si="0"/>
        <v>35</v>
      </c>
      <c r="G5" s="558" t="s">
        <v>7</v>
      </c>
    </row>
    <row r="6" spans="1:7" x14ac:dyDescent="0.25">
      <c r="A6" s="389">
        <v>44138</v>
      </c>
      <c r="B6" s="408" t="s">
        <v>85</v>
      </c>
      <c r="C6" s="409">
        <v>27.5</v>
      </c>
      <c r="D6" s="412"/>
      <c r="E6" s="405"/>
      <c r="F6" s="393">
        <f t="shared" si="0"/>
        <v>27.5</v>
      </c>
      <c r="G6" s="558" t="s">
        <v>7</v>
      </c>
    </row>
    <row r="7" spans="1:7" x14ac:dyDescent="0.25">
      <c r="A7" s="389">
        <v>44139</v>
      </c>
      <c r="B7" s="308" t="s">
        <v>86</v>
      </c>
      <c r="C7" s="409">
        <v>50</v>
      </c>
      <c r="D7" s="412"/>
      <c r="E7" s="405"/>
      <c r="F7" s="393">
        <f t="shared" si="0"/>
        <v>50</v>
      </c>
      <c r="G7" s="558" t="s">
        <v>7</v>
      </c>
    </row>
    <row r="8" spans="1:7" x14ac:dyDescent="0.25">
      <c r="A8" s="389">
        <v>44144</v>
      </c>
      <c r="B8" s="308" t="s">
        <v>16</v>
      </c>
      <c r="C8" s="409">
        <v>300</v>
      </c>
      <c r="D8" s="412"/>
      <c r="E8" s="405"/>
      <c r="F8" s="393">
        <f t="shared" si="0"/>
        <v>300</v>
      </c>
      <c r="G8" s="558" t="s">
        <v>7</v>
      </c>
    </row>
    <row r="9" spans="1:7" x14ac:dyDescent="0.25">
      <c r="A9" s="389">
        <v>44148</v>
      </c>
      <c r="B9" s="308" t="s">
        <v>87</v>
      </c>
      <c r="C9" s="409">
        <v>226</v>
      </c>
      <c r="D9" s="412"/>
      <c r="E9" s="405"/>
      <c r="F9" s="393">
        <f t="shared" si="0"/>
        <v>226</v>
      </c>
      <c r="G9" s="558" t="s">
        <v>7</v>
      </c>
    </row>
    <row r="10" spans="1:7" x14ac:dyDescent="0.25">
      <c r="A10" s="389">
        <v>44151</v>
      </c>
      <c r="B10" s="408" t="s">
        <v>9</v>
      </c>
      <c r="C10" s="409">
        <v>20</v>
      </c>
      <c r="D10" s="412"/>
      <c r="E10" s="405"/>
      <c r="F10" s="393">
        <f t="shared" si="0"/>
        <v>20</v>
      </c>
      <c r="G10" s="558" t="s">
        <v>7</v>
      </c>
    </row>
    <row r="11" spans="1:7" x14ac:dyDescent="0.25">
      <c r="A11" s="389">
        <v>44152</v>
      </c>
      <c r="B11" s="408" t="s">
        <v>88</v>
      </c>
      <c r="C11" s="409">
        <v>650</v>
      </c>
      <c r="D11" s="412"/>
      <c r="E11" s="405"/>
      <c r="F11" s="393">
        <f t="shared" si="0"/>
        <v>650</v>
      </c>
      <c r="G11" s="558" t="s">
        <v>7</v>
      </c>
    </row>
    <row r="12" spans="1:7" x14ac:dyDescent="0.25">
      <c r="A12" s="389">
        <v>44153</v>
      </c>
      <c r="B12" s="408" t="s">
        <v>89</v>
      </c>
      <c r="C12" s="409">
        <v>100</v>
      </c>
      <c r="D12" s="412"/>
      <c r="E12" s="405"/>
      <c r="F12" s="393">
        <f t="shared" si="0"/>
        <v>100</v>
      </c>
      <c r="G12" s="558" t="s">
        <v>7</v>
      </c>
    </row>
    <row r="13" spans="1:7" x14ac:dyDescent="0.25">
      <c r="A13" s="389">
        <v>44155</v>
      </c>
      <c r="B13" s="408" t="s">
        <v>17</v>
      </c>
      <c r="C13" s="409">
        <v>67.2</v>
      </c>
      <c r="D13" s="412"/>
      <c r="E13" s="405"/>
      <c r="F13" s="393">
        <f t="shared" si="0"/>
        <v>67.2</v>
      </c>
      <c r="G13" s="558" t="s">
        <v>7</v>
      </c>
    </row>
    <row r="14" spans="1:7" x14ac:dyDescent="0.25">
      <c r="A14" s="389">
        <v>44158</v>
      </c>
      <c r="B14" s="408" t="s">
        <v>90</v>
      </c>
      <c r="C14" s="409">
        <v>1325</v>
      </c>
      <c r="D14" s="412"/>
      <c r="E14" s="405"/>
      <c r="F14" s="393">
        <f t="shared" si="0"/>
        <v>1325</v>
      </c>
      <c r="G14" s="558" t="s">
        <v>7</v>
      </c>
    </row>
    <row r="15" spans="1:7" x14ac:dyDescent="0.25">
      <c r="A15" s="389">
        <v>44158</v>
      </c>
      <c r="B15" s="308" t="s">
        <v>86</v>
      </c>
      <c r="C15" s="409">
        <v>24</v>
      </c>
      <c r="D15" s="412"/>
      <c r="E15" s="405"/>
      <c r="F15" s="393">
        <f t="shared" si="0"/>
        <v>24</v>
      </c>
      <c r="G15" s="558" t="s">
        <v>7</v>
      </c>
    </row>
    <row r="16" spans="1:7" x14ac:dyDescent="0.25">
      <c r="A16" s="389">
        <v>44161</v>
      </c>
      <c r="B16" s="308" t="s">
        <v>86</v>
      </c>
      <c r="C16" s="409">
        <v>30</v>
      </c>
      <c r="D16" s="412"/>
      <c r="E16" s="405"/>
      <c r="F16" s="393">
        <f t="shared" si="0"/>
        <v>30</v>
      </c>
      <c r="G16" s="558" t="s">
        <v>7</v>
      </c>
    </row>
    <row r="17" spans="1:7" x14ac:dyDescent="0.25">
      <c r="A17" s="389">
        <v>44165</v>
      </c>
      <c r="B17" s="308" t="s">
        <v>91</v>
      </c>
      <c r="C17" s="409"/>
      <c r="D17" s="409">
        <v>65</v>
      </c>
      <c r="E17" s="405"/>
      <c r="F17" s="393">
        <f t="shared" si="0"/>
        <v>65</v>
      </c>
      <c r="G17" s="558" t="s">
        <v>7</v>
      </c>
    </row>
    <row r="18" spans="1:7" x14ac:dyDescent="0.25">
      <c r="A18" s="389">
        <v>44162</v>
      </c>
      <c r="B18" s="408" t="s">
        <v>9</v>
      </c>
      <c r="C18" s="409">
        <v>20</v>
      </c>
      <c r="D18" s="412"/>
      <c r="E18" s="405"/>
      <c r="F18" s="393">
        <f t="shared" si="0"/>
        <v>20</v>
      </c>
      <c r="G18" s="558" t="s">
        <v>7</v>
      </c>
    </row>
    <row r="19" spans="1:7" x14ac:dyDescent="0.25">
      <c r="A19" s="389"/>
      <c r="B19" s="806"/>
      <c r="C19" s="409"/>
      <c r="D19" s="412"/>
      <c r="E19" s="405"/>
      <c r="F19" s="393">
        <f t="shared" si="0"/>
        <v>0</v>
      </c>
      <c r="G19" s="558" t="s">
        <v>7</v>
      </c>
    </row>
    <row r="20" spans="1:7" x14ac:dyDescent="0.25">
      <c r="A20" s="389"/>
      <c r="B20" s="408"/>
      <c r="C20" s="409"/>
      <c r="D20" s="412"/>
      <c r="E20" s="461"/>
      <c r="F20" s="393">
        <f t="shared" si="0"/>
        <v>0</v>
      </c>
      <c r="G20" s="302"/>
    </row>
    <row r="21" spans="1:7" x14ac:dyDescent="0.25">
      <c r="A21" s="400"/>
      <c r="B21" s="401" t="s">
        <v>4</v>
      </c>
      <c r="C21" s="402">
        <f>SUM(C2:C20)</f>
        <v>2954.7</v>
      </c>
      <c r="D21" s="402">
        <f>SUM(D2:D20)</f>
        <v>185</v>
      </c>
      <c r="E21" s="402">
        <f>SUM(E2:E20)</f>
        <v>0</v>
      </c>
      <c r="F21" s="403">
        <f>SUM(F2:F20)</f>
        <v>3139.7</v>
      </c>
      <c r="G21" s="399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O53"/>
  <sheetViews>
    <sheetView showGridLines="0" topLeftCell="A4" zoomScale="84" zoomScaleNormal="84" workbookViewId="0">
      <selection activeCell="G18" sqref="G18"/>
    </sheetView>
  </sheetViews>
  <sheetFormatPr baseColWidth="10" defaultColWidth="11.453125" defaultRowHeight="10.5" x14ac:dyDescent="0.25"/>
  <cols>
    <col min="1" max="1" width="18.1796875" style="3" customWidth="1"/>
    <col min="2" max="2" width="44.453125" style="4" customWidth="1"/>
    <col min="3" max="3" width="3.7265625" style="4" customWidth="1"/>
    <col min="4" max="4" width="11.54296875" style="77" customWidth="1"/>
    <col min="5" max="5" width="13.81640625" style="116" customWidth="1"/>
    <col min="6" max="6" width="0.1796875" style="6" customWidth="1"/>
    <col min="7" max="7" width="13.1796875" style="6" customWidth="1"/>
    <col min="8" max="8" width="12.1796875" style="5" customWidth="1"/>
    <col min="9" max="9" width="0.7265625" style="7" customWidth="1"/>
    <col min="10" max="10" width="11.54296875" style="5" customWidth="1"/>
    <col min="11" max="11" width="13.54296875" style="5" customWidth="1"/>
    <col min="12" max="12" width="14.26953125" style="5" customWidth="1"/>
    <col min="13" max="13" width="12.54296875" style="8" customWidth="1"/>
    <col min="14" max="14" width="11.54296875" style="5" customWidth="1"/>
    <col min="15" max="16" width="11.26953125" style="5" customWidth="1"/>
    <col min="17" max="17" width="10.54296875" style="9" customWidth="1"/>
    <col min="18" max="18" width="15" style="6" customWidth="1"/>
    <col min="19" max="19" width="0.54296875" style="6" customWidth="1"/>
    <col min="20" max="20" width="12.1796875" style="6" customWidth="1"/>
    <col min="21" max="21" width="14.453125" style="5" customWidth="1"/>
    <col min="22" max="22" width="11.81640625" style="5" customWidth="1"/>
    <col min="23" max="23" width="12.81640625" style="5" customWidth="1"/>
    <col min="24" max="24" width="11.54296875" style="5" customWidth="1"/>
    <col min="25" max="26" width="11.26953125" style="5" customWidth="1"/>
    <col min="27" max="27" width="11.81640625" style="5" customWidth="1"/>
    <col min="28" max="28" width="11.453125" style="5"/>
    <col min="29" max="31" width="11.26953125" style="5" customWidth="1"/>
    <col min="32" max="16384" width="11.453125" style="9"/>
  </cols>
  <sheetData>
    <row r="1" spans="1:119" ht="26.25" customHeight="1" x14ac:dyDescent="0.3">
      <c r="A1" s="776" t="s">
        <v>21</v>
      </c>
      <c r="B1" s="777"/>
      <c r="E1" s="117"/>
      <c r="F1" s="9"/>
      <c r="G1" s="9"/>
      <c r="I1" s="9"/>
      <c r="R1" s="9"/>
      <c r="S1" s="9"/>
      <c r="T1" s="9"/>
    </row>
    <row r="2" spans="1:119" ht="12.75" customHeight="1" thickBot="1" x14ac:dyDescent="0.3">
      <c r="A2" s="11"/>
      <c r="E2" s="117"/>
      <c r="F2" s="9"/>
      <c r="G2" s="9"/>
      <c r="I2" s="9"/>
      <c r="R2" s="9"/>
      <c r="S2" s="9"/>
      <c r="T2" s="9"/>
    </row>
    <row r="3" spans="1:119" ht="53" thickBot="1" x14ac:dyDescent="0.3">
      <c r="A3" s="880" t="s">
        <v>92</v>
      </c>
      <c r="B3" s="97" t="s">
        <v>23</v>
      </c>
      <c r="C3" s="97"/>
      <c r="D3" s="907" t="s">
        <v>24</v>
      </c>
      <c r="E3" s="907"/>
      <c r="F3" s="98"/>
      <c r="G3" s="907" t="s">
        <v>25</v>
      </c>
      <c r="H3" s="907"/>
      <c r="I3" s="25"/>
      <c r="J3" s="99" t="s">
        <v>26</v>
      </c>
      <c r="K3" s="99" t="s">
        <v>27</v>
      </c>
      <c r="L3" s="99" t="s">
        <v>28</v>
      </c>
      <c r="M3" s="12" t="s">
        <v>29</v>
      </c>
      <c r="N3" s="100" t="s">
        <v>30</v>
      </c>
      <c r="O3" s="12" t="s">
        <v>31</v>
      </c>
      <c r="P3" s="12" t="s">
        <v>32</v>
      </c>
      <c r="Q3" s="12" t="s">
        <v>33</v>
      </c>
      <c r="R3" s="12" t="s">
        <v>34</v>
      </c>
      <c r="S3" s="101"/>
      <c r="T3" s="99" t="s">
        <v>35</v>
      </c>
      <c r="U3" s="12" t="s">
        <v>36</v>
      </c>
      <c r="V3" s="102" t="s">
        <v>37</v>
      </c>
      <c r="W3" s="103" t="s">
        <v>68</v>
      </c>
      <c r="X3" s="104" t="s">
        <v>39</v>
      </c>
      <c r="Y3" s="12" t="s">
        <v>40</v>
      </c>
      <c r="Z3" s="12" t="s">
        <v>41</v>
      </c>
      <c r="AA3" s="12" t="s">
        <v>69</v>
      </c>
      <c r="AB3" s="99" t="s">
        <v>43</v>
      </c>
      <c r="AC3" s="12" t="s">
        <v>33</v>
      </c>
      <c r="AD3" s="107" t="s">
        <v>44</v>
      </c>
      <c r="AE3" s="12" t="s">
        <v>45</v>
      </c>
    </row>
    <row r="4" spans="1:119" s="13" customFormat="1" ht="11" thickBot="1" x14ac:dyDescent="0.3">
      <c r="A4" s="96"/>
      <c r="B4" s="118" t="s">
        <v>46</v>
      </c>
      <c r="C4" s="105" t="s">
        <v>47</v>
      </c>
      <c r="D4" s="119" t="s">
        <v>48</v>
      </c>
      <c r="E4" s="80" t="s">
        <v>49</v>
      </c>
      <c r="F4" s="76"/>
      <c r="G4" s="96" t="s">
        <v>48</v>
      </c>
      <c r="H4" s="76" t="s">
        <v>49</v>
      </c>
      <c r="I4" s="106"/>
      <c r="J4" s="96" t="s">
        <v>48</v>
      </c>
      <c r="K4" s="96" t="s">
        <v>48</v>
      </c>
      <c r="L4" s="96" t="s">
        <v>48</v>
      </c>
      <c r="M4" s="107" t="s">
        <v>48</v>
      </c>
      <c r="N4" s="96" t="s">
        <v>48</v>
      </c>
      <c r="O4" s="96" t="s">
        <v>48</v>
      </c>
      <c r="P4" s="96" t="s">
        <v>48</v>
      </c>
      <c r="Q4" s="96" t="s">
        <v>48</v>
      </c>
      <c r="R4" s="96" t="s">
        <v>48</v>
      </c>
      <c r="S4" s="108"/>
      <c r="T4" s="96" t="s">
        <v>49</v>
      </c>
      <c r="U4" s="96" t="s">
        <v>49</v>
      </c>
      <c r="V4" s="22" t="s">
        <v>49</v>
      </c>
      <c r="W4" s="22" t="s">
        <v>49</v>
      </c>
      <c r="X4" s="96" t="s">
        <v>49</v>
      </c>
      <c r="Y4" s="96" t="s">
        <v>49</v>
      </c>
      <c r="Z4" s="96" t="s">
        <v>49</v>
      </c>
      <c r="AA4" s="96" t="s">
        <v>49</v>
      </c>
      <c r="AB4" s="97" t="s">
        <v>49</v>
      </c>
      <c r="AC4" s="109" t="s">
        <v>49</v>
      </c>
      <c r="AD4" s="109" t="s">
        <v>49</v>
      </c>
      <c r="AE4" s="109" t="s">
        <v>49</v>
      </c>
    </row>
    <row r="5" spans="1:119" s="13" customFormat="1" ht="15" customHeight="1" x14ac:dyDescent="0.25">
      <c r="A5" s="778" t="s">
        <v>50</v>
      </c>
      <c r="B5" s="111" t="s">
        <v>51</v>
      </c>
      <c r="C5" s="111"/>
      <c r="D5" s="779">
        <f>'10 2018'!D48</f>
        <v>15902.029999999997</v>
      </c>
      <c r="E5" s="120"/>
      <c r="F5" s="121"/>
      <c r="G5" s="779">
        <f>'10 2018'!G48</f>
        <v>201.62000000000012</v>
      </c>
      <c r="H5" s="121"/>
      <c r="I5" s="123"/>
      <c r="J5" s="121"/>
      <c r="K5" s="121"/>
      <c r="L5" s="121"/>
      <c r="M5" s="124"/>
      <c r="N5" s="121"/>
      <c r="O5" s="121"/>
      <c r="P5" s="121"/>
      <c r="Q5" s="125"/>
      <c r="R5" s="780">
        <f>SUM(D5:G5)</f>
        <v>16103.649999999998</v>
      </c>
      <c r="S5" s="123"/>
      <c r="T5" s="121"/>
      <c r="U5" s="121"/>
      <c r="V5" s="121"/>
      <c r="W5" s="121"/>
      <c r="X5" s="121"/>
      <c r="Y5" s="121"/>
      <c r="Z5" s="121"/>
      <c r="AA5" s="121"/>
      <c r="AB5" s="126"/>
      <c r="AC5" s="121"/>
      <c r="AD5" s="121"/>
      <c r="AE5" s="121"/>
      <c r="AF5" s="14"/>
      <c r="AG5" s="14"/>
      <c r="AH5" s="14"/>
      <c r="AI5" s="14"/>
      <c r="AJ5" s="14"/>
      <c r="AK5" s="14"/>
    </row>
    <row r="6" spans="1:119" s="94" customFormat="1" ht="15" customHeight="1" x14ac:dyDescent="0.25">
      <c r="A6" s="209">
        <v>44137</v>
      </c>
      <c r="B6" s="408" t="s">
        <v>9</v>
      </c>
      <c r="C6" s="78" t="s">
        <v>7</v>
      </c>
      <c r="D6" s="141">
        <v>30</v>
      </c>
      <c r="E6" s="141"/>
      <c r="F6" s="141"/>
      <c r="G6" s="313"/>
      <c r="H6" s="141"/>
      <c r="I6" s="425"/>
      <c r="J6" s="141"/>
      <c r="K6" s="141">
        <v>30</v>
      </c>
      <c r="L6" s="141"/>
      <c r="M6" s="326"/>
      <c r="N6" s="141"/>
      <c r="O6" s="494"/>
      <c r="P6" s="141"/>
      <c r="Q6" s="141"/>
      <c r="R6" s="141"/>
      <c r="S6" s="425"/>
      <c r="T6" s="142"/>
      <c r="U6" s="142"/>
      <c r="V6" s="142"/>
      <c r="W6" s="142"/>
      <c r="X6" s="142"/>
      <c r="Y6" s="142"/>
      <c r="Z6" s="142"/>
      <c r="AA6" s="142"/>
      <c r="AB6" s="141"/>
      <c r="AC6" s="142"/>
      <c r="AD6" s="142"/>
      <c r="AE6" s="142"/>
      <c r="AF6" s="131"/>
      <c r="AG6" s="131"/>
      <c r="AH6" s="131"/>
      <c r="AI6" s="131"/>
      <c r="AJ6" s="131"/>
      <c r="AK6" s="131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</row>
    <row r="7" spans="1:119" s="15" customFormat="1" ht="13.5" customHeight="1" x14ac:dyDescent="0.25">
      <c r="A7" s="209">
        <v>44137</v>
      </c>
      <c r="B7" s="408" t="s">
        <v>84</v>
      </c>
      <c r="C7" s="78" t="s">
        <v>7</v>
      </c>
      <c r="D7" s="418">
        <v>50</v>
      </c>
      <c r="E7" s="141"/>
      <c r="F7" s="141"/>
      <c r="G7" s="141"/>
      <c r="H7" s="141"/>
      <c r="I7" s="425"/>
      <c r="J7" s="141"/>
      <c r="K7" s="418">
        <v>50</v>
      </c>
      <c r="L7" s="141"/>
      <c r="M7" s="326"/>
      <c r="N7" s="141"/>
      <c r="O7" s="141"/>
      <c r="P7" s="141"/>
      <c r="Q7" s="141"/>
      <c r="R7" s="141"/>
      <c r="S7" s="425"/>
      <c r="T7" s="142"/>
      <c r="U7" s="142"/>
      <c r="V7" s="142"/>
      <c r="W7" s="142"/>
      <c r="X7" s="142"/>
      <c r="Y7" s="142"/>
      <c r="Z7" s="142"/>
      <c r="AA7" s="142"/>
      <c r="AB7" s="141"/>
      <c r="AC7" s="142"/>
      <c r="AD7" s="142"/>
      <c r="AE7" s="142"/>
      <c r="AF7" s="135"/>
      <c r="AG7" s="135"/>
      <c r="AH7" s="135"/>
      <c r="AI7" s="135"/>
      <c r="AJ7" s="135"/>
      <c r="AK7" s="135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</row>
    <row r="8" spans="1:119" s="15" customFormat="1" ht="13.5" customHeight="1" x14ac:dyDescent="0.25">
      <c r="A8" s="209">
        <v>44145</v>
      </c>
      <c r="B8" s="408" t="s">
        <v>54</v>
      </c>
      <c r="C8" s="78" t="s">
        <v>7</v>
      </c>
      <c r="D8" s="418"/>
      <c r="E8" s="141">
        <v>10.4</v>
      </c>
      <c r="F8" s="141"/>
      <c r="G8" s="141"/>
      <c r="H8" s="141"/>
      <c r="I8" s="425"/>
      <c r="J8" s="141"/>
      <c r="K8" s="418"/>
      <c r="L8" s="141"/>
      <c r="M8" s="326"/>
      <c r="N8" s="141"/>
      <c r="O8" s="494"/>
      <c r="P8" s="141"/>
      <c r="Q8" s="141"/>
      <c r="R8" s="141"/>
      <c r="S8" s="425"/>
      <c r="T8" s="142"/>
      <c r="U8" s="142"/>
      <c r="V8" s="142"/>
      <c r="W8" s="142"/>
      <c r="X8" s="142"/>
      <c r="Y8" s="142"/>
      <c r="Z8" s="142"/>
      <c r="AA8" s="142"/>
      <c r="AB8" s="141">
        <v>10.4</v>
      </c>
      <c r="AC8" s="142"/>
      <c r="AD8" s="142"/>
      <c r="AE8" s="142"/>
      <c r="AF8" s="135"/>
      <c r="AG8" s="135"/>
      <c r="AH8" s="135"/>
      <c r="AI8" s="135"/>
      <c r="AJ8" s="135"/>
      <c r="AK8" s="135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</row>
    <row r="9" spans="1:119" s="15" customFormat="1" ht="16.5" customHeight="1" x14ac:dyDescent="0.25">
      <c r="A9" s="1">
        <v>44138</v>
      </c>
      <c r="B9" s="408" t="s">
        <v>85</v>
      </c>
      <c r="C9" s="78" t="s">
        <v>7</v>
      </c>
      <c r="D9" s="444">
        <v>27.5</v>
      </c>
      <c r="E9" s="444"/>
      <c r="F9" s="141"/>
      <c r="G9" s="141"/>
      <c r="H9" s="141"/>
      <c r="I9" s="425"/>
      <c r="J9" s="141"/>
      <c r="K9" s="141">
        <v>27.5</v>
      </c>
      <c r="L9" s="141"/>
      <c r="M9" s="326"/>
      <c r="N9" s="141"/>
      <c r="O9" s="141"/>
      <c r="P9" s="141"/>
      <c r="Q9" s="443"/>
      <c r="R9" s="141"/>
      <c r="S9" s="425"/>
      <c r="T9" s="142"/>
      <c r="U9" s="142"/>
      <c r="V9" s="142"/>
      <c r="W9" s="142"/>
      <c r="X9" s="142"/>
      <c r="Y9" s="142"/>
      <c r="Z9" s="142"/>
      <c r="AA9" s="142"/>
      <c r="AB9" s="141"/>
      <c r="AC9" s="142"/>
      <c r="AD9" s="142"/>
      <c r="AE9" s="142"/>
      <c r="AF9" s="135"/>
      <c r="AG9" s="135"/>
      <c r="AH9" s="135"/>
      <c r="AI9" s="135"/>
      <c r="AJ9" s="135"/>
      <c r="AK9" s="135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</row>
    <row r="10" spans="1:119" s="94" customFormat="1" ht="15" customHeight="1" x14ac:dyDescent="0.25">
      <c r="A10" s="1">
        <v>44138</v>
      </c>
      <c r="B10" s="408" t="s">
        <v>8</v>
      </c>
      <c r="C10" s="78" t="s">
        <v>7</v>
      </c>
      <c r="D10" s="141">
        <v>35</v>
      </c>
      <c r="E10" s="141"/>
      <c r="F10" s="141"/>
      <c r="G10" s="313"/>
      <c r="H10" s="141"/>
      <c r="I10" s="425"/>
      <c r="J10" s="141"/>
      <c r="K10" s="141">
        <v>35</v>
      </c>
      <c r="L10" s="141"/>
      <c r="M10" s="326"/>
      <c r="N10" s="141"/>
      <c r="O10" s="494"/>
      <c r="P10" s="141"/>
      <c r="Q10" s="141"/>
      <c r="R10" s="141"/>
      <c r="S10" s="425"/>
      <c r="T10" s="142"/>
      <c r="U10" s="142"/>
      <c r="V10" s="142"/>
      <c r="W10" s="142"/>
      <c r="X10" s="142"/>
      <c r="Y10" s="142"/>
      <c r="Z10" s="142"/>
      <c r="AA10" s="142"/>
      <c r="AB10" s="141"/>
      <c r="AC10" s="142"/>
      <c r="AD10" s="142"/>
      <c r="AE10" s="142"/>
      <c r="AF10" s="131"/>
      <c r="AG10" s="131"/>
      <c r="AH10" s="131"/>
      <c r="AI10" s="131"/>
      <c r="AJ10" s="131"/>
      <c r="AK10" s="131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</row>
    <row r="11" spans="1:119" s="94" customFormat="1" ht="15" customHeight="1" x14ac:dyDescent="0.25">
      <c r="A11" s="1">
        <v>44138</v>
      </c>
      <c r="B11" s="94" t="s">
        <v>93</v>
      </c>
      <c r="C11" s="78" t="s">
        <v>7</v>
      </c>
      <c r="D11" s="141"/>
      <c r="E11" s="141">
        <v>200</v>
      </c>
      <c r="F11" s="141"/>
      <c r="G11" s="313"/>
      <c r="H11" s="141"/>
      <c r="I11" s="425"/>
      <c r="J11" s="141"/>
      <c r="K11" s="141"/>
      <c r="L11" s="141"/>
      <c r="M11" s="326"/>
      <c r="N11" s="141"/>
      <c r="O11" s="494"/>
      <c r="P11" s="141"/>
      <c r="Q11" s="141"/>
      <c r="R11" s="141"/>
      <c r="S11" s="425"/>
      <c r="T11" s="142"/>
      <c r="U11" s="142"/>
      <c r="V11" s="142"/>
      <c r="W11" s="142"/>
      <c r="X11" s="142"/>
      <c r="Y11" s="142"/>
      <c r="Z11" s="142"/>
      <c r="AA11" s="142">
        <v>200</v>
      </c>
      <c r="AB11" s="141"/>
      <c r="AC11" s="142"/>
      <c r="AD11" s="142"/>
      <c r="AE11" s="142"/>
      <c r="AF11" s="131"/>
      <c r="AG11" s="131"/>
      <c r="AH11" s="131"/>
      <c r="AI11" s="131"/>
      <c r="AJ11" s="131"/>
      <c r="AK11" s="131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</row>
    <row r="12" spans="1:119" s="94" customFormat="1" ht="15" customHeight="1" x14ac:dyDescent="0.25">
      <c r="A12" s="1">
        <v>44140</v>
      </c>
      <c r="B12" s="308" t="s">
        <v>56</v>
      </c>
      <c r="C12" s="78" t="s">
        <v>7</v>
      </c>
      <c r="D12" s="141"/>
      <c r="E12" s="141">
        <v>29.99</v>
      </c>
      <c r="F12" s="141"/>
      <c r="G12" s="313"/>
      <c r="H12" s="141"/>
      <c r="I12" s="425"/>
      <c r="J12" s="141"/>
      <c r="K12" s="141"/>
      <c r="L12" s="141"/>
      <c r="M12" s="326"/>
      <c r="N12" s="141"/>
      <c r="O12" s="494"/>
      <c r="P12" s="141"/>
      <c r="Q12" s="141"/>
      <c r="R12" s="141"/>
      <c r="S12" s="425"/>
      <c r="T12" s="142"/>
      <c r="U12" s="142"/>
      <c r="V12" s="142"/>
      <c r="W12" s="142"/>
      <c r="X12" s="142"/>
      <c r="Y12" s="142"/>
      <c r="Z12" s="142"/>
      <c r="AA12" s="142">
        <v>29.99</v>
      </c>
      <c r="AB12" s="141"/>
      <c r="AC12" s="142"/>
      <c r="AD12" s="142"/>
      <c r="AE12" s="142"/>
      <c r="AF12" s="131"/>
      <c r="AG12" s="131"/>
      <c r="AH12" s="131"/>
      <c r="AI12" s="131"/>
      <c r="AJ12" s="131"/>
      <c r="AK12" s="131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</row>
    <row r="13" spans="1:119" s="94" customFormat="1" ht="15" customHeight="1" x14ac:dyDescent="0.25">
      <c r="A13" s="1">
        <v>44139</v>
      </c>
      <c r="B13" s="308" t="s">
        <v>86</v>
      </c>
      <c r="C13" s="78" t="s">
        <v>7</v>
      </c>
      <c r="D13" s="141">
        <v>50</v>
      </c>
      <c r="E13" s="141"/>
      <c r="F13" s="141"/>
      <c r="G13" s="313"/>
      <c r="H13" s="141"/>
      <c r="I13" s="425"/>
      <c r="J13" s="141"/>
      <c r="K13" s="141">
        <v>50</v>
      </c>
      <c r="L13" s="141"/>
      <c r="M13" s="326"/>
      <c r="N13" s="141"/>
      <c r="O13" s="494"/>
      <c r="P13" s="141"/>
      <c r="Q13" s="141"/>
      <c r="R13" s="141"/>
      <c r="S13" s="425"/>
      <c r="T13" s="142"/>
      <c r="U13" s="142"/>
      <c r="V13" s="142"/>
      <c r="W13" s="142"/>
      <c r="X13" s="142"/>
      <c r="Y13" s="142"/>
      <c r="Z13" s="142"/>
      <c r="AA13" s="142"/>
      <c r="AB13" s="141"/>
      <c r="AC13" s="142"/>
      <c r="AD13" s="142"/>
      <c r="AE13" s="142"/>
      <c r="AF13" s="131"/>
      <c r="AG13" s="131"/>
      <c r="AH13" s="131"/>
      <c r="AI13" s="131"/>
      <c r="AJ13" s="131"/>
      <c r="AK13" s="131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</row>
    <row r="14" spans="1:119" s="94" customFormat="1" ht="15" customHeight="1" x14ac:dyDescent="0.25">
      <c r="A14" s="1">
        <v>44141</v>
      </c>
      <c r="B14" s="308" t="s">
        <v>94</v>
      </c>
      <c r="C14" s="78" t="s">
        <v>7</v>
      </c>
      <c r="D14" s="141"/>
      <c r="E14" s="141">
        <v>725</v>
      </c>
      <c r="F14" s="141"/>
      <c r="G14" s="313"/>
      <c r="H14" s="141"/>
      <c r="I14" s="425"/>
      <c r="J14" s="141"/>
      <c r="K14" s="141"/>
      <c r="L14" s="141"/>
      <c r="M14" s="326"/>
      <c r="N14" s="141"/>
      <c r="O14" s="494"/>
      <c r="P14" s="141"/>
      <c r="Q14" s="141"/>
      <c r="R14" s="141"/>
      <c r="S14" s="425"/>
      <c r="T14" s="142"/>
      <c r="U14" s="142"/>
      <c r="V14" s="142"/>
      <c r="W14" s="142">
        <v>725</v>
      </c>
      <c r="X14" s="142"/>
      <c r="Y14" s="142"/>
      <c r="Z14" s="142"/>
      <c r="AA14" s="142"/>
      <c r="AB14" s="141"/>
      <c r="AC14" s="142"/>
      <c r="AD14" s="142"/>
      <c r="AE14" s="142"/>
      <c r="AF14" s="131"/>
      <c r="AG14" s="131"/>
      <c r="AH14" s="131"/>
      <c r="AI14" s="131"/>
      <c r="AJ14" s="131"/>
      <c r="AK14" s="131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</row>
    <row r="15" spans="1:119" s="94" customFormat="1" ht="15" customHeight="1" x14ac:dyDescent="0.25">
      <c r="A15" s="1">
        <v>44144</v>
      </c>
      <c r="B15" s="308" t="s">
        <v>95</v>
      </c>
      <c r="C15" s="78" t="s">
        <v>7</v>
      </c>
      <c r="D15" s="141">
        <v>300</v>
      </c>
      <c r="E15" s="141"/>
      <c r="F15" s="141"/>
      <c r="G15" s="313"/>
      <c r="H15" s="141"/>
      <c r="I15" s="425"/>
      <c r="J15" s="141"/>
      <c r="K15" s="141">
        <v>300</v>
      </c>
      <c r="L15" s="141"/>
      <c r="M15" s="326"/>
      <c r="N15" s="141"/>
      <c r="O15" s="494"/>
      <c r="P15" s="141"/>
      <c r="Q15" s="141"/>
      <c r="R15" s="141"/>
      <c r="S15" s="425"/>
      <c r="T15" s="142"/>
      <c r="U15" s="142"/>
      <c r="V15" s="142"/>
      <c r="W15" s="142"/>
      <c r="X15" s="142"/>
      <c r="Y15" s="142"/>
      <c r="Z15" s="142"/>
      <c r="AA15" s="142"/>
      <c r="AB15" s="141"/>
      <c r="AC15" s="142"/>
      <c r="AD15" s="142"/>
      <c r="AE15" s="142"/>
      <c r="AF15" s="131"/>
      <c r="AG15" s="131"/>
      <c r="AH15" s="131"/>
      <c r="AI15" s="131"/>
      <c r="AJ15" s="131"/>
      <c r="AK15" s="131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</row>
    <row r="16" spans="1:119" s="94" customFormat="1" ht="15" customHeight="1" x14ac:dyDescent="0.25">
      <c r="A16" s="1">
        <v>44148</v>
      </c>
      <c r="B16" s="308" t="s">
        <v>87</v>
      </c>
      <c r="C16" s="78" t="s">
        <v>7</v>
      </c>
      <c r="D16" s="141">
        <v>226</v>
      </c>
      <c r="E16" s="141"/>
      <c r="F16" s="141"/>
      <c r="G16" s="313"/>
      <c r="H16" s="141"/>
      <c r="I16" s="425"/>
      <c r="J16" s="141"/>
      <c r="K16" s="141">
        <v>226</v>
      </c>
      <c r="L16" s="141"/>
      <c r="M16" s="326"/>
      <c r="N16" s="141"/>
      <c r="O16" s="494"/>
      <c r="P16" s="141"/>
      <c r="Q16" s="141"/>
      <c r="R16" s="141"/>
      <c r="S16" s="425"/>
      <c r="T16" s="142"/>
      <c r="U16" s="142"/>
      <c r="V16" s="142"/>
      <c r="W16" s="142"/>
      <c r="X16" s="142"/>
      <c r="Y16" s="142"/>
      <c r="Z16" s="142"/>
      <c r="AA16" s="142"/>
      <c r="AB16" s="141"/>
      <c r="AC16" s="142"/>
      <c r="AD16" s="142"/>
      <c r="AE16" s="142"/>
      <c r="AF16" s="131"/>
      <c r="AG16" s="131"/>
      <c r="AH16" s="131"/>
      <c r="AI16" s="131"/>
      <c r="AJ16" s="131"/>
      <c r="AK16" s="131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</row>
    <row r="17" spans="1:119" s="94" customFormat="1" ht="15" customHeight="1" x14ac:dyDescent="0.25">
      <c r="A17" s="1">
        <v>44148</v>
      </c>
      <c r="B17" s="308" t="s">
        <v>96</v>
      </c>
      <c r="C17" s="78" t="s">
        <v>7</v>
      </c>
      <c r="D17" s="141"/>
      <c r="E17" s="141">
        <v>70</v>
      </c>
      <c r="F17" s="141"/>
      <c r="G17" s="313"/>
      <c r="H17" s="141"/>
      <c r="I17" s="425"/>
      <c r="J17" s="141"/>
      <c r="K17" s="141"/>
      <c r="L17" s="141"/>
      <c r="M17" s="326"/>
      <c r="N17" s="141"/>
      <c r="O17" s="494"/>
      <c r="P17" s="141"/>
      <c r="Q17" s="141"/>
      <c r="R17" s="141"/>
      <c r="S17" s="425"/>
      <c r="T17" s="142"/>
      <c r="U17" s="142"/>
      <c r="V17" s="142"/>
      <c r="W17" s="142"/>
      <c r="X17" s="142"/>
      <c r="Y17" s="142"/>
      <c r="Z17" s="142"/>
      <c r="AA17" s="142">
        <v>70</v>
      </c>
      <c r="AB17" s="141"/>
      <c r="AC17" s="142"/>
      <c r="AD17" s="142"/>
      <c r="AE17" s="142"/>
      <c r="AF17" s="131"/>
      <c r="AG17" s="131"/>
      <c r="AH17" s="131"/>
      <c r="AI17" s="131"/>
      <c r="AJ17" s="131"/>
      <c r="AK17" s="131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</row>
    <row r="18" spans="1:119" s="94" customFormat="1" ht="15" customHeight="1" x14ac:dyDescent="0.25">
      <c r="A18" s="1">
        <v>44151</v>
      </c>
      <c r="B18" s="408" t="s">
        <v>9</v>
      </c>
      <c r="C18" s="78" t="s">
        <v>7</v>
      </c>
      <c r="D18" s="141">
        <v>20</v>
      </c>
      <c r="E18" s="141"/>
      <c r="F18" s="141"/>
      <c r="G18" s="313"/>
      <c r="H18" s="141"/>
      <c r="I18" s="425"/>
      <c r="J18" s="141"/>
      <c r="K18" s="141">
        <v>20</v>
      </c>
      <c r="L18" s="141"/>
      <c r="M18" s="326"/>
      <c r="N18" s="141"/>
      <c r="O18" s="494"/>
      <c r="P18" s="141"/>
      <c r="Q18" s="141"/>
      <c r="R18" s="141"/>
      <c r="S18" s="425"/>
      <c r="T18" s="142"/>
      <c r="U18" s="142"/>
      <c r="V18" s="142"/>
      <c r="W18" s="142"/>
      <c r="X18" s="142"/>
      <c r="Y18" s="142"/>
      <c r="Z18" s="142"/>
      <c r="AA18" s="142"/>
      <c r="AB18" s="141"/>
      <c r="AC18" s="142"/>
      <c r="AD18" s="142"/>
      <c r="AE18" s="142"/>
      <c r="AF18" s="131"/>
      <c r="AG18" s="131"/>
      <c r="AH18" s="131"/>
      <c r="AI18" s="131"/>
      <c r="AJ18" s="131"/>
      <c r="AK18" s="131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</row>
    <row r="19" spans="1:119" s="94" customFormat="1" ht="15" customHeight="1" x14ac:dyDescent="0.25">
      <c r="A19" s="1">
        <v>44152</v>
      </c>
      <c r="B19" s="408" t="s">
        <v>88</v>
      </c>
      <c r="C19" s="78" t="s">
        <v>7</v>
      </c>
      <c r="D19" s="141">
        <v>650</v>
      </c>
      <c r="E19" s="141"/>
      <c r="F19" s="141"/>
      <c r="G19" s="313"/>
      <c r="H19" s="141"/>
      <c r="I19" s="425"/>
      <c r="J19" s="141"/>
      <c r="K19" s="141">
        <v>650</v>
      </c>
      <c r="L19" s="141"/>
      <c r="M19" s="326"/>
      <c r="N19" s="141"/>
      <c r="O19" s="494"/>
      <c r="P19" s="141"/>
      <c r="Q19" s="141"/>
      <c r="R19" s="141"/>
      <c r="S19" s="425"/>
      <c r="T19" s="142"/>
      <c r="U19" s="142"/>
      <c r="V19" s="142"/>
      <c r="W19" s="142"/>
      <c r="X19" s="142"/>
      <c r="Y19" s="142"/>
      <c r="Z19" s="142"/>
      <c r="AA19" s="142"/>
      <c r="AB19" s="141"/>
      <c r="AC19" s="142"/>
      <c r="AD19" s="142"/>
      <c r="AE19" s="142"/>
      <c r="AF19" s="131"/>
      <c r="AG19" s="131"/>
      <c r="AH19" s="131"/>
      <c r="AI19" s="131"/>
      <c r="AJ19" s="131"/>
      <c r="AK19" s="131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</row>
    <row r="20" spans="1:119" s="94" customFormat="1" ht="15" customHeight="1" x14ac:dyDescent="0.25">
      <c r="A20" s="1">
        <v>44153</v>
      </c>
      <c r="B20" s="766" t="s">
        <v>89</v>
      </c>
      <c r="C20" s="78" t="s">
        <v>7</v>
      </c>
      <c r="D20" s="141">
        <v>100</v>
      </c>
      <c r="E20" s="141"/>
      <c r="F20" s="141"/>
      <c r="G20" s="313"/>
      <c r="H20" s="141"/>
      <c r="I20" s="425"/>
      <c r="J20" s="141"/>
      <c r="K20" s="141">
        <v>100</v>
      </c>
      <c r="L20" s="141"/>
      <c r="M20" s="326"/>
      <c r="N20" s="141"/>
      <c r="O20" s="494"/>
      <c r="P20" s="141"/>
      <c r="Q20" s="141"/>
      <c r="R20" s="141"/>
      <c r="S20" s="425"/>
      <c r="T20" s="142"/>
      <c r="U20" s="142"/>
      <c r="V20" s="142"/>
      <c r="W20" s="142"/>
      <c r="X20" s="142"/>
      <c r="Y20" s="142"/>
      <c r="Z20" s="142"/>
      <c r="AA20" s="142"/>
      <c r="AB20" s="141"/>
      <c r="AC20" s="142"/>
      <c r="AD20" s="142"/>
      <c r="AE20" s="142"/>
      <c r="AF20" s="131"/>
      <c r="AG20" s="131"/>
      <c r="AH20" s="131"/>
      <c r="AI20" s="131"/>
      <c r="AJ20" s="131"/>
      <c r="AK20" s="131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</row>
    <row r="21" spans="1:119" s="94" customFormat="1" ht="15" customHeight="1" x14ac:dyDescent="0.25">
      <c r="A21" s="1">
        <v>44155</v>
      </c>
      <c r="B21" s="308" t="s">
        <v>17</v>
      </c>
      <c r="C21" s="78" t="s">
        <v>7</v>
      </c>
      <c r="D21" s="141">
        <v>67.2</v>
      </c>
      <c r="E21" s="141"/>
      <c r="F21" s="141"/>
      <c r="G21" s="313"/>
      <c r="H21" s="141"/>
      <c r="I21" s="425"/>
      <c r="J21" s="141"/>
      <c r="K21" s="141">
        <v>67.2</v>
      </c>
      <c r="L21" s="141"/>
      <c r="M21" s="326"/>
      <c r="N21" s="141"/>
      <c r="O21" s="494"/>
      <c r="P21" s="141"/>
      <c r="Q21" s="141"/>
      <c r="R21" s="141"/>
      <c r="S21" s="425"/>
      <c r="T21" s="142"/>
      <c r="U21" s="142"/>
      <c r="V21" s="142"/>
      <c r="W21" s="142"/>
      <c r="X21" s="142"/>
      <c r="Y21" s="142"/>
      <c r="Z21" s="142"/>
      <c r="AA21" s="142"/>
      <c r="AB21" s="141"/>
      <c r="AC21" s="142"/>
      <c r="AD21" s="142"/>
      <c r="AE21" s="142"/>
      <c r="AF21" s="131"/>
      <c r="AG21" s="131"/>
      <c r="AH21" s="131"/>
      <c r="AI21" s="131"/>
      <c r="AJ21" s="131"/>
      <c r="AK21" s="131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</row>
    <row r="22" spans="1:119" s="94" customFormat="1" ht="15" customHeight="1" x14ac:dyDescent="0.25">
      <c r="A22" s="1">
        <v>44158</v>
      </c>
      <c r="B22" s="408" t="s">
        <v>90</v>
      </c>
      <c r="C22" s="78" t="s">
        <v>7</v>
      </c>
      <c r="D22" s="141">
        <v>1325</v>
      </c>
      <c r="E22" s="141"/>
      <c r="F22" s="141"/>
      <c r="G22" s="313"/>
      <c r="H22" s="141"/>
      <c r="I22" s="425"/>
      <c r="J22" s="141"/>
      <c r="K22" s="141">
        <v>1325</v>
      </c>
      <c r="L22" s="141"/>
      <c r="M22" s="326"/>
      <c r="N22" s="141"/>
      <c r="O22" s="494"/>
      <c r="P22" s="141"/>
      <c r="Q22" s="141"/>
      <c r="R22" s="141"/>
      <c r="S22" s="425"/>
      <c r="T22" s="142"/>
      <c r="U22" s="142"/>
      <c r="V22" s="142"/>
      <c r="W22" s="142"/>
      <c r="X22" s="142"/>
      <c r="Y22" s="142"/>
      <c r="Z22" s="142"/>
      <c r="AA22" s="142"/>
      <c r="AB22" s="141"/>
      <c r="AC22" s="142"/>
      <c r="AD22" s="142"/>
      <c r="AE22" s="142"/>
      <c r="AF22" s="131"/>
      <c r="AG22" s="131"/>
      <c r="AH22" s="131"/>
      <c r="AI22" s="131"/>
      <c r="AJ22" s="131"/>
      <c r="AK22" s="131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</row>
    <row r="23" spans="1:119" s="94" customFormat="1" ht="15" customHeight="1" x14ac:dyDescent="0.25">
      <c r="A23" s="1">
        <v>44158</v>
      </c>
      <c r="B23" s="766" t="s">
        <v>97</v>
      </c>
      <c r="C23" s="78" t="s">
        <v>7</v>
      </c>
      <c r="D23" s="141"/>
      <c r="E23" s="141">
        <v>541.72</v>
      </c>
      <c r="F23" s="141"/>
      <c r="G23" s="313"/>
      <c r="H23" s="141"/>
      <c r="I23" s="425"/>
      <c r="J23" s="141"/>
      <c r="K23" s="141"/>
      <c r="L23" s="141"/>
      <c r="M23" s="326"/>
      <c r="N23" s="141"/>
      <c r="O23" s="494"/>
      <c r="P23" s="141"/>
      <c r="Q23" s="141"/>
      <c r="R23" s="141"/>
      <c r="S23" s="425"/>
      <c r="T23" s="142"/>
      <c r="U23" s="142"/>
      <c r="V23" s="142"/>
      <c r="W23" s="142"/>
      <c r="X23" s="142"/>
      <c r="Y23" s="142">
        <v>541.72</v>
      </c>
      <c r="Z23" s="142"/>
      <c r="AA23" s="142"/>
      <c r="AB23" s="141"/>
      <c r="AC23" s="142"/>
      <c r="AD23" s="142"/>
      <c r="AE23" s="142"/>
      <c r="AF23" s="131"/>
      <c r="AG23" s="131"/>
      <c r="AH23" s="131"/>
      <c r="AI23" s="131"/>
      <c r="AJ23" s="131"/>
      <c r="AK23" s="131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</row>
    <row r="24" spans="1:119" s="94" customFormat="1" ht="15" customHeight="1" x14ac:dyDescent="0.25">
      <c r="A24" s="1">
        <v>44158</v>
      </c>
      <c r="B24" s="308" t="s">
        <v>86</v>
      </c>
      <c r="C24" s="78" t="s">
        <v>7</v>
      </c>
      <c r="D24" s="141">
        <v>24</v>
      </c>
      <c r="E24" s="141"/>
      <c r="F24" s="141"/>
      <c r="G24" s="313"/>
      <c r="H24" s="141"/>
      <c r="I24" s="425"/>
      <c r="J24" s="141"/>
      <c r="K24" s="141">
        <v>24</v>
      </c>
      <c r="L24" s="141"/>
      <c r="M24" s="326"/>
      <c r="N24" s="141"/>
      <c r="O24" s="494"/>
      <c r="P24" s="141"/>
      <c r="Q24" s="141"/>
      <c r="R24" s="141"/>
      <c r="S24" s="425"/>
      <c r="T24" s="142"/>
      <c r="U24" s="142"/>
      <c r="V24" s="142"/>
      <c r="W24" s="142"/>
      <c r="X24" s="142"/>
      <c r="Y24" s="142"/>
      <c r="Z24" s="142"/>
      <c r="AA24" s="142"/>
      <c r="AB24" s="141"/>
      <c r="AC24" s="142"/>
      <c r="AD24" s="142"/>
      <c r="AE24" s="142"/>
      <c r="AF24" s="131"/>
      <c r="AG24" s="131"/>
      <c r="AH24" s="131"/>
      <c r="AI24" s="131"/>
      <c r="AJ24" s="131"/>
      <c r="AK24" s="131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</row>
    <row r="25" spans="1:119" s="94" customFormat="1" ht="15" customHeight="1" x14ac:dyDescent="0.25">
      <c r="A25" s="1">
        <v>44161</v>
      </c>
      <c r="B25" s="308" t="s">
        <v>86</v>
      </c>
      <c r="C25" s="78" t="s">
        <v>7</v>
      </c>
      <c r="D25" s="141">
        <v>30</v>
      </c>
      <c r="E25" s="141"/>
      <c r="F25" s="141"/>
      <c r="G25" s="313"/>
      <c r="H25" s="141"/>
      <c r="I25" s="425"/>
      <c r="J25" s="141"/>
      <c r="K25" s="141">
        <v>30</v>
      </c>
      <c r="L25" s="141"/>
      <c r="M25" s="326"/>
      <c r="N25" s="141"/>
      <c r="O25" s="494"/>
      <c r="P25" s="141"/>
      <c r="Q25" s="141"/>
      <c r="R25" s="141"/>
      <c r="S25" s="425"/>
      <c r="T25" s="142"/>
      <c r="U25" s="142"/>
      <c r="V25" s="142"/>
      <c r="W25" s="142"/>
      <c r="X25" s="142"/>
      <c r="Y25" s="142"/>
      <c r="Z25" s="142"/>
      <c r="AA25" s="142"/>
      <c r="AB25" s="141"/>
      <c r="AC25" s="142"/>
      <c r="AD25" s="142"/>
      <c r="AE25" s="142"/>
      <c r="AF25" s="131"/>
      <c r="AG25" s="131"/>
      <c r="AH25" s="131"/>
      <c r="AI25" s="131"/>
      <c r="AJ25" s="131"/>
      <c r="AK25" s="131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</row>
    <row r="26" spans="1:119" s="94" customFormat="1" ht="15" customHeight="1" x14ac:dyDescent="0.25">
      <c r="A26" s="1">
        <v>44161</v>
      </c>
      <c r="B26" s="308" t="s">
        <v>98</v>
      </c>
      <c r="C26" s="78" t="s">
        <v>7</v>
      </c>
      <c r="D26" s="141"/>
      <c r="E26" s="141">
        <v>155</v>
      </c>
      <c r="F26" s="141"/>
      <c r="G26" s="313"/>
      <c r="H26" s="141"/>
      <c r="I26" s="425"/>
      <c r="J26" s="141"/>
      <c r="K26" s="141"/>
      <c r="L26" s="141"/>
      <c r="M26" s="326"/>
      <c r="N26" s="141"/>
      <c r="O26" s="494"/>
      <c r="P26" s="141"/>
      <c r="Q26" s="141"/>
      <c r="R26" s="141"/>
      <c r="S26" s="425"/>
      <c r="T26" s="142"/>
      <c r="U26" s="142"/>
      <c r="V26" s="142"/>
      <c r="W26" s="142"/>
      <c r="X26" s="142">
        <v>155</v>
      </c>
      <c r="Y26" s="142"/>
      <c r="Z26" s="142"/>
      <c r="AA26" s="142"/>
      <c r="AB26" s="141"/>
      <c r="AC26" s="142"/>
      <c r="AD26" s="142"/>
      <c r="AE26" s="142"/>
      <c r="AF26" s="131"/>
      <c r="AG26" s="131"/>
      <c r="AH26" s="131"/>
      <c r="AI26" s="131"/>
      <c r="AJ26" s="131"/>
      <c r="AK26" s="131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</row>
    <row r="27" spans="1:119" s="94" customFormat="1" ht="15" customHeight="1" x14ac:dyDescent="0.25">
      <c r="A27" s="1">
        <v>44162</v>
      </c>
      <c r="B27" s="94" t="s">
        <v>62</v>
      </c>
      <c r="C27" s="78" t="s">
        <v>7</v>
      </c>
      <c r="D27" s="141"/>
      <c r="E27" s="141">
        <v>172.8</v>
      </c>
      <c r="F27" s="141"/>
      <c r="G27" s="313"/>
      <c r="H27" s="141"/>
      <c r="I27" s="425"/>
      <c r="J27" s="141"/>
      <c r="K27" s="141"/>
      <c r="L27" s="141"/>
      <c r="M27" s="326"/>
      <c r="N27" s="141"/>
      <c r="O27" s="494"/>
      <c r="P27" s="141"/>
      <c r="Q27" s="141"/>
      <c r="R27" s="141"/>
      <c r="S27" s="425"/>
      <c r="T27" s="142"/>
      <c r="U27" s="142"/>
      <c r="V27" s="142"/>
      <c r="W27" s="142"/>
      <c r="X27" s="142"/>
      <c r="Y27" s="142"/>
      <c r="Z27" s="142"/>
      <c r="AA27" s="142">
        <v>172.8</v>
      </c>
      <c r="AB27" s="141"/>
      <c r="AC27" s="142"/>
      <c r="AD27" s="142"/>
      <c r="AE27" s="142"/>
      <c r="AF27" s="131"/>
      <c r="AG27" s="131"/>
      <c r="AH27" s="131"/>
      <c r="AI27" s="131"/>
      <c r="AJ27" s="131"/>
      <c r="AK27" s="131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</row>
    <row r="28" spans="1:119" s="94" customFormat="1" ht="15" customHeight="1" x14ac:dyDescent="0.25">
      <c r="A28" s="1">
        <v>44162</v>
      </c>
      <c r="B28" s="94" t="s">
        <v>99</v>
      </c>
      <c r="C28" s="78" t="s">
        <v>7</v>
      </c>
      <c r="D28" s="141">
        <v>725</v>
      </c>
      <c r="E28" s="141"/>
      <c r="F28" s="141"/>
      <c r="G28" s="313"/>
      <c r="H28" s="141"/>
      <c r="I28" s="425"/>
      <c r="J28" s="141"/>
      <c r="K28" s="141"/>
      <c r="L28" s="141"/>
      <c r="M28" s="326"/>
      <c r="N28" s="141"/>
      <c r="O28" s="494"/>
      <c r="P28" s="141"/>
      <c r="Q28" s="141">
        <v>725</v>
      </c>
      <c r="R28" s="141"/>
      <c r="S28" s="425"/>
      <c r="T28" s="142"/>
      <c r="U28" s="142"/>
      <c r="V28" s="142"/>
      <c r="W28" s="142"/>
      <c r="X28" s="142"/>
      <c r="Y28" s="142"/>
      <c r="Z28" s="142"/>
      <c r="AA28" s="142">
        <v>60</v>
      </c>
      <c r="AB28" s="141"/>
      <c r="AC28" s="142"/>
      <c r="AD28" s="142"/>
      <c r="AE28" s="142"/>
      <c r="AF28" s="131"/>
      <c r="AG28" s="131"/>
      <c r="AH28" s="131"/>
      <c r="AI28" s="131"/>
      <c r="AJ28" s="131"/>
      <c r="AK28" s="131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</row>
    <row r="29" spans="1:119" s="94" customFormat="1" ht="15" customHeight="1" x14ac:dyDescent="0.25">
      <c r="A29" s="1">
        <v>44162</v>
      </c>
      <c r="B29" s="408" t="s">
        <v>9</v>
      </c>
      <c r="C29" s="78" t="s">
        <v>7</v>
      </c>
      <c r="D29" s="141">
        <v>20</v>
      </c>
      <c r="E29" s="141"/>
      <c r="F29" s="141"/>
      <c r="G29" s="313"/>
      <c r="H29" s="141"/>
      <c r="I29" s="425"/>
      <c r="J29" s="141"/>
      <c r="K29" s="141">
        <v>20</v>
      </c>
      <c r="L29" s="141"/>
      <c r="M29" s="326"/>
      <c r="N29" s="141"/>
      <c r="O29" s="494"/>
      <c r="P29" s="141"/>
      <c r="Q29" s="141"/>
      <c r="R29" s="141"/>
      <c r="S29" s="425"/>
      <c r="T29" s="142"/>
      <c r="U29" s="142"/>
      <c r="V29" s="142"/>
      <c r="W29" s="142"/>
      <c r="X29" s="142"/>
      <c r="Y29" s="142"/>
      <c r="Z29" s="142"/>
      <c r="AA29" s="142"/>
      <c r="AB29" s="141"/>
      <c r="AC29" s="142"/>
      <c r="AD29" s="142"/>
      <c r="AE29" s="142"/>
      <c r="AF29" s="131"/>
      <c r="AG29" s="131"/>
      <c r="AH29" s="131"/>
      <c r="AI29" s="131"/>
      <c r="AJ29" s="131"/>
      <c r="AK29" s="131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</row>
    <row r="30" spans="1:119" s="94" customFormat="1" ht="15" customHeight="1" x14ac:dyDescent="0.25">
      <c r="A30" s="1">
        <v>44162</v>
      </c>
      <c r="B30" s="308" t="s">
        <v>63</v>
      </c>
      <c r="C30" s="78" t="s">
        <v>7</v>
      </c>
      <c r="D30" s="141"/>
      <c r="E30" s="141">
        <v>60</v>
      </c>
      <c r="F30" s="141"/>
      <c r="G30" s="313"/>
      <c r="H30" s="141"/>
      <c r="I30" s="425"/>
      <c r="J30" s="141"/>
      <c r="K30" s="141"/>
      <c r="L30" s="141"/>
      <c r="M30" s="326"/>
      <c r="N30" s="141"/>
      <c r="O30" s="494"/>
      <c r="P30" s="141"/>
      <c r="Q30" s="141"/>
      <c r="R30" s="141"/>
      <c r="S30" s="425"/>
      <c r="T30" s="142"/>
      <c r="U30" s="142"/>
      <c r="V30" s="142"/>
      <c r="W30" s="142"/>
      <c r="X30" s="142"/>
      <c r="Y30" s="142"/>
      <c r="Z30" s="142"/>
      <c r="AA30" s="142"/>
      <c r="AB30" s="141"/>
      <c r="AC30" s="142"/>
      <c r="AD30" s="142"/>
      <c r="AE30" s="142"/>
      <c r="AF30" s="131"/>
      <c r="AG30" s="131"/>
      <c r="AH30" s="131"/>
      <c r="AI30" s="131"/>
      <c r="AJ30" s="131"/>
      <c r="AK30" s="131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</row>
    <row r="31" spans="1:119" s="94" customFormat="1" ht="15" customHeight="1" x14ac:dyDescent="0.25">
      <c r="A31" s="1">
        <v>44165</v>
      </c>
      <c r="B31" s="408" t="s">
        <v>83</v>
      </c>
      <c r="C31" s="78" t="s">
        <v>7</v>
      </c>
      <c r="D31" s="141">
        <v>120</v>
      </c>
      <c r="E31" s="141"/>
      <c r="F31" s="141"/>
      <c r="G31" s="313"/>
      <c r="H31" s="141"/>
      <c r="I31" s="425"/>
      <c r="J31" s="141"/>
      <c r="K31" s="141">
        <v>120</v>
      </c>
      <c r="L31" s="141"/>
      <c r="M31" s="326"/>
      <c r="N31" s="141"/>
      <c r="O31" s="494"/>
      <c r="P31" s="141"/>
      <c r="Q31" s="141"/>
      <c r="R31" s="141"/>
      <c r="S31" s="425"/>
      <c r="T31" s="142"/>
      <c r="U31" s="142"/>
      <c r="V31" s="142"/>
      <c r="W31" s="142"/>
      <c r="X31" s="142"/>
      <c r="Y31" s="142"/>
      <c r="Z31" s="142"/>
      <c r="AA31" s="142"/>
      <c r="AB31" s="141"/>
      <c r="AC31" s="142"/>
      <c r="AD31" s="142"/>
      <c r="AE31" s="142"/>
      <c r="AF31" s="131"/>
      <c r="AG31" s="131"/>
      <c r="AH31" s="131"/>
      <c r="AI31" s="131"/>
      <c r="AJ31" s="131"/>
      <c r="AK31" s="131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</row>
    <row r="32" spans="1:119" s="94" customFormat="1" ht="15" customHeight="1" x14ac:dyDescent="0.25">
      <c r="A32" s="1">
        <v>44165</v>
      </c>
      <c r="B32" s="308" t="s">
        <v>91</v>
      </c>
      <c r="C32" s="78" t="s">
        <v>7</v>
      </c>
      <c r="D32" s="141">
        <v>65</v>
      </c>
      <c r="E32" s="141"/>
      <c r="F32" s="141"/>
      <c r="G32" s="313"/>
      <c r="H32" s="141"/>
      <c r="I32" s="425"/>
      <c r="J32" s="141"/>
      <c r="K32" s="141">
        <v>65</v>
      </c>
      <c r="L32" s="141"/>
      <c r="M32" s="326"/>
      <c r="N32" s="141"/>
      <c r="O32" s="494"/>
      <c r="P32" s="141"/>
      <c r="Q32" s="141"/>
      <c r="R32" s="141"/>
      <c r="S32" s="425"/>
      <c r="T32" s="142"/>
      <c r="U32" s="142"/>
      <c r="V32" s="142"/>
      <c r="W32" s="142"/>
      <c r="X32" s="142"/>
      <c r="Y32" s="142"/>
      <c r="Z32" s="142"/>
      <c r="AA32" s="142"/>
      <c r="AB32" s="141"/>
      <c r="AC32" s="142"/>
      <c r="AD32" s="142"/>
      <c r="AE32" s="142"/>
      <c r="AF32" s="131"/>
      <c r="AG32" s="131"/>
      <c r="AH32" s="131"/>
      <c r="AI32" s="131"/>
      <c r="AJ32" s="131"/>
      <c r="AK32" s="131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</row>
    <row r="33" spans="1:119" s="94" customFormat="1" ht="15" customHeight="1" x14ac:dyDescent="0.25">
      <c r="A33" s="1"/>
      <c r="B33" s="308"/>
      <c r="C33" s="78"/>
      <c r="D33" s="141"/>
      <c r="E33" s="141"/>
      <c r="F33" s="141"/>
      <c r="G33" s="313"/>
      <c r="H33" s="141"/>
      <c r="I33" s="425"/>
      <c r="J33" s="141"/>
      <c r="K33" s="141"/>
      <c r="L33" s="141"/>
      <c r="M33" s="326"/>
      <c r="N33" s="141"/>
      <c r="O33" s="494"/>
      <c r="P33" s="141"/>
      <c r="Q33" s="141"/>
      <c r="R33" s="141"/>
      <c r="S33" s="425"/>
      <c r="T33" s="142"/>
      <c r="U33" s="142"/>
      <c r="V33" s="142"/>
      <c r="W33" s="142"/>
      <c r="X33" s="142"/>
      <c r="Y33" s="142"/>
      <c r="Z33" s="142"/>
      <c r="AA33" s="142"/>
      <c r="AB33" s="141"/>
      <c r="AC33" s="142"/>
      <c r="AD33" s="142"/>
      <c r="AE33" s="142"/>
      <c r="AF33" s="131"/>
      <c r="AG33" s="131"/>
      <c r="AH33" s="131"/>
      <c r="AI33" s="131"/>
      <c r="AJ33" s="131"/>
      <c r="AK33" s="131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</row>
    <row r="34" spans="1:119" s="15" customFormat="1" ht="16.5" customHeight="1" x14ac:dyDescent="0.25">
      <c r="A34" s="19" t="s">
        <v>65</v>
      </c>
      <c r="B34" s="20"/>
      <c r="C34" s="21"/>
      <c r="D34" s="147">
        <f>SUM(D6:D33)</f>
        <v>3864.7</v>
      </c>
      <c r="E34" s="147">
        <f>SUM(E6:E33)</f>
        <v>1964.9099999999999</v>
      </c>
      <c r="F34" s="148"/>
      <c r="G34" s="148">
        <f>SUM(G6:G33)</f>
        <v>0</v>
      </c>
      <c r="H34" s="148">
        <f>SUM(H6:H33)</f>
        <v>0</v>
      </c>
      <c r="I34" s="802"/>
      <c r="J34" s="148">
        <f t="shared" ref="J34:R34" si="0">SUM(J6:J33)</f>
        <v>0</v>
      </c>
      <c r="K34" s="148">
        <f t="shared" si="0"/>
        <v>3139.7</v>
      </c>
      <c r="L34" s="148">
        <f t="shared" si="0"/>
        <v>0</v>
      </c>
      <c r="M34" s="148">
        <f t="shared" si="0"/>
        <v>0</v>
      </c>
      <c r="N34" s="148">
        <f t="shared" si="0"/>
        <v>0</v>
      </c>
      <c r="O34" s="148">
        <f t="shared" si="0"/>
        <v>0</v>
      </c>
      <c r="P34" s="148">
        <f t="shared" si="0"/>
        <v>0</v>
      </c>
      <c r="Q34" s="148">
        <f t="shared" si="0"/>
        <v>725</v>
      </c>
      <c r="R34" s="148">
        <f t="shared" si="0"/>
        <v>0</v>
      </c>
      <c r="S34" s="149"/>
      <c r="T34" s="149">
        <f t="shared" ref="T34:AE34" si="1">SUM(T6:T33)</f>
        <v>0</v>
      </c>
      <c r="U34" s="149">
        <f t="shared" si="1"/>
        <v>0</v>
      </c>
      <c r="V34" s="149">
        <f t="shared" si="1"/>
        <v>0</v>
      </c>
      <c r="W34" s="149">
        <f t="shared" si="1"/>
        <v>725</v>
      </c>
      <c r="X34" s="149">
        <f t="shared" si="1"/>
        <v>155</v>
      </c>
      <c r="Y34" s="149">
        <f t="shared" si="1"/>
        <v>541.72</v>
      </c>
      <c r="Z34" s="149">
        <f t="shared" si="1"/>
        <v>0</v>
      </c>
      <c r="AA34" s="149">
        <f t="shared" si="1"/>
        <v>532.79</v>
      </c>
      <c r="AB34" s="149">
        <f t="shared" si="1"/>
        <v>10.4</v>
      </c>
      <c r="AC34" s="149">
        <f t="shared" si="1"/>
        <v>0</v>
      </c>
      <c r="AD34" s="149">
        <f t="shared" si="1"/>
        <v>0</v>
      </c>
      <c r="AE34" s="149">
        <f t="shared" si="1"/>
        <v>0</v>
      </c>
      <c r="AF34" s="135"/>
      <c r="AG34" s="135"/>
      <c r="AH34" s="135"/>
      <c r="AI34" s="135"/>
      <c r="AJ34" s="135"/>
      <c r="AK34" s="135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</row>
    <row r="35" spans="1:119" s="151" customFormat="1" ht="16.5" customHeight="1" thickBot="1" x14ac:dyDescent="0.3">
      <c r="A35" s="81"/>
      <c r="B35" s="82"/>
      <c r="C35" s="82"/>
      <c r="D35" s="150"/>
      <c r="E35" s="150"/>
      <c r="F35" s="83"/>
      <c r="G35" s="83"/>
      <c r="H35" s="83"/>
      <c r="I35" s="660"/>
      <c r="J35" s="83"/>
      <c r="K35" s="83"/>
      <c r="L35" s="83"/>
      <c r="M35" s="85"/>
      <c r="N35" s="83"/>
      <c r="O35" s="83"/>
      <c r="P35" s="83"/>
      <c r="Q35" s="86"/>
      <c r="R35" s="83"/>
      <c r="S35" s="84"/>
      <c r="T35" s="87"/>
      <c r="U35" s="87"/>
      <c r="V35" s="87"/>
      <c r="W35" s="87"/>
      <c r="X35" s="88"/>
      <c r="Y35" s="87"/>
      <c r="Z35" s="87"/>
      <c r="AA35" s="87"/>
      <c r="AB35" s="83"/>
      <c r="AC35" s="84"/>
      <c r="AD35" s="84"/>
      <c r="AE35" s="84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</row>
    <row r="36" spans="1:119" ht="53" thickBot="1" x14ac:dyDescent="0.3">
      <c r="A36" s="22" t="s">
        <v>66</v>
      </c>
      <c r="B36" s="23" t="s">
        <v>23</v>
      </c>
      <c r="C36" s="23"/>
      <c r="D36" s="906" t="s">
        <v>24</v>
      </c>
      <c r="E36" s="906"/>
      <c r="F36" s="24"/>
      <c r="G36" s="906" t="s">
        <v>25</v>
      </c>
      <c r="H36" s="906"/>
      <c r="I36" s="25"/>
      <c r="J36" s="26" t="s">
        <v>26</v>
      </c>
      <c r="K36" s="26" t="s">
        <v>27</v>
      </c>
      <c r="L36" s="26" t="s">
        <v>28</v>
      </c>
      <c r="M36" s="27" t="s">
        <v>29</v>
      </c>
      <c r="N36" s="28" t="s">
        <v>30</v>
      </c>
      <c r="O36" s="27" t="s">
        <v>31</v>
      </c>
      <c r="P36" s="27" t="s">
        <v>67</v>
      </c>
      <c r="Q36" s="27" t="s">
        <v>33</v>
      </c>
      <c r="R36" s="27" t="s">
        <v>34</v>
      </c>
      <c r="S36" s="29"/>
      <c r="T36" s="26" t="s">
        <v>35</v>
      </c>
      <c r="U36" s="27" t="s">
        <v>36</v>
      </c>
      <c r="V36" s="30" t="s">
        <v>37</v>
      </c>
      <c r="W36" s="31" t="s">
        <v>68</v>
      </c>
      <c r="X36" s="32" t="s">
        <v>39</v>
      </c>
      <c r="Y36" s="27" t="s">
        <v>40</v>
      </c>
      <c r="Z36" s="27" t="s">
        <v>41</v>
      </c>
      <c r="AA36" s="27" t="s">
        <v>69</v>
      </c>
      <c r="AB36" s="26" t="s">
        <v>43</v>
      </c>
      <c r="AC36" s="27" t="s">
        <v>33</v>
      </c>
      <c r="AD36" s="107" t="s">
        <v>44</v>
      </c>
      <c r="AE36" s="12" t="s">
        <v>45</v>
      </c>
    </row>
    <row r="37" spans="1:119" ht="11" thickBot="1" x14ac:dyDescent="0.3">
      <c r="A37" s="35"/>
      <c r="B37" s="35"/>
      <c r="C37" s="35"/>
      <c r="D37" s="153" t="s">
        <v>48</v>
      </c>
      <c r="E37" s="154" t="s">
        <v>49</v>
      </c>
      <c r="F37" s="36"/>
      <c r="G37" s="35" t="s">
        <v>48</v>
      </c>
      <c r="H37" s="36" t="s">
        <v>49</v>
      </c>
      <c r="I37" s="36"/>
      <c r="J37" s="35" t="s">
        <v>48</v>
      </c>
      <c r="K37" s="35" t="s">
        <v>48</v>
      </c>
      <c r="L37" s="35" t="s">
        <v>48</v>
      </c>
      <c r="M37" s="37" t="s">
        <v>48</v>
      </c>
      <c r="N37" s="38" t="s">
        <v>48</v>
      </c>
      <c r="O37" s="39" t="s">
        <v>48</v>
      </c>
      <c r="P37" s="40"/>
      <c r="Q37" s="41"/>
      <c r="R37" s="42" t="s">
        <v>48</v>
      </c>
      <c r="S37" s="43"/>
      <c r="T37" s="35" t="s">
        <v>49</v>
      </c>
      <c r="U37" s="35" t="s">
        <v>49</v>
      </c>
      <c r="V37" s="38" t="s">
        <v>49</v>
      </c>
      <c r="W37" s="38" t="s">
        <v>49</v>
      </c>
      <c r="X37" s="35" t="s">
        <v>49</v>
      </c>
      <c r="Y37" s="35" t="s">
        <v>49</v>
      </c>
      <c r="Z37" s="35" t="s">
        <v>49</v>
      </c>
      <c r="AA37" s="35" t="s">
        <v>49</v>
      </c>
      <c r="AB37" s="39" t="s">
        <v>49</v>
      </c>
      <c r="AC37" s="35" t="s">
        <v>49</v>
      </c>
      <c r="AD37" s="35" t="s">
        <v>49</v>
      </c>
      <c r="AE37" s="35" t="s">
        <v>49</v>
      </c>
    </row>
    <row r="38" spans="1:119" s="518" customFormat="1" ht="11" thickBot="1" x14ac:dyDescent="0.3">
      <c r="A38" s="496"/>
      <c r="B38" s="497"/>
      <c r="C38" s="497"/>
      <c r="D38" s="498">
        <f>SUM(D5:D33)</f>
        <v>19766.73</v>
      </c>
      <c r="E38" s="498">
        <f>SUM(E5:E33)</f>
        <v>1964.9099999999999</v>
      </c>
      <c r="F38" s="499">
        <f>SUM(F5:F35)</f>
        <v>0</v>
      </c>
      <c r="G38" s="499">
        <f>SUM(G5:G33)</f>
        <v>201.62000000000012</v>
      </c>
      <c r="H38" s="499">
        <f>SUM(H5:H33)</f>
        <v>0</v>
      </c>
      <c r="I38" s="658">
        <f>SUM(I5:I35)</f>
        <v>0</v>
      </c>
      <c r="J38" s="499">
        <f t="shared" ref="J38:R38" si="2">SUM(J5:J33)</f>
        <v>0</v>
      </c>
      <c r="K38" s="499">
        <f t="shared" si="2"/>
        <v>3139.7</v>
      </c>
      <c r="L38" s="499">
        <f t="shared" si="2"/>
        <v>0</v>
      </c>
      <c r="M38" s="499">
        <f t="shared" si="2"/>
        <v>0</v>
      </c>
      <c r="N38" s="499">
        <f t="shared" si="2"/>
        <v>0</v>
      </c>
      <c r="O38" s="499">
        <f t="shared" si="2"/>
        <v>0</v>
      </c>
      <c r="P38" s="499">
        <f t="shared" si="2"/>
        <v>0</v>
      </c>
      <c r="Q38" s="499">
        <f t="shared" si="2"/>
        <v>725</v>
      </c>
      <c r="R38" s="499">
        <f t="shared" si="2"/>
        <v>16103.649999999998</v>
      </c>
      <c r="S38" s="499">
        <f>SUM(S5:S35)</f>
        <v>0</v>
      </c>
      <c r="T38" s="499">
        <f t="shared" ref="T38:AE38" si="3">SUM(T5:T33)</f>
        <v>0</v>
      </c>
      <c r="U38" s="499">
        <f t="shared" si="3"/>
        <v>0</v>
      </c>
      <c r="V38" s="499">
        <f t="shared" si="3"/>
        <v>0</v>
      </c>
      <c r="W38" s="499">
        <f t="shared" si="3"/>
        <v>725</v>
      </c>
      <c r="X38" s="499">
        <f t="shared" si="3"/>
        <v>155</v>
      </c>
      <c r="Y38" s="499">
        <f t="shared" si="3"/>
        <v>541.72</v>
      </c>
      <c r="Z38" s="499">
        <f t="shared" si="3"/>
        <v>0</v>
      </c>
      <c r="AA38" s="499">
        <f t="shared" si="3"/>
        <v>532.79</v>
      </c>
      <c r="AB38" s="499">
        <f t="shared" si="3"/>
        <v>10.4</v>
      </c>
      <c r="AC38" s="499">
        <f t="shared" si="3"/>
        <v>0</v>
      </c>
      <c r="AD38" s="499">
        <f t="shared" si="3"/>
        <v>0</v>
      </c>
      <c r="AE38" s="499">
        <f t="shared" si="3"/>
        <v>0</v>
      </c>
    </row>
    <row r="39" spans="1:119" s="13" customFormat="1" ht="11" thickBot="1" x14ac:dyDescent="0.3">
      <c r="A39" s="500"/>
      <c r="B39" s="98" t="s">
        <v>70</v>
      </c>
      <c r="C39" s="98"/>
      <c r="D39" s="501">
        <f>SUM(D38-E38)</f>
        <v>17801.82</v>
      </c>
      <c r="E39" s="502"/>
      <c r="F39" s="503"/>
      <c r="G39" s="504">
        <f>SUM(G38-H38)</f>
        <v>201.62000000000012</v>
      </c>
      <c r="H39" s="505"/>
      <c r="I39" s="703"/>
      <c r="J39" s="507"/>
      <c r="K39" s="507"/>
      <c r="L39" s="507" t="s">
        <v>46</v>
      </c>
      <c r="M39" s="508"/>
      <c r="N39" s="507"/>
      <c r="O39" s="507" t="s">
        <v>46</v>
      </c>
      <c r="P39" s="507"/>
      <c r="Q39" s="509"/>
      <c r="R39" s="509" t="s">
        <v>46</v>
      </c>
      <c r="S39" s="510"/>
      <c r="T39" s="511"/>
      <c r="U39" s="507"/>
      <c r="V39" s="512" t="s">
        <v>46</v>
      </c>
      <c r="W39" s="512" t="s">
        <v>46</v>
      </c>
      <c r="X39" s="512" t="s">
        <v>46</v>
      </c>
      <c r="Y39" s="176"/>
      <c r="Z39" s="507" t="s">
        <v>46</v>
      </c>
      <c r="AA39" s="507" t="s">
        <v>46</v>
      </c>
      <c r="AB39" s="513"/>
      <c r="AC39" s="507" t="s">
        <v>46</v>
      </c>
      <c r="AD39" s="507" t="s">
        <v>46</v>
      </c>
      <c r="AE39" s="507" t="s">
        <v>46</v>
      </c>
    </row>
    <row r="40" spans="1:119" ht="20.25" customHeight="1" thickBot="1" x14ac:dyDescent="0.3">
      <c r="A40" s="4"/>
      <c r="D40" s="117"/>
      <c r="H40" s="9"/>
      <c r="J40" s="9"/>
      <c r="K40" s="9"/>
      <c r="L40" s="60" t="s">
        <v>71</v>
      </c>
      <c r="M40" s="60">
        <f>SUM(J38:R38)</f>
        <v>19968.349999999999</v>
      </c>
      <c r="N40" s="9"/>
      <c r="O40" s="9"/>
      <c r="P40" s="9"/>
      <c r="R40" s="62"/>
      <c r="U40" s="9" t="s">
        <v>72</v>
      </c>
      <c r="V40" s="63" t="s">
        <v>46</v>
      </c>
      <c r="W40" s="64">
        <f>SUM(T38:AE38)</f>
        <v>1964.91</v>
      </c>
      <c r="X40" s="65"/>
      <c r="Y40" s="9"/>
      <c r="Z40" s="9"/>
      <c r="AA40" s="9"/>
      <c r="AB40" s="9"/>
      <c r="AC40" s="9"/>
      <c r="AD40" s="9"/>
      <c r="AE40" s="9"/>
    </row>
    <row r="41" spans="1:119" ht="11" thickBot="1" x14ac:dyDescent="0.3">
      <c r="A41" s="4"/>
      <c r="B41" s="66" t="s">
        <v>73</v>
      </c>
      <c r="C41" s="66"/>
      <c r="D41" s="158" t="s">
        <v>46</v>
      </c>
      <c r="E41" s="68">
        <f>SUM(D38-E38+G38-H38)</f>
        <v>18003.439999999999</v>
      </c>
      <c r="F41" s="69"/>
      <c r="G41" s="70"/>
      <c r="H41" s="9"/>
      <c r="J41" s="71" t="s">
        <v>46</v>
      </c>
      <c r="K41" s="9"/>
      <c r="L41" s="9"/>
      <c r="M41" s="72" t="s">
        <v>46</v>
      </c>
      <c r="N41" s="9"/>
      <c r="O41" s="13"/>
      <c r="P41" s="13"/>
      <c r="R41" s="69" t="s">
        <v>46</v>
      </c>
      <c r="T41" s="900">
        <f>SUM(M40-W40)</f>
        <v>18003.439999999999</v>
      </c>
      <c r="U41" s="900"/>
      <c r="V41" s="901" t="s">
        <v>74</v>
      </c>
      <c r="W41" s="901"/>
      <c r="X41" s="901"/>
      <c r="Y41" s="9"/>
      <c r="Z41" s="9"/>
      <c r="AA41" s="9"/>
      <c r="AB41" s="9"/>
      <c r="AC41" s="9"/>
      <c r="AD41" s="9"/>
      <c r="AE41" s="9"/>
    </row>
    <row r="42" spans="1:119" ht="14.25" customHeight="1" x14ac:dyDescent="0.25">
      <c r="A42" s="4"/>
      <c r="B42" s="73"/>
      <c r="C42" s="73"/>
      <c r="D42" s="80"/>
      <c r="E42" s="74"/>
      <c r="F42" s="69"/>
      <c r="G42" s="70"/>
      <c r="H42" s="9"/>
      <c r="J42" s="71"/>
      <c r="K42" s="9"/>
      <c r="L42" s="9"/>
      <c r="M42" s="72"/>
      <c r="N42" s="9"/>
      <c r="O42" s="13"/>
      <c r="P42" s="13"/>
      <c r="R42" s="69"/>
      <c r="T42" s="75"/>
      <c r="U42" s="76"/>
      <c r="V42" s="76"/>
      <c r="W42" s="76"/>
      <c r="X42" s="76"/>
      <c r="Y42" s="9"/>
      <c r="Z42" s="9"/>
      <c r="AA42" s="9"/>
      <c r="AB42" s="9"/>
      <c r="AC42" s="9"/>
      <c r="AD42" s="9"/>
      <c r="AE42" s="9"/>
    </row>
    <row r="43" spans="1:119" ht="12.5" x14ac:dyDescent="0.25">
      <c r="E43" s="517" t="s">
        <v>75</v>
      </c>
      <c r="F43" s="521"/>
      <c r="G43" s="547">
        <f>86.98</f>
        <v>86.98</v>
      </c>
      <c r="H43" s="316">
        <f>15902.03+30+50-10.4+27.5+35-200-29.99+50-725+300+226-70+20+650+100+67.2+1325-541.72+24+30-155-172.8+725+20-60+120+65</f>
        <v>17801.82</v>
      </c>
      <c r="I43" s="306"/>
      <c r="J43" s="303" t="s">
        <v>76</v>
      </c>
    </row>
    <row r="44" spans="1:119" ht="12.5" x14ac:dyDescent="0.25">
      <c r="E44" s="517" t="s">
        <v>77</v>
      </c>
      <c r="F44" s="521"/>
      <c r="G44" s="548">
        <f>29.91+47.5-47.5+18-18+20-20</f>
        <v>29.909999999999997</v>
      </c>
      <c r="H44" s="316">
        <f>D39</f>
        <v>17801.82</v>
      </c>
      <c r="I44" s="306"/>
      <c r="J44" s="303" t="s">
        <v>78</v>
      </c>
      <c r="K44" s="417"/>
    </row>
    <row r="45" spans="1:119" ht="12.5" x14ac:dyDescent="0.25">
      <c r="D45" s="77" t="s">
        <v>79</v>
      </c>
      <c r="E45" s="517" t="s">
        <v>80</v>
      </c>
      <c r="F45" s="521"/>
      <c r="G45" s="549">
        <f>10.87+47.5-11.64+18+20</f>
        <v>84.72999999999999</v>
      </c>
      <c r="H45" s="317">
        <f>H43-H44</f>
        <v>0</v>
      </c>
      <c r="I45" s="306"/>
      <c r="J45" s="304" t="s">
        <v>81</v>
      </c>
    </row>
    <row r="46" spans="1:119" ht="12.5" x14ac:dyDescent="0.25">
      <c r="D46" s="77" t="s">
        <v>82</v>
      </c>
      <c r="E46" s="517" t="s">
        <v>81</v>
      </c>
      <c r="F46" s="521"/>
      <c r="G46" s="550">
        <f>G43+G44+G45-G39</f>
        <v>0</v>
      </c>
      <c r="H46" s="318"/>
      <c r="I46" s="384"/>
      <c r="J46" s="551"/>
      <c r="L46" s="237"/>
    </row>
    <row r="48" spans="1:119" x14ac:dyDescent="0.25">
      <c r="G48" s="6">
        <f>SUM(G43:G47)</f>
        <v>201.62</v>
      </c>
    </row>
    <row r="49" spans="7:13" x14ac:dyDescent="0.25">
      <c r="L49" s="237"/>
      <c r="M49" s="112"/>
    </row>
    <row r="53" spans="7:13" x14ac:dyDescent="0.25">
      <c r="G53" s="6">
        <v>954</v>
      </c>
    </row>
  </sheetData>
  <sheetProtection selectLockedCells="1" selectUnlockedCells="1"/>
  <mergeCells count="6">
    <mergeCell ref="D36:E36"/>
    <mergeCell ref="G36:H36"/>
    <mergeCell ref="T41:U41"/>
    <mergeCell ref="V41:X41"/>
    <mergeCell ref="D3:E3"/>
    <mergeCell ref="G3:H3"/>
  </mergeCells>
  <printOptions horizontalCentered="1"/>
  <pageMargins left="0.78749999999999998" right="0.78749999999999998" top="0.98402777777777772" bottom="0.98402777777777772" header="0.51180555555555551" footer="0.51180555555555551"/>
  <pageSetup paperSize="9" scale="70" firstPageNumber="0" orientation="portrait" horizontalDpi="300" verticalDpi="300" r:id="rId1"/>
  <headerFooter alignWithMargins="0">
    <oddHeader>&amp;CINTERGROUPE PARIS-BANLIEUE - IGPB
Trésorerie 2017&amp;R&amp;UNOVEMBRE 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7"/>
  <sheetViews>
    <sheetView workbookViewId="0">
      <selection activeCell="H19" sqref="H19"/>
    </sheetView>
  </sheetViews>
  <sheetFormatPr baseColWidth="10" defaultColWidth="8.7265625" defaultRowHeight="12.5" x14ac:dyDescent="0.25"/>
  <cols>
    <col min="1" max="1" width="11.453125" customWidth="1"/>
    <col min="2" max="2" width="17.81640625" bestFit="1" customWidth="1"/>
    <col min="3" max="3" width="7.81640625" bestFit="1" customWidth="1"/>
    <col min="4" max="4" width="7.54296875" bestFit="1" customWidth="1"/>
    <col min="5" max="5" width="6.81640625" bestFit="1" customWidth="1"/>
    <col min="6" max="6" width="7.54296875" bestFit="1" customWidth="1"/>
    <col min="7" max="7" width="11.1796875" bestFit="1" customWidth="1"/>
    <col min="8" max="256" width="11.453125" customWidth="1"/>
  </cols>
  <sheetData>
    <row r="1" spans="1:9" ht="13" x14ac:dyDescent="0.3">
      <c r="A1" s="410" t="s">
        <v>0</v>
      </c>
      <c r="B1" s="713" t="s">
        <v>100</v>
      </c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9" x14ac:dyDescent="0.25">
      <c r="A2" s="761">
        <v>44114</v>
      </c>
      <c r="B2" s="762" t="s">
        <v>101</v>
      </c>
      <c r="C2" s="730"/>
      <c r="D2" s="394"/>
      <c r="E2" s="394">
        <v>47.5</v>
      </c>
      <c r="F2" s="729">
        <f t="shared" ref="F2:F15" si="0">SUM(C2:E2)</f>
        <v>47.5</v>
      </c>
      <c r="G2" s="763" t="s">
        <v>102</v>
      </c>
      <c r="H2" s="296"/>
    </row>
    <row r="3" spans="1:9" x14ac:dyDescent="0.25">
      <c r="A3" s="767">
        <v>44114</v>
      </c>
      <c r="B3" s="768" t="s">
        <v>101</v>
      </c>
      <c r="C3" s="769"/>
      <c r="D3" s="396">
        <v>55</v>
      </c>
      <c r="E3" s="394"/>
      <c r="F3" s="729">
        <f t="shared" si="0"/>
        <v>55</v>
      </c>
      <c r="G3" s="763" t="s">
        <v>102</v>
      </c>
      <c r="H3" s="296"/>
    </row>
    <row r="4" spans="1:9" x14ac:dyDescent="0.25">
      <c r="A4" s="767">
        <v>44114</v>
      </c>
      <c r="B4" s="768" t="s">
        <v>101</v>
      </c>
      <c r="C4" s="769"/>
      <c r="D4" s="396">
        <v>20</v>
      </c>
      <c r="E4" s="394"/>
      <c r="F4" s="729">
        <f t="shared" si="0"/>
        <v>20</v>
      </c>
      <c r="G4" s="763" t="s">
        <v>102</v>
      </c>
    </row>
    <row r="5" spans="1:9" x14ac:dyDescent="0.25">
      <c r="A5" s="767">
        <v>44114</v>
      </c>
      <c r="B5" s="768" t="s">
        <v>101</v>
      </c>
      <c r="C5" s="769"/>
      <c r="D5" s="396">
        <v>65</v>
      </c>
      <c r="E5" s="394"/>
      <c r="F5" s="729">
        <f t="shared" si="0"/>
        <v>65</v>
      </c>
      <c r="G5" s="763" t="s">
        <v>102</v>
      </c>
    </row>
    <row r="6" spans="1:9" x14ac:dyDescent="0.25">
      <c r="A6" s="767">
        <v>44114</v>
      </c>
      <c r="B6" s="768" t="s">
        <v>101</v>
      </c>
      <c r="C6" s="769"/>
      <c r="D6" s="396">
        <v>32</v>
      </c>
      <c r="E6" s="394"/>
      <c r="F6" s="729">
        <f t="shared" si="0"/>
        <v>32</v>
      </c>
      <c r="G6" s="763" t="s">
        <v>102</v>
      </c>
    </row>
    <row r="7" spans="1:9" x14ac:dyDescent="0.25">
      <c r="A7" s="767">
        <v>44118</v>
      </c>
      <c r="B7" s="768" t="s">
        <v>101</v>
      </c>
      <c r="C7" s="769"/>
      <c r="D7" s="396">
        <v>35</v>
      </c>
      <c r="E7" s="394"/>
      <c r="F7" s="729">
        <f t="shared" si="0"/>
        <v>35</v>
      </c>
      <c r="G7" s="763" t="s">
        <v>102</v>
      </c>
    </row>
    <row r="8" spans="1:9" x14ac:dyDescent="0.25">
      <c r="A8" s="761">
        <v>44118</v>
      </c>
      <c r="B8" s="762" t="s">
        <v>101</v>
      </c>
      <c r="C8" s="730"/>
      <c r="D8" s="396">
        <v>32</v>
      </c>
      <c r="E8" s="396"/>
      <c r="F8" s="456">
        <f t="shared" si="0"/>
        <v>32</v>
      </c>
      <c r="G8" s="763" t="s">
        <v>102</v>
      </c>
      <c r="H8" s="296"/>
    </row>
    <row r="9" spans="1:9" x14ac:dyDescent="0.25">
      <c r="A9" s="761">
        <v>44122</v>
      </c>
      <c r="B9" s="762" t="s">
        <v>101</v>
      </c>
      <c r="C9" s="730"/>
      <c r="D9" s="396"/>
      <c r="E9" s="394">
        <v>18</v>
      </c>
      <c r="F9" s="456">
        <f t="shared" si="0"/>
        <v>18</v>
      </c>
      <c r="G9" s="763" t="s">
        <v>102</v>
      </c>
      <c r="H9" s="296"/>
    </row>
    <row r="10" spans="1:9" x14ac:dyDescent="0.25">
      <c r="A10" s="761">
        <v>44123</v>
      </c>
      <c r="B10" s="762" t="s">
        <v>101</v>
      </c>
      <c r="C10" s="730"/>
      <c r="D10" s="396">
        <v>95.5</v>
      </c>
      <c r="E10" s="394"/>
      <c r="F10" s="456">
        <f t="shared" si="0"/>
        <v>95.5</v>
      </c>
      <c r="G10" s="763" t="s">
        <v>102</v>
      </c>
      <c r="H10" s="296"/>
    </row>
    <row r="11" spans="1:9" x14ac:dyDescent="0.25">
      <c r="A11" s="761">
        <v>44123</v>
      </c>
      <c r="B11" s="762" t="s">
        <v>101</v>
      </c>
      <c r="C11" s="730"/>
      <c r="D11" s="396">
        <v>20</v>
      </c>
      <c r="E11" s="394"/>
      <c r="F11" s="456">
        <f t="shared" si="0"/>
        <v>20</v>
      </c>
      <c r="G11" s="763" t="s">
        <v>102</v>
      </c>
      <c r="H11" s="296"/>
    </row>
    <row r="12" spans="1:9" ht="13" x14ac:dyDescent="0.3">
      <c r="A12" s="761">
        <v>44123</v>
      </c>
      <c r="B12" s="762" t="s">
        <v>101</v>
      </c>
      <c r="C12" s="730"/>
      <c r="D12" s="396"/>
      <c r="E12" s="394">
        <v>20</v>
      </c>
      <c r="F12" s="456">
        <f t="shared" si="0"/>
        <v>20</v>
      </c>
      <c r="G12" s="763" t="s">
        <v>102</v>
      </c>
      <c r="H12" s="773"/>
    </row>
    <row r="13" spans="1:9" x14ac:dyDescent="0.25">
      <c r="A13" s="761">
        <v>44126</v>
      </c>
      <c r="B13" s="762" t="s">
        <v>101</v>
      </c>
      <c r="C13" s="730"/>
      <c r="D13" s="396">
        <v>19</v>
      </c>
      <c r="E13" s="394"/>
      <c r="F13" s="456">
        <f t="shared" si="0"/>
        <v>19</v>
      </c>
      <c r="G13" s="763" t="s">
        <v>102</v>
      </c>
      <c r="H13" s="296"/>
    </row>
    <row r="14" spans="1:9" x14ac:dyDescent="0.25">
      <c r="A14" s="761"/>
      <c r="B14" s="762"/>
      <c r="C14" s="730"/>
      <c r="D14" s="770"/>
      <c r="E14" s="725"/>
      <c r="F14" s="771"/>
      <c r="G14" s="763"/>
      <c r="H14" s="296"/>
    </row>
    <row r="15" spans="1:9" x14ac:dyDescent="0.25">
      <c r="A15" s="761"/>
      <c r="B15" s="397"/>
      <c r="C15" s="730"/>
      <c r="D15" s="394"/>
      <c r="E15" s="395"/>
      <c r="F15" s="729">
        <f t="shared" si="0"/>
        <v>0</v>
      </c>
      <c r="G15" s="764"/>
    </row>
    <row r="16" spans="1:9" x14ac:dyDescent="0.25">
      <c r="A16" s="400"/>
      <c r="B16" s="401" t="s">
        <v>4</v>
      </c>
      <c r="C16" s="733">
        <f>SUM(C2:C15)</f>
        <v>0</v>
      </c>
      <c r="D16" s="733">
        <f>SUM(D2:D15)</f>
        <v>373.5</v>
      </c>
      <c r="E16" s="733">
        <f>SUM(E2:E15)</f>
        <v>85.5</v>
      </c>
      <c r="F16" s="403">
        <f>SUM(C16:E16)</f>
        <v>459</v>
      </c>
      <c r="G16" s="399"/>
      <c r="I16" s="296"/>
    </row>
    <row r="17" spans="5:6" x14ac:dyDescent="0.25">
      <c r="E17" s="211"/>
      <c r="F17" s="310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4"/>
  <sheetViews>
    <sheetView workbookViewId="0">
      <selection activeCell="I10" sqref="I10"/>
    </sheetView>
  </sheetViews>
  <sheetFormatPr baseColWidth="10" defaultColWidth="8.7265625" defaultRowHeight="12.5" x14ac:dyDescent="0.25"/>
  <cols>
    <col min="1" max="1" width="11.453125" customWidth="1"/>
    <col min="2" max="2" width="31.7265625" customWidth="1"/>
    <col min="3" max="5" width="11.453125" customWidth="1"/>
    <col min="6" max="6" width="15.1796875" customWidth="1"/>
    <col min="7" max="10" width="11.453125" customWidth="1"/>
    <col min="11" max="11" width="5.453125" bestFit="1" customWidth="1"/>
    <col min="12" max="256" width="11.453125" customWidth="1"/>
  </cols>
  <sheetData>
    <row r="1" spans="1:11" x14ac:dyDescent="0.25">
      <c r="A1" s="410" t="s">
        <v>0</v>
      </c>
      <c r="B1" s="410"/>
      <c r="C1" s="410" t="s">
        <v>1</v>
      </c>
      <c r="D1" s="410" t="s">
        <v>2</v>
      </c>
      <c r="E1" s="410" t="s">
        <v>3</v>
      </c>
      <c r="F1" s="410" t="s">
        <v>4</v>
      </c>
      <c r="G1" s="410" t="s">
        <v>5</v>
      </c>
    </row>
    <row r="2" spans="1:11" x14ac:dyDescent="0.25">
      <c r="A2" s="389">
        <v>44114</v>
      </c>
      <c r="B2" s="408" t="s">
        <v>83</v>
      </c>
      <c r="C2" s="409"/>
      <c r="D2" s="412">
        <v>150</v>
      </c>
      <c r="E2" s="405"/>
      <c r="F2" s="697">
        <f t="shared" ref="F2:F22" si="0">SUM(C2:E2)</f>
        <v>150</v>
      </c>
      <c r="G2" s="559" t="s">
        <v>7</v>
      </c>
    </row>
    <row r="3" spans="1:11" x14ac:dyDescent="0.25">
      <c r="A3" s="389">
        <v>44114</v>
      </c>
      <c r="B3" s="408" t="s">
        <v>103</v>
      </c>
      <c r="C3" s="409"/>
      <c r="D3" s="412">
        <v>70</v>
      </c>
      <c r="E3" s="405"/>
      <c r="F3" s="697">
        <f t="shared" si="0"/>
        <v>70</v>
      </c>
      <c r="G3" s="559" t="s">
        <v>7</v>
      </c>
      <c r="H3" s="296"/>
      <c r="I3" s="727"/>
    </row>
    <row r="4" spans="1:11" x14ac:dyDescent="0.25">
      <c r="A4" s="389">
        <v>44109</v>
      </c>
      <c r="B4" s="408" t="s">
        <v>104</v>
      </c>
      <c r="C4" s="409">
        <v>30</v>
      </c>
      <c r="D4" s="412"/>
      <c r="E4" s="405"/>
      <c r="F4" s="697">
        <f t="shared" si="0"/>
        <v>30</v>
      </c>
      <c r="G4" s="559" t="s">
        <v>7</v>
      </c>
      <c r="H4" s="296"/>
      <c r="I4" s="727"/>
    </row>
    <row r="5" spans="1:11" x14ac:dyDescent="0.25">
      <c r="A5" s="389">
        <v>44109</v>
      </c>
      <c r="B5" s="408" t="s">
        <v>105</v>
      </c>
      <c r="C5" s="409">
        <v>100</v>
      </c>
      <c r="D5" s="412"/>
      <c r="E5" s="405"/>
      <c r="F5" s="697">
        <f t="shared" si="0"/>
        <v>100</v>
      </c>
      <c r="G5" s="559" t="s">
        <v>7</v>
      </c>
      <c r="H5" s="296"/>
      <c r="I5" s="727"/>
    </row>
    <row r="6" spans="1:11" x14ac:dyDescent="0.25">
      <c r="A6" s="389">
        <v>44110</v>
      </c>
      <c r="B6" s="408" t="s">
        <v>9</v>
      </c>
      <c r="C6" s="409">
        <v>20</v>
      </c>
      <c r="D6" s="412"/>
      <c r="E6" s="405"/>
      <c r="F6" s="697">
        <f t="shared" si="0"/>
        <v>20</v>
      </c>
      <c r="G6" s="559" t="s">
        <v>7</v>
      </c>
    </row>
    <row r="7" spans="1:11" x14ac:dyDescent="0.25">
      <c r="A7" s="389">
        <v>44110</v>
      </c>
      <c r="B7" s="408" t="s">
        <v>106</v>
      </c>
      <c r="C7" s="409">
        <v>50</v>
      </c>
      <c r="D7" s="412"/>
      <c r="E7" s="405"/>
      <c r="F7" s="697">
        <f t="shared" si="0"/>
        <v>50</v>
      </c>
      <c r="G7" s="559" t="s">
        <v>7</v>
      </c>
      <c r="J7" s="296"/>
      <c r="K7" s="727"/>
    </row>
    <row r="8" spans="1:11" x14ac:dyDescent="0.25">
      <c r="A8" s="389">
        <v>44113</v>
      </c>
      <c r="B8" s="408" t="s">
        <v>107</v>
      </c>
      <c r="C8" s="409">
        <v>150</v>
      </c>
      <c r="D8" s="412"/>
      <c r="E8" s="405"/>
      <c r="F8" s="697">
        <f t="shared" si="0"/>
        <v>150</v>
      </c>
      <c r="G8" s="559" t="s">
        <v>7</v>
      </c>
      <c r="J8" s="296"/>
      <c r="K8" s="727"/>
    </row>
    <row r="9" spans="1:11" x14ac:dyDescent="0.25">
      <c r="A9" s="389">
        <v>44113</v>
      </c>
      <c r="B9" s="408" t="s">
        <v>108</v>
      </c>
      <c r="C9" s="409">
        <v>60</v>
      </c>
      <c r="D9" s="412"/>
      <c r="E9" s="405"/>
      <c r="F9" s="697">
        <f t="shared" si="0"/>
        <v>60</v>
      </c>
      <c r="G9" s="559" t="s">
        <v>7</v>
      </c>
      <c r="J9" s="296"/>
      <c r="K9" s="727"/>
    </row>
    <row r="10" spans="1:11" x14ac:dyDescent="0.25">
      <c r="A10" s="389">
        <v>44123</v>
      </c>
      <c r="B10" s="408" t="s">
        <v>109</v>
      </c>
      <c r="C10" s="409">
        <v>110</v>
      </c>
      <c r="D10" s="412"/>
      <c r="E10" s="405"/>
      <c r="F10" s="697">
        <f t="shared" si="0"/>
        <v>110</v>
      </c>
      <c r="G10" s="559" t="s">
        <v>7</v>
      </c>
      <c r="J10" s="296"/>
      <c r="K10" s="727"/>
    </row>
    <row r="11" spans="1:11" x14ac:dyDescent="0.25">
      <c r="A11" s="389">
        <v>44125</v>
      </c>
      <c r="B11" s="408" t="s">
        <v>19</v>
      </c>
      <c r="C11" s="409"/>
      <c r="D11" s="412">
        <v>500</v>
      </c>
      <c r="E11" s="405"/>
      <c r="F11" s="697">
        <f t="shared" si="0"/>
        <v>500</v>
      </c>
      <c r="G11" s="559" t="s">
        <v>7</v>
      </c>
      <c r="J11" s="296"/>
      <c r="K11" s="727"/>
    </row>
    <row r="12" spans="1:11" x14ac:dyDescent="0.25">
      <c r="A12" s="389">
        <v>44125</v>
      </c>
      <c r="B12" s="408" t="s">
        <v>9</v>
      </c>
      <c r="C12" s="409"/>
      <c r="D12" s="412">
        <v>100</v>
      </c>
      <c r="E12" s="405"/>
      <c r="F12" s="697">
        <f t="shared" si="0"/>
        <v>100</v>
      </c>
      <c r="G12" s="559" t="s">
        <v>7</v>
      </c>
      <c r="J12" s="296"/>
      <c r="K12" s="727"/>
    </row>
    <row r="13" spans="1:11" x14ac:dyDescent="0.25">
      <c r="A13" s="389">
        <v>44123</v>
      </c>
      <c r="B13" s="408" t="s">
        <v>110</v>
      </c>
      <c r="C13" s="409">
        <v>8.1199999999999992</v>
      </c>
      <c r="D13" s="412"/>
      <c r="E13" s="405"/>
      <c r="F13" s="697">
        <f t="shared" si="0"/>
        <v>8.1199999999999992</v>
      </c>
      <c r="G13" s="559" t="s">
        <v>7</v>
      </c>
    </row>
    <row r="14" spans="1:11" x14ac:dyDescent="0.25">
      <c r="A14" s="1">
        <v>44124</v>
      </c>
      <c r="B14" s="408" t="s">
        <v>11</v>
      </c>
      <c r="C14" s="409">
        <v>400</v>
      </c>
      <c r="D14" s="412"/>
      <c r="E14" s="405"/>
      <c r="F14" s="697">
        <f t="shared" si="0"/>
        <v>400</v>
      </c>
      <c r="G14" s="559" t="s">
        <v>7</v>
      </c>
    </row>
    <row r="15" spans="1:11" x14ac:dyDescent="0.25">
      <c r="A15" s="1">
        <v>44125</v>
      </c>
      <c r="B15" s="408" t="s">
        <v>111</v>
      </c>
      <c r="C15" s="409">
        <v>80</v>
      </c>
      <c r="D15" s="412"/>
      <c r="E15" s="405"/>
      <c r="F15" s="697">
        <f t="shared" si="0"/>
        <v>80</v>
      </c>
      <c r="G15" s="559" t="s">
        <v>7</v>
      </c>
    </row>
    <row r="16" spans="1:11" x14ac:dyDescent="0.25">
      <c r="A16" s="1">
        <v>44125</v>
      </c>
      <c r="B16" s="408" t="s">
        <v>9</v>
      </c>
      <c r="C16" s="409">
        <v>107</v>
      </c>
      <c r="D16" s="412"/>
      <c r="E16" s="405"/>
      <c r="F16" s="697">
        <f t="shared" si="0"/>
        <v>107</v>
      </c>
      <c r="G16" s="559" t="s">
        <v>7</v>
      </c>
    </row>
    <row r="17" spans="1:8" x14ac:dyDescent="0.25">
      <c r="A17" s="1">
        <v>44127</v>
      </c>
      <c r="B17" s="408" t="s">
        <v>9</v>
      </c>
      <c r="C17" s="409">
        <v>20</v>
      </c>
      <c r="D17" s="412"/>
      <c r="E17" s="405"/>
      <c r="F17" s="697">
        <f t="shared" si="0"/>
        <v>20</v>
      </c>
      <c r="G17" s="559" t="s">
        <v>7</v>
      </c>
    </row>
    <row r="18" spans="1:8" x14ac:dyDescent="0.25">
      <c r="A18" s="1">
        <v>44127</v>
      </c>
      <c r="B18" s="408" t="s">
        <v>112</v>
      </c>
      <c r="C18" s="409">
        <v>40</v>
      </c>
      <c r="D18" s="412"/>
      <c r="E18" s="405"/>
      <c r="F18" s="697">
        <f t="shared" si="0"/>
        <v>40</v>
      </c>
      <c r="G18" s="559" t="s">
        <v>7</v>
      </c>
    </row>
    <row r="19" spans="1:8" x14ac:dyDescent="0.25">
      <c r="A19" s="1">
        <v>44130</v>
      </c>
      <c r="B19" s="408" t="s">
        <v>113</v>
      </c>
      <c r="C19" s="409">
        <v>25</v>
      </c>
      <c r="D19" s="412"/>
      <c r="E19" s="405"/>
      <c r="F19" s="697">
        <f t="shared" si="0"/>
        <v>25</v>
      </c>
      <c r="G19" s="559" t="s">
        <v>7</v>
      </c>
    </row>
    <row r="20" spans="1:8" x14ac:dyDescent="0.25">
      <c r="A20" s="1">
        <v>44132</v>
      </c>
      <c r="B20" s="408" t="s">
        <v>9</v>
      </c>
      <c r="C20" s="409"/>
      <c r="D20" s="412">
        <v>50</v>
      </c>
      <c r="E20" s="405"/>
      <c r="F20" s="697">
        <f t="shared" si="0"/>
        <v>50</v>
      </c>
      <c r="G20" s="559" t="s">
        <v>7</v>
      </c>
    </row>
    <row r="21" spans="1:8" x14ac:dyDescent="0.25">
      <c r="A21" s="1">
        <v>44132</v>
      </c>
      <c r="B21" s="408" t="s">
        <v>114</v>
      </c>
      <c r="C21" s="409"/>
      <c r="D21" s="412">
        <v>70</v>
      </c>
      <c r="E21" s="405"/>
      <c r="F21" s="697">
        <f t="shared" si="0"/>
        <v>70</v>
      </c>
      <c r="G21" s="559" t="s">
        <v>7</v>
      </c>
    </row>
    <row r="22" spans="1:8" x14ac:dyDescent="0.25">
      <c r="A22" s="1">
        <v>44132</v>
      </c>
      <c r="B22" s="408" t="s">
        <v>115</v>
      </c>
      <c r="C22" s="409">
        <v>50.73</v>
      </c>
      <c r="D22" s="412"/>
      <c r="E22" s="405"/>
      <c r="F22" s="697">
        <f t="shared" si="0"/>
        <v>50.73</v>
      </c>
      <c r="G22" s="559" t="s">
        <v>7</v>
      </c>
    </row>
    <row r="23" spans="1:8" x14ac:dyDescent="0.25">
      <c r="A23" s="1"/>
      <c r="B23" s="685"/>
      <c r="C23" s="693"/>
      <c r="D23" s="412"/>
      <c r="E23" s="405"/>
      <c r="F23" s="697"/>
      <c r="G23" s="559"/>
    </row>
    <row r="24" spans="1:8" x14ac:dyDescent="0.25">
      <c r="A24" s="400"/>
      <c r="B24" s="401" t="s">
        <v>4</v>
      </c>
      <c r="C24" s="402">
        <f>SUM(C2:C23)</f>
        <v>1250.8499999999999</v>
      </c>
      <c r="D24" s="402">
        <f>SUM(D2:D23)</f>
        <v>940</v>
      </c>
      <c r="E24" s="402">
        <f>SUM(E2:E23)</f>
        <v>0</v>
      </c>
      <c r="F24" s="403">
        <f>SUM(F2:F23)</f>
        <v>2190.85</v>
      </c>
      <c r="G24" s="399"/>
      <c r="H24" s="296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O62"/>
  <sheetViews>
    <sheetView showGridLines="0" topLeftCell="A39" zoomScale="88" zoomScaleNormal="88" workbookViewId="0">
      <selection activeCell="A3" sqref="A3:H50"/>
    </sheetView>
  </sheetViews>
  <sheetFormatPr baseColWidth="10" defaultColWidth="11.453125" defaultRowHeight="10.5" x14ac:dyDescent="0.25"/>
  <cols>
    <col min="1" max="1" width="15.26953125" style="3" customWidth="1"/>
    <col min="2" max="2" width="44.453125" style="4" customWidth="1"/>
    <col min="3" max="3" width="3.7265625" style="4" customWidth="1"/>
    <col min="4" max="4" width="12.1796875" style="77" customWidth="1"/>
    <col min="5" max="5" width="13.54296875" style="116" bestFit="1" customWidth="1"/>
    <col min="6" max="6" width="0.1796875" style="6" customWidth="1"/>
    <col min="7" max="7" width="13.1796875" style="6" customWidth="1"/>
    <col min="8" max="8" width="12.1796875" style="5" customWidth="1"/>
    <col min="9" max="9" width="0.26953125" style="7" customWidth="1"/>
    <col min="10" max="10" width="11.54296875" style="5" customWidth="1"/>
    <col min="11" max="11" width="13.54296875" style="5" customWidth="1"/>
    <col min="12" max="12" width="14.26953125" style="5" customWidth="1"/>
    <col min="13" max="13" width="12.54296875" style="8" customWidth="1"/>
    <col min="14" max="14" width="11.54296875" style="5" customWidth="1"/>
    <col min="15" max="16" width="11.26953125" style="5" customWidth="1"/>
    <col min="17" max="17" width="10.54296875" style="9" customWidth="1"/>
    <col min="18" max="18" width="15" style="6" customWidth="1"/>
    <col min="19" max="19" width="0.54296875" style="6" customWidth="1"/>
    <col min="20" max="20" width="12.1796875" style="6" customWidth="1"/>
    <col min="21" max="21" width="14.453125" style="5" customWidth="1"/>
    <col min="22" max="22" width="11.81640625" style="5" customWidth="1"/>
    <col min="23" max="23" width="12.81640625" style="5" customWidth="1"/>
    <col min="24" max="24" width="11.54296875" style="5" customWidth="1"/>
    <col min="25" max="26" width="11.26953125" style="5" customWidth="1"/>
    <col min="27" max="27" width="11.81640625" style="5" customWidth="1"/>
    <col min="28" max="28" width="11.453125" style="5"/>
    <col min="29" max="31" width="11.26953125" style="5" customWidth="1"/>
    <col min="32" max="16384" width="11.453125" style="9"/>
  </cols>
  <sheetData>
    <row r="1" spans="1:119" ht="26.25" customHeight="1" x14ac:dyDescent="0.3">
      <c r="A1" s="751" t="s">
        <v>21</v>
      </c>
      <c r="B1" s="735"/>
      <c r="E1" s="117"/>
      <c r="F1" s="9"/>
      <c r="G1" s="9"/>
      <c r="I1" s="9"/>
      <c r="R1" s="9"/>
      <c r="S1" s="9"/>
      <c r="T1" s="9"/>
    </row>
    <row r="2" spans="1:119" ht="12.75" customHeight="1" thickBot="1" x14ac:dyDescent="0.3">
      <c r="E2" s="117"/>
      <c r="F2" s="9"/>
      <c r="G2" s="9"/>
      <c r="I2" s="9"/>
      <c r="R2" s="9"/>
      <c r="S2" s="9"/>
      <c r="T2" s="9"/>
    </row>
    <row r="3" spans="1:119" ht="69" customHeight="1" thickBot="1" x14ac:dyDescent="0.3">
      <c r="A3" s="880" t="s">
        <v>116</v>
      </c>
      <c r="B3" s="97" t="s">
        <v>23</v>
      </c>
      <c r="C3" s="97"/>
      <c r="D3" s="907" t="s">
        <v>24</v>
      </c>
      <c r="E3" s="907"/>
      <c r="F3" s="98"/>
      <c r="G3" s="907" t="s">
        <v>25</v>
      </c>
      <c r="H3" s="907"/>
      <c r="I3" s="25"/>
      <c r="J3" s="99" t="s">
        <v>26</v>
      </c>
      <c r="K3" s="99" t="s">
        <v>27</v>
      </c>
      <c r="L3" s="99" t="s">
        <v>28</v>
      </c>
      <c r="M3" s="12" t="s">
        <v>29</v>
      </c>
      <c r="N3" s="100" t="s">
        <v>30</v>
      </c>
      <c r="O3" s="12" t="s">
        <v>31</v>
      </c>
      <c r="P3" s="12" t="s">
        <v>32</v>
      </c>
      <c r="Q3" s="12" t="s">
        <v>33</v>
      </c>
      <c r="R3" s="12" t="s">
        <v>34</v>
      </c>
      <c r="S3" s="101"/>
      <c r="T3" s="99" t="s">
        <v>35</v>
      </c>
      <c r="U3" s="12" t="s">
        <v>36</v>
      </c>
      <c r="V3" s="102" t="s">
        <v>37</v>
      </c>
      <c r="W3" s="103" t="s">
        <v>68</v>
      </c>
      <c r="X3" s="104" t="s">
        <v>39</v>
      </c>
      <c r="Y3" s="12" t="s">
        <v>40</v>
      </c>
      <c r="Z3" s="12" t="s">
        <v>41</v>
      </c>
      <c r="AA3" s="12" t="s">
        <v>69</v>
      </c>
      <c r="AB3" s="99" t="s">
        <v>43</v>
      </c>
      <c r="AC3" s="12" t="s">
        <v>33</v>
      </c>
      <c r="AD3" s="107" t="s">
        <v>44</v>
      </c>
      <c r="AE3" s="12" t="s">
        <v>45</v>
      </c>
    </row>
    <row r="4" spans="1:119" s="13" customFormat="1" ht="20.25" customHeight="1" thickBot="1" x14ac:dyDescent="0.3">
      <c r="A4" s="96"/>
      <c r="B4" s="118" t="s">
        <v>46</v>
      </c>
      <c r="C4" s="105" t="s">
        <v>47</v>
      </c>
      <c r="D4" s="119" t="s">
        <v>48</v>
      </c>
      <c r="E4" s="80" t="s">
        <v>49</v>
      </c>
      <c r="F4" s="76"/>
      <c r="G4" s="96" t="s">
        <v>48</v>
      </c>
      <c r="H4" s="76" t="s">
        <v>49</v>
      </c>
      <c r="I4" s="106"/>
      <c r="J4" s="96" t="s">
        <v>48</v>
      </c>
      <c r="K4" s="96" t="s">
        <v>48</v>
      </c>
      <c r="L4" s="96" t="s">
        <v>48</v>
      </c>
      <c r="M4" s="107" t="s">
        <v>48</v>
      </c>
      <c r="N4" s="96" t="s">
        <v>48</v>
      </c>
      <c r="O4" s="96" t="s">
        <v>48</v>
      </c>
      <c r="P4" s="96" t="s">
        <v>48</v>
      </c>
      <c r="Q4" s="96" t="s">
        <v>48</v>
      </c>
      <c r="R4" s="96" t="s">
        <v>48</v>
      </c>
      <c r="S4" s="108"/>
      <c r="T4" s="96" t="s">
        <v>49</v>
      </c>
      <c r="U4" s="96" t="s">
        <v>49</v>
      </c>
      <c r="V4" s="22" t="s">
        <v>49</v>
      </c>
      <c r="W4" s="22" t="s">
        <v>49</v>
      </c>
      <c r="X4" s="96" t="s">
        <v>49</v>
      </c>
      <c r="Y4" s="96" t="s">
        <v>49</v>
      </c>
      <c r="Z4" s="96" t="s">
        <v>49</v>
      </c>
      <c r="AA4" s="96" t="s">
        <v>49</v>
      </c>
      <c r="AB4" s="97" t="s">
        <v>49</v>
      </c>
      <c r="AC4" s="109" t="s">
        <v>49</v>
      </c>
      <c r="AD4" s="109" t="s">
        <v>49</v>
      </c>
      <c r="AE4" s="109" t="s">
        <v>49</v>
      </c>
    </row>
    <row r="5" spans="1:119" s="13" customFormat="1" ht="15" customHeight="1" x14ac:dyDescent="0.25">
      <c r="A5" s="743" t="s">
        <v>50</v>
      </c>
      <c r="B5" s="111" t="s">
        <v>51</v>
      </c>
      <c r="C5" s="744"/>
      <c r="D5" s="745">
        <f>'09 2018'!D56</f>
        <v>15897.939999999999</v>
      </c>
      <c r="E5" s="125"/>
      <c r="F5" s="125"/>
      <c r="G5" s="746">
        <f>'09 2018'!G56</f>
        <v>127.7600000000001</v>
      </c>
      <c r="H5" s="125"/>
      <c r="I5" s="747"/>
      <c r="J5" s="125"/>
      <c r="K5" s="125"/>
      <c r="L5" s="125"/>
      <c r="M5" s="748"/>
      <c r="N5" s="125"/>
      <c r="O5" s="125"/>
      <c r="P5" s="125"/>
      <c r="Q5" s="125"/>
      <c r="R5" s="746">
        <f>SUM(D5:G5)</f>
        <v>16025.699999999999</v>
      </c>
      <c r="S5" s="747"/>
      <c r="T5" s="125"/>
      <c r="U5" s="125"/>
      <c r="V5" s="125"/>
      <c r="W5" s="125"/>
      <c r="X5" s="125"/>
      <c r="Y5" s="125"/>
      <c r="Z5" s="125"/>
      <c r="AA5" s="125"/>
      <c r="AB5" s="749"/>
      <c r="AC5" s="125"/>
      <c r="AD5" s="125"/>
      <c r="AE5" s="125"/>
      <c r="AF5" s="14"/>
      <c r="AG5" s="14"/>
      <c r="AH5" s="14"/>
      <c r="AI5" s="14"/>
      <c r="AJ5" s="14"/>
      <c r="AK5" s="14"/>
    </row>
    <row r="6" spans="1:119" s="94" customFormat="1" ht="15" customHeight="1" x14ac:dyDescent="0.25">
      <c r="A6" s="209">
        <v>44116</v>
      </c>
      <c r="B6" s="451" t="s">
        <v>117</v>
      </c>
      <c r="C6" s="435" t="s">
        <v>7</v>
      </c>
      <c r="D6" s="436"/>
      <c r="E6" s="436">
        <v>1414.2</v>
      </c>
      <c r="F6" s="436"/>
      <c r="H6" s="436"/>
      <c r="I6" s="437"/>
      <c r="J6" s="436"/>
      <c r="K6" s="436"/>
      <c r="L6" s="436"/>
      <c r="M6" s="750"/>
      <c r="N6" s="436"/>
      <c r="O6" s="519"/>
      <c r="P6" s="436"/>
      <c r="Q6" s="436"/>
      <c r="R6" s="436"/>
      <c r="S6" s="437"/>
      <c r="T6" s="146"/>
      <c r="U6" s="146"/>
      <c r="V6" s="146"/>
      <c r="W6" s="146"/>
      <c r="X6" s="146"/>
      <c r="Y6" s="146">
        <v>1414.2</v>
      </c>
      <c r="Z6" s="146"/>
      <c r="AA6" s="146"/>
      <c r="AB6" s="436"/>
      <c r="AC6" s="146"/>
      <c r="AD6" s="146"/>
      <c r="AE6" s="146"/>
      <c r="AF6" s="131"/>
      <c r="AG6" s="131"/>
      <c r="AH6" s="131"/>
      <c r="AI6" s="131"/>
      <c r="AJ6" s="131"/>
      <c r="AK6" s="131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</row>
    <row r="7" spans="1:119" s="94" customFormat="1" ht="13.5" customHeight="1" x14ac:dyDescent="0.25">
      <c r="A7" s="209">
        <v>44106</v>
      </c>
      <c r="B7" s="94" t="s">
        <v>118</v>
      </c>
      <c r="C7" s="435" t="s">
        <v>7</v>
      </c>
      <c r="D7" s="436"/>
      <c r="E7" s="436">
        <v>59.1</v>
      </c>
      <c r="F7" s="436"/>
      <c r="G7" s="436"/>
      <c r="H7" s="436"/>
      <c r="I7" s="437"/>
      <c r="J7" s="436"/>
      <c r="K7" s="436"/>
      <c r="L7" s="436"/>
      <c r="M7" s="750"/>
      <c r="N7" s="436"/>
      <c r="O7" s="436"/>
      <c r="P7" s="436"/>
      <c r="Q7" s="436"/>
      <c r="R7" s="436"/>
      <c r="S7" s="437"/>
      <c r="T7" s="146"/>
      <c r="U7" s="146"/>
      <c r="V7" s="146"/>
      <c r="W7" s="146"/>
      <c r="X7" s="146"/>
      <c r="Y7" s="146"/>
      <c r="Z7" s="146"/>
      <c r="AA7" s="146"/>
      <c r="AB7" s="436">
        <v>59.1</v>
      </c>
      <c r="AC7" s="146"/>
      <c r="AD7" s="146"/>
      <c r="AE7" s="146"/>
      <c r="AF7" s="131"/>
      <c r="AG7" s="131"/>
      <c r="AH7" s="131"/>
      <c r="AI7" s="131"/>
      <c r="AJ7" s="131"/>
      <c r="AK7" s="131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</row>
    <row r="8" spans="1:119" s="94" customFormat="1" ht="13.5" customHeight="1" x14ac:dyDescent="0.25">
      <c r="A8" s="209">
        <v>44109</v>
      </c>
      <c r="B8" s="408" t="s">
        <v>104</v>
      </c>
      <c r="C8" s="435" t="s">
        <v>7</v>
      </c>
      <c r="D8" s="436">
        <v>30</v>
      </c>
      <c r="E8" s="436"/>
      <c r="F8" s="436"/>
      <c r="G8" s="436"/>
      <c r="H8" s="436"/>
      <c r="I8" s="437"/>
      <c r="J8" s="436"/>
      <c r="K8" s="436">
        <v>30</v>
      </c>
      <c r="L8" s="436"/>
      <c r="M8" s="750"/>
      <c r="N8" s="436"/>
      <c r="O8" s="519"/>
      <c r="P8" s="436"/>
      <c r="Q8" s="436"/>
      <c r="R8" s="436"/>
      <c r="S8" s="437"/>
      <c r="T8" s="146"/>
      <c r="U8" s="146"/>
      <c r="V8" s="146"/>
      <c r="W8" s="146"/>
      <c r="X8" s="146"/>
      <c r="Y8" s="146"/>
      <c r="Z8" s="146"/>
      <c r="AA8" s="146"/>
      <c r="AB8" s="436"/>
      <c r="AC8" s="146"/>
      <c r="AD8" s="146"/>
      <c r="AE8" s="146"/>
      <c r="AF8" s="131"/>
      <c r="AG8" s="131"/>
      <c r="AH8" s="131"/>
      <c r="AI8" s="131"/>
      <c r="AJ8" s="131"/>
      <c r="AK8" s="131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</row>
    <row r="9" spans="1:119" s="94" customFormat="1" ht="13.5" customHeight="1" x14ac:dyDescent="0.25">
      <c r="A9" s="209">
        <v>44109</v>
      </c>
      <c r="B9" s="408" t="s">
        <v>105</v>
      </c>
      <c r="C9" s="435" t="s">
        <v>7</v>
      </c>
      <c r="D9" s="436">
        <v>100</v>
      </c>
      <c r="E9" s="436"/>
      <c r="F9" s="436"/>
      <c r="G9" s="436"/>
      <c r="H9" s="436"/>
      <c r="I9" s="437"/>
      <c r="J9" s="436"/>
      <c r="K9" s="436">
        <v>100</v>
      </c>
      <c r="L9" s="436"/>
      <c r="M9" s="750"/>
      <c r="N9" s="436"/>
      <c r="O9" s="436"/>
      <c r="P9" s="436"/>
      <c r="Q9" s="436"/>
      <c r="R9" s="436"/>
      <c r="S9" s="437"/>
      <c r="T9" s="146"/>
      <c r="U9" s="146"/>
      <c r="V9" s="146"/>
      <c r="W9" s="146"/>
      <c r="X9" s="146"/>
      <c r="Y9" s="146"/>
      <c r="Z9" s="146"/>
      <c r="AA9" s="146"/>
      <c r="AB9" s="436"/>
      <c r="AC9" s="146"/>
      <c r="AD9" s="146"/>
      <c r="AE9" s="146"/>
      <c r="AF9" s="131"/>
      <c r="AG9" s="131"/>
      <c r="AH9" s="131"/>
      <c r="AI9" s="131"/>
      <c r="AJ9" s="131"/>
      <c r="AK9" s="131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</row>
    <row r="10" spans="1:119" s="94" customFormat="1" ht="13.5" customHeight="1" x14ac:dyDescent="0.25">
      <c r="A10" s="209">
        <v>44110</v>
      </c>
      <c r="B10" s="94" t="s">
        <v>9</v>
      </c>
      <c r="C10" s="435" t="s">
        <v>7</v>
      </c>
      <c r="D10" s="436">
        <v>20</v>
      </c>
      <c r="E10" s="436"/>
      <c r="F10" s="436"/>
      <c r="G10" s="436"/>
      <c r="H10" s="436"/>
      <c r="I10" s="437"/>
      <c r="J10" s="436"/>
      <c r="K10" s="436">
        <v>20</v>
      </c>
      <c r="L10" s="436"/>
      <c r="M10" s="750"/>
      <c r="N10" s="436"/>
      <c r="O10" s="436"/>
      <c r="P10" s="436"/>
      <c r="Q10" s="436"/>
      <c r="R10" s="436"/>
      <c r="S10" s="437"/>
      <c r="T10" s="146"/>
      <c r="U10" s="146"/>
      <c r="V10" s="146"/>
      <c r="W10" s="146"/>
      <c r="X10" s="146"/>
      <c r="Y10" s="146"/>
      <c r="Z10" s="146"/>
      <c r="AA10" s="146"/>
      <c r="AB10" s="436"/>
      <c r="AC10" s="146"/>
      <c r="AD10" s="146"/>
      <c r="AE10" s="146"/>
      <c r="AF10" s="131"/>
      <c r="AG10" s="131"/>
      <c r="AH10" s="131"/>
      <c r="AI10" s="131"/>
      <c r="AJ10" s="131"/>
      <c r="AK10" s="131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</row>
    <row r="11" spans="1:119" s="94" customFormat="1" ht="13.5" customHeight="1" x14ac:dyDescent="0.25">
      <c r="A11" s="209">
        <v>44110</v>
      </c>
      <c r="B11" s="94" t="s">
        <v>106</v>
      </c>
      <c r="C11" s="435" t="s">
        <v>7</v>
      </c>
      <c r="D11" s="436">
        <v>50</v>
      </c>
      <c r="E11" s="436"/>
      <c r="F11" s="436"/>
      <c r="G11" s="436"/>
      <c r="H11" s="436"/>
      <c r="I11" s="437"/>
      <c r="J11" s="436"/>
      <c r="K11" s="436">
        <v>50</v>
      </c>
      <c r="L11" s="436"/>
      <c r="M11" s="750"/>
      <c r="N11" s="436"/>
      <c r="O11" s="436"/>
      <c r="P11" s="436"/>
      <c r="Q11" s="436"/>
      <c r="R11" s="436"/>
      <c r="S11" s="437"/>
      <c r="T11" s="146"/>
      <c r="U11" s="146"/>
      <c r="V11" s="146"/>
      <c r="W11" s="146"/>
      <c r="X11" s="146"/>
      <c r="Y11" s="146"/>
      <c r="Z11" s="146"/>
      <c r="AA11" s="146"/>
      <c r="AB11" s="436"/>
      <c r="AC11" s="146"/>
      <c r="AD11" s="146"/>
      <c r="AE11" s="146"/>
      <c r="AF11" s="131"/>
      <c r="AG11" s="131"/>
      <c r="AH11" s="131"/>
      <c r="AI11" s="131"/>
      <c r="AJ11" s="131"/>
      <c r="AK11" s="131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</row>
    <row r="12" spans="1:119" s="94" customFormat="1" ht="13.5" customHeight="1" x14ac:dyDescent="0.25">
      <c r="A12" s="1">
        <v>44112</v>
      </c>
      <c r="B12" s="686" t="s">
        <v>56</v>
      </c>
      <c r="C12" s="435" t="s">
        <v>7</v>
      </c>
      <c r="D12" s="436"/>
      <c r="E12" s="436">
        <v>29.99</v>
      </c>
      <c r="F12" s="436"/>
      <c r="G12" s="436"/>
      <c r="H12" s="436"/>
      <c r="I12" s="437"/>
      <c r="J12" s="436"/>
      <c r="K12" s="436"/>
      <c r="L12" s="436"/>
      <c r="M12" s="750"/>
      <c r="N12" s="436"/>
      <c r="O12" s="436"/>
      <c r="P12" s="436"/>
      <c r="Q12" s="436"/>
      <c r="R12" s="436"/>
      <c r="S12" s="437"/>
      <c r="T12" s="146"/>
      <c r="U12" s="146"/>
      <c r="V12" s="146"/>
      <c r="W12" s="146"/>
      <c r="X12" s="146"/>
      <c r="Y12" s="146"/>
      <c r="Z12" s="146"/>
      <c r="AA12" s="146">
        <v>29.99</v>
      </c>
      <c r="AB12" s="436"/>
      <c r="AC12" s="146"/>
      <c r="AD12" s="146"/>
      <c r="AE12" s="146"/>
      <c r="AF12" s="131"/>
      <c r="AG12" s="131"/>
      <c r="AH12" s="131"/>
      <c r="AI12" s="131"/>
      <c r="AJ12" s="131"/>
      <c r="AK12" s="131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</row>
    <row r="13" spans="1:119" s="94" customFormat="1" ht="13.5" customHeight="1" x14ac:dyDescent="0.25">
      <c r="A13" s="1">
        <v>44113</v>
      </c>
      <c r="B13" s="94" t="s">
        <v>107</v>
      </c>
      <c r="C13" s="435" t="s">
        <v>7</v>
      </c>
      <c r="D13" s="436">
        <v>150</v>
      </c>
      <c r="E13" s="436"/>
      <c r="F13" s="436"/>
      <c r="G13" s="436"/>
      <c r="H13" s="436"/>
      <c r="I13" s="437"/>
      <c r="J13" s="436"/>
      <c r="K13" s="436">
        <v>150</v>
      </c>
      <c r="L13" s="436"/>
      <c r="M13" s="750"/>
      <c r="N13" s="436"/>
      <c r="O13" s="436"/>
      <c r="P13" s="436"/>
      <c r="Q13" s="436"/>
      <c r="R13" s="436"/>
      <c r="S13" s="437"/>
      <c r="T13" s="146"/>
      <c r="U13" s="146"/>
      <c r="V13" s="146"/>
      <c r="W13" s="146"/>
      <c r="X13" s="146"/>
      <c r="Y13" s="146"/>
      <c r="Z13" s="146"/>
      <c r="AA13" s="146"/>
      <c r="AB13" s="436"/>
      <c r="AC13" s="146"/>
      <c r="AD13" s="146"/>
      <c r="AE13" s="146"/>
      <c r="AF13" s="131"/>
      <c r="AG13" s="131"/>
      <c r="AH13" s="131"/>
      <c r="AI13" s="131"/>
      <c r="AJ13" s="131"/>
      <c r="AK13" s="131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</row>
    <row r="14" spans="1:119" s="94" customFormat="1" ht="13.5" customHeight="1" x14ac:dyDescent="0.25">
      <c r="A14" s="1">
        <v>44113</v>
      </c>
      <c r="B14" s="94" t="s">
        <v>108</v>
      </c>
      <c r="C14" s="435" t="s">
        <v>7</v>
      </c>
      <c r="D14" s="436">
        <v>60</v>
      </c>
      <c r="E14" s="436"/>
      <c r="F14" s="436"/>
      <c r="G14" s="436"/>
      <c r="H14" s="436"/>
      <c r="I14" s="437"/>
      <c r="J14" s="436"/>
      <c r="K14" s="436">
        <v>60</v>
      </c>
      <c r="L14" s="436"/>
      <c r="M14" s="750"/>
      <c r="N14" s="436"/>
      <c r="O14" s="436"/>
      <c r="P14" s="436"/>
      <c r="Q14" s="436"/>
      <c r="R14" s="436"/>
      <c r="S14" s="437"/>
      <c r="T14" s="146"/>
      <c r="U14" s="146"/>
      <c r="V14" s="146"/>
      <c r="W14" s="146"/>
      <c r="X14" s="146"/>
      <c r="Y14" s="146"/>
      <c r="Z14" s="146"/>
      <c r="AA14" s="146"/>
      <c r="AB14" s="436"/>
      <c r="AC14" s="146"/>
      <c r="AD14" s="146"/>
      <c r="AE14" s="146"/>
      <c r="AF14" s="131"/>
      <c r="AG14" s="131"/>
      <c r="AH14" s="131"/>
      <c r="AI14" s="131"/>
      <c r="AJ14" s="131"/>
      <c r="AK14" s="131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</row>
    <row r="15" spans="1:119" s="94" customFormat="1" ht="13.5" customHeight="1" x14ac:dyDescent="0.25">
      <c r="A15" s="1">
        <v>44114</v>
      </c>
      <c r="B15" s="94" t="s">
        <v>6</v>
      </c>
      <c r="C15" s="435" t="s">
        <v>7</v>
      </c>
      <c r="D15" s="436"/>
      <c r="E15" s="436"/>
      <c r="F15" s="436"/>
      <c r="G15" s="436">
        <v>47.5</v>
      </c>
      <c r="H15" s="436"/>
      <c r="I15" s="437"/>
      <c r="J15" s="436"/>
      <c r="K15" s="436"/>
      <c r="L15" s="436"/>
      <c r="M15" s="750">
        <v>47.5</v>
      </c>
      <c r="N15" s="436"/>
      <c r="O15" s="436"/>
      <c r="P15" s="436"/>
      <c r="Q15" s="436"/>
      <c r="R15" s="436"/>
      <c r="S15" s="437"/>
      <c r="T15" s="146"/>
      <c r="U15" s="146"/>
      <c r="V15" s="146"/>
      <c r="W15" s="146"/>
      <c r="X15" s="146"/>
      <c r="Y15" s="146"/>
      <c r="Z15" s="146"/>
      <c r="AA15" s="146"/>
      <c r="AB15" s="436"/>
      <c r="AC15" s="146"/>
      <c r="AD15" s="146"/>
      <c r="AE15" s="146"/>
      <c r="AF15" s="131"/>
      <c r="AG15" s="131"/>
      <c r="AH15" s="131"/>
      <c r="AI15" s="131"/>
      <c r="AJ15" s="131"/>
      <c r="AK15" s="131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</row>
    <row r="16" spans="1:119" s="94" customFormat="1" ht="13.5" customHeight="1" x14ac:dyDescent="0.25">
      <c r="A16" s="1">
        <v>44116</v>
      </c>
      <c r="B16" s="408" t="s">
        <v>83</v>
      </c>
      <c r="C16" s="435" t="s">
        <v>7</v>
      </c>
      <c r="D16" s="545">
        <v>150</v>
      </c>
      <c r="E16" s="436"/>
      <c r="F16" s="436"/>
      <c r="G16" s="436"/>
      <c r="H16" s="436"/>
      <c r="I16" s="437"/>
      <c r="J16" s="436"/>
      <c r="K16" s="545">
        <v>150</v>
      </c>
      <c r="L16" s="436"/>
      <c r="M16" s="750"/>
      <c r="N16" s="436"/>
      <c r="O16" s="436"/>
      <c r="P16" s="436"/>
      <c r="Q16" s="436"/>
      <c r="R16" s="436"/>
      <c r="S16" s="437"/>
      <c r="T16" s="146"/>
      <c r="U16" s="146"/>
      <c r="V16" s="146"/>
      <c r="W16" s="146"/>
      <c r="X16" s="146"/>
      <c r="Y16" s="146"/>
      <c r="Z16" s="146"/>
      <c r="AA16" s="146"/>
      <c r="AB16" s="436"/>
      <c r="AC16" s="146"/>
      <c r="AD16" s="146"/>
      <c r="AE16" s="146"/>
      <c r="AF16" s="131"/>
      <c r="AG16" s="131"/>
      <c r="AH16" s="131"/>
      <c r="AI16" s="131"/>
      <c r="AJ16" s="131"/>
      <c r="AK16" s="131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</row>
    <row r="17" spans="1:119" s="94" customFormat="1" ht="13.5" customHeight="1" x14ac:dyDescent="0.25">
      <c r="A17" s="1">
        <v>44116</v>
      </c>
      <c r="B17" s="408" t="s">
        <v>103</v>
      </c>
      <c r="C17" s="435" t="s">
        <v>7</v>
      </c>
      <c r="D17" s="545">
        <v>70</v>
      </c>
      <c r="E17" s="436"/>
      <c r="F17" s="436"/>
      <c r="G17" s="436"/>
      <c r="H17" s="436"/>
      <c r="I17" s="437"/>
      <c r="J17" s="436"/>
      <c r="K17" s="545">
        <v>70</v>
      </c>
      <c r="L17" s="436"/>
      <c r="M17" s="750"/>
      <c r="N17" s="436"/>
      <c r="O17" s="436"/>
      <c r="P17" s="436"/>
      <c r="Q17" s="436"/>
      <c r="R17" s="436"/>
      <c r="S17" s="437"/>
      <c r="T17" s="146"/>
      <c r="U17" s="146"/>
      <c r="V17" s="146"/>
      <c r="W17" s="146"/>
      <c r="X17" s="146"/>
      <c r="Y17" s="146"/>
      <c r="Z17" s="146"/>
      <c r="AA17" s="146"/>
      <c r="AB17" s="436"/>
      <c r="AC17" s="146"/>
      <c r="AD17" s="146"/>
      <c r="AE17" s="146"/>
      <c r="AF17" s="131"/>
      <c r="AG17" s="131"/>
      <c r="AH17" s="131"/>
      <c r="AI17" s="131"/>
      <c r="AJ17" s="131"/>
      <c r="AK17" s="131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</row>
    <row r="18" spans="1:119" s="94" customFormat="1" ht="13.5" customHeight="1" x14ac:dyDescent="0.25">
      <c r="A18" s="1">
        <v>44123</v>
      </c>
      <c r="B18" s="408" t="s">
        <v>119</v>
      </c>
      <c r="C18" s="435" t="s">
        <v>7</v>
      </c>
      <c r="D18" s="436">
        <v>110</v>
      </c>
      <c r="E18" s="436"/>
      <c r="F18" s="436"/>
      <c r="G18" s="436"/>
      <c r="H18" s="436"/>
      <c r="I18" s="437"/>
      <c r="J18" s="436"/>
      <c r="K18" s="436">
        <v>110</v>
      </c>
      <c r="L18" s="436"/>
      <c r="M18" s="750"/>
      <c r="N18" s="436"/>
      <c r="O18" s="436"/>
      <c r="P18" s="436"/>
      <c r="Q18" s="436"/>
      <c r="R18" s="436"/>
      <c r="S18" s="437"/>
      <c r="T18" s="146"/>
      <c r="U18" s="146"/>
      <c r="V18" s="146"/>
      <c r="W18" s="146"/>
      <c r="X18" s="146"/>
      <c r="Y18" s="146"/>
      <c r="Z18" s="146"/>
      <c r="AA18" s="146"/>
      <c r="AB18" s="436"/>
      <c r="AC18" s="146"/>
      <c r="AD18" s="146"/>
      <c r="AE18" s="146"/>
      <c r="AF18" s="131"/>
      <c r="AG18" s="131"/>
      <c r="AH18" s="131"/>
      <c r="AI18" s="131"/>
      <c r="AJ18" s="131"/>
      <c r="AK18" s="131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</row>
    <row r="19" spans="1:119" s="94" customFormat="1" ht="13.5" customHeight="1" x14ac:dyDescent="0.25">
      <c r="A19" s="1">
        <v>44122</v>
      </c>
      <c r="B19" s="94" t="s">
        <v>6</v>
      </c>
      <c r="C19" s="435" t="s">
        <v>7</v>
      </c>
      <c r="D19" s="436"/>
      <c r="E19" s="436"/>
      <c r="F19" s="436"/>
      <c r="G19" s="436">
        <v>18</v>
      </c>
      <c r="H19" s="436"/>
      <c r="I19" s="437"/>
      <c r="J19" s="436"/>
      <c r="K19" s="436"/>
      <c r="L19" s="436"/>
      <c r="M19" s="750">
        <v>18</v>
      </c>
      <c r="N19" s="436"/>
      <c r="O19" s="436"/>
      <c r="P19" s="436"/>
      <c r="Q19" s="436"/>
      <c r="R19" s="436"/>
      <c r="S19" s="437"/>
      <c r="T19" s="146"/>
      <c r="U19" s="146"/>
      <c r="V19" s="146"/>
      <c r="W19" s="146"/>
      <c r="X19" s="146"/>
      <c r="Y19" s="146"/>
      <c r="Z19" s="146"/>
      <c r="AA19" s="146"/>
      <c r="AB19" s="436"/>
      <c r="AC19" s="146"/>
      <c r="AD19" s="146"/>
      <c r="AE19" s="146"/>
      <c r="AF19" s="131"/>
      <c r="AG19" s="131"/>
      <c r="AH19" s="131"/>
      <c r="AI19" s="131"/>
      <c r="AJ19" s="131"/>
      <c r="AK19" s="131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</row>
    <row r="20" spans="1:119" s="94" customFormat="1" ht="13.5" customHeight="1" x14ac:dyDescent="0.25">
      <c r="A20" s="1">
        <v>44123</v>
      </c>
      <c r="B20" s="408" t="s">
        <v>110</v>
      </c>
      <c r="C20" s="435" t="s">
        <v>7</v>
      </c>
      <c r="D20" s="436">
        <v>8.1199999999999992</v>
      </c>
      <c r="E20" s="436"/>
      <c r="F20" s="436"/>
      <c r="G20" s="436"/>
      <c r="H20" s="436"/>
      <c r="I20" s="437"/>
      <c r="J20" s="436"/>
      <c r="K20" s="436">
        <v>8.1199999999999992</v>
      </c>
      <c r="L20" s="436"/>
      <c r="M20" s="750"/>
      <c r="N20" s="436"/>
      <c r="O20" s="436"/>
      <c r="P20" s="436"/>
      <c r="Q20" s="436"/>
      <c r="R20" s="436"/>
      <c r="S20" s="437"/>
      <c r="T20" s="146"/>
      <c r="U20" s="146"/>
      <c r="V20" s="146"/>
      <c r="W20" s="146"/>
      <c r="X20" s="146"/>
      <c r="Y20" s="146"/>
      <c r="Z20" s="146"/>
      <c r="AA20" s="146"/>
      <c r="AB20" s="436"/>
      <c r="AC20" s="146"/>
      <c r="AD20" s="146"/>
      <c r="AE20" s="146"/>
      <c r="AF20" s="131"/>
      <c r="AG20" s="131"/>
      <c r="AH20" s="131"/>
      <c r="AI20" s="131"/>
      <c r="AJ20" s="131"/>
      <c r="AK20" s="131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</row>
    <row r="21" spans="1:119" s="94" customFormat="1" ht="13.5" customHeight="1" x14ac:dyDescent="0.25">
      <c r="A21" s="1">
        <v>44124</v>
      </c>
      <c r="B21" s="766" t="s">
        <v>120</v>
      </c>
      <c r="C21" s="435" t="s">
        <v>7</v>
      </c>
      <c r="D21" s="436"/>
      <c r="E21" s="436"/>
      <c r="F21" s="436"/>
      <c r="G21" s="436"/>
      <c r="H21" s="436">
        <v>11.64</v>
      </c>
      <c r="I21" s="437"/>
      <c r="J21" s="436"/>
      <c r="K21" s="436"/>
      <c r="L21" s="436"/>
      <c r="M21" s="750"/>
      <c r="N21" s="436"/>
      <c r="O21" s="436"/>
      <c r="P21" s="436"/>
      <c r="Q21" s="436"/>
      <c r="R21" s="436"/>
      <c r="S21" s="437"/>
      <c r="T21" s="146"/>
      <c r="U21" s="146"/>
      <c r="V21" s="146"/>
      <c r="W21" s="146">
        <v>11.64</v>
      </c>
      <c r="X21" s="146"/>
      <c r="Y21" s="146"/>
      <c r="Z21" s="146"/>
      <c r="AA21" s="146"/>
      <c r="AB21" s="436"/>
      <c r="AC21" s="146"/>
      <c r="AD21" s="146"/>
      <c r="AE21" s="146"/>
      <c r="AF21" s="131"/>
      <c r="AG21" s="131"/>
      <c r="AH21" s="131"/>
      <c r="AI21" s="131"/>
      <c r="AJ21" s="131"/>
      <c r="AK21" s="131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</row>
    <row r="22" spans="1:119" s="94" customFormat="1" ht="13.5" customHeight="1" x14ac:dyDescent="0.25">
      <c r="A22" s="1">
        <v>44125</v>
      </c>
      <c r="B22" s="408" t="s">
        <v>19</v>
      </c>
      <c r="C22" s="435" t="s">
        <v>7</v>
      </c>
      <c r="D22" s="436">
        <v>500</v>
      </c>
      <c r="E22" s="436"/>
      <c r="F22" s="436"/>
      <c r="G22" s="436"/>
      <c r="H22" s="436"/>
      <c r="I22" s="437"/>
      <c r="J22" s="436"/>
      <c r="K22" s="436">
        <v>500</v>
      </c>
      <c r="L22" s="436"/>
      <c r="M22" s="750"/>
      <c r="N22" s="436"/>
      <c r="O22" s="436"/>
      <c r="P22" s="436"/>
      <c r="Q22" s="436"/>
      <c r="R22" s="436"/>
      <c r="S22" s="437"/>
      <c r="T22" s="146"/>
      <c r="U22" s="146"/>
      <c r="V22" s="146"/>
      <c r="W22" s="146"/>
      <c r="X22" s="146"/>
      <c r="Y22" s="146"/>
      <c r="Z22" s="146"/>
      <c r="AA22" s="146"/>
      <c r="AB22" s="436"/>
      <c r="AC22" s="146"/>
      <c r="AD22" s="146"/>
      <c r="AE22" s="146"/>
      <c r="AF22" s="131"/>
      <c r="AG22" s="131"/>
      <c r="AH22" s="131"/>
      <c r="AI22" s="131"/>
      <c r="AJ22" s="131"/>
      <c r="AK22" s="131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</row>
    <row r="23" spans="1:119" s="94" customFormat="1" ht="13.5" customHeight="1" x14ac:dyDescent="0.25">
      <c r="A23" s="1">
        <v>44125</v>
      </c>
      <c r="B23" s="408" t="s">
        <v>9</v>
      </c>
      <c r="C23" s="435" t="s">
        <v>7</v>
      </c>
      <c r="D23" s="436">
        <v>100</v>
      </c>
      <c r="E23" s="436"/>
      <c r="F23" s="436"/>
      <c r="G23" s="436"/>
      <c r="H23" s="436"/>
      <c r="I23" s="437"/>
      <c r="J23" s="436"/>
      <c r="K23" s="436">
        <v>100</v>
      </c>
      <c r="L23" s="436"/>
      <c r="M23" s="750"/>
      <c r="N23" s="436"/>
      <c r="O23" s="436"/>
      <c r="P23" s="436"/>
      <c r="Q23" s="436"/>
      <c r="R23" s="436"/>
      <c r="S23" s="437"/>
      <c r="T23" s="146"/>
      <c r="U23" s="146"/>
      <c r="V23" s="146"/>
      <c r="W23" s="146"/>
      <c r="X23" s="146"/>
      <c r="Y23" s="146"/>
      <c r="Z23" s="146"/>
      <c r="AA23" s="146"/>
      <c r="AB23" s="436"/>
      <c r="AC23" s="146"/>
      <c r="AD23" s="146"/>
      <c r="AE23" s="146"/>
      <c r="AF23" s="131"/>
      <c r="AG23" s="131"/>
      <c r="AH23" s="131"/>
      <c r="AI23" s="131"/>
      <c r="AJ23" s="131"/>
      <c r="AK23" s="131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</row>
    <row r="24" spans="1:119" s="94" customFormat="1" ht="13.5" customHeight="1" x14ac:dyDescent="0.25">
      <c r="A24" s="1">
        <v>44125</v>
      </c>
      <c r="B24" s="94" t="s">
        <v>121</v>
      </c>
      <c r="C24" s="435" t="s">
        <v>7</v>
      </c>
      <c r="D24" s="436">
        <v>172</v>
      </c>
      <c r="E24" s="436"/>
      <c r="F24" s="436"/>
      <c r="G24" s="436"/>
      <c r="H24" s="436"/>
      <c r="I24" s="437"/>
      <c r="J24" s="436"/>
      <c r="K24" s="436"/>
      <c r="L24" s="436"/>
      <c r="M24" s="750">
        <v>172</v>
      </c>
      <c r="N24" s="436"/>
      <c r="O24" s="436"/>
      <c r="P24" s="436"/>
      <c r="Q24" s="436"/>
      <c r="R24" s="436"/>
      <c r="S24" s="437"/>
      <c r="T24" s="146"/>
      <c r="U24" s="146"/>
      <c r="V24" s="146"/>
      <c r="W24" s="146"/>
      <c r="X24" s="146"/>
      <c r="Y24" s="146"/>
      <c r="Z24" s="146"/>
      <c r="AA24" s="146"/>
      <c r="AB24" s="436"/>
      <c r="AC24" s="146"/>
      <c r="AD24" s="146"/>
      <c r="AE24" s="146"/>
      <c r="AF24" s="131"/>
      <c r="AG24" s="131"/>
      <c r="AH24" s="131"/>
      <c r="AI24" s="131"/>
      <c r="AJ24" s="131"/>
      <c r="AK24" s="131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</row>
    <row r="25" spans="1:119" s="94" customFormat="1" ht="13.5" customHeight="1" x14ac:dyDescent="0.25">
      <c r="A25" s="1">
        <v>44118</v>
      </c>
      <c r="B25" s="94" t="s">
        <v>121</v>
      </c>
      <c r="C25" s="435" t="s">
        <v>7</v>
      </c>
      <c r="D25" s="436">
        <v>35</v>
      </c>
      <c r="E25" s="436"/>
      <c r="F25" s="436"/>
      <c r="G25" s="436"/>
      <c r="H25" s="436"/>
      <c r="I25" s="437"/>
      <c r="J25" s="436"/>
      <c r="K25" s="436"/>
      <c r="L25" s="436"/>
      <c r="M25" s="750">
        <v>35</v>
      </c>
      <c r="N25" s="436"/>
      <c r="O25" s="436"/>
      <c r="P25" s="436"/>
      <c r="Q25" s="436"/>
      <c r="R25" s="436"/>
      <c r="S25" s="437"/>
      <c r="T25" s="146"/>
      <c r="U25" s="146"/>
      <c r="V25" s="146"/>
      <c r="W25" s="146"/>
      <c r="X25" s="146"/>
      <c r="Y25" s="146"/>
      <c r="Z25" s="146"/>
      <c r="AA25" s="146"/>
      <c r="AB25" s="436"/>
      <c r="AC25" s="146"/>
      <c r="AD25" s="146"/>
      <c r="AE25" s="146"/>
      <c r="AF25" s="131"/>
      <c r="AG25" s="131"/>
      <c r="AH25" s="131"/>
      <c r="AI25" s="131"/>
      <c r="AJ25" s="131"/>
      <c r="AK25" s="131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</row>
    <row r="26" spans="1:119" s="94" customFormat="1" ht="13.5" customHeight="1" x14ac:dyDescent="0.25">
      <c r="A26" s="1">
        <v>44125</v>
      </c>
      <c r="B26" s="94" t="s">
        <v>111</v>
      </c>
      <c r="C26" s="435" t="s">
        <v>7</v>
      </c>
      <c r="D26" s="436">
        <v>80</v>
      </c>
      <c r="E26" s="436"/>
      <c r="F26" s="436"/>
      <c r="G26" s="436"/>
      <c r="H26" s="436"/>
      <c r="I26" s="437"/>
      <c r="J26" s="436"/>
      <c r="K26" s="436">
        <v>80</v>
      </c>
      <c r="L26" s="436"/>
      <c r="M26" s="750"/>
      <c r="N26" s="436"/>
      <c r="O26" s="436"/>
      <c r="P26" s="436"/>
      <c r="Q26" s="436"/>
      <c r="R26" s="436"/>
      <c r="S26" s="437"/>
      <c r="T26" s="146"/>
      <c r="U26" s="146"/>
      <c r="V26" s="146"/>
      <c r="W26" s="146"/>
      <c r="X26" s="146"/>
      <c r="Y26" s="146"/>
      <c r="Z26" s="146"/>
      <c r="AA26" s="146"/>
      <c r="AB26" s="436"/>
      <c r="AC26" s="146"/>
      <c r="AD26" s="146"/>
      <c r="AE26" s="146"/>
      <c r="AF26" s="131"/>
      <c r="AG26" s="131"/>
      <c r="AH26" s="131"/>
      <c r="AI26" s="131"/>
      <c r="AJ26" s="131"/>
      <c r="AK26" s="131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</row>
    <row r="27" spans="1:119" s="94" customFormat="1" ht="13.5" customHeight="1" x14ac:dyDescent="0.25">
      <c r="A27" s="1">
        <v>44125</v>
      </c>
      <c r="B27" s="408" t="s">
        <v>9</v>
      </c>
      <c r="C27" s="435" t="s">
        <v>7</v>
      </c>
      <c r="D27" s="436">
        <v>107</v>
      </c>
      <c r="E27" s="436"/>
      <c r="F27" s="436"/>
      <c r="G27" s="436"/>
      <c r="H27" s="436"/>
      <c r="I27" s="437"/>
      <c r="J27" s="436"/>
      <c r="K27" s="436">
        <v>107</v>
      </c>
      <c r="L27" s="436"/>
      <c r="M27" s="750"/>
      <c r="N27" s="436"/>
      <c r="O27" s="436"/>
      <c r="P27" s="436"/>
      <c r="Q27" s="436"/>
      <c r="R27" s="436"/>
      <c r="S27" s="437"/>
      <c r="T27" s="146"/>
      <c r="U27" s="146"/>
      <c r="V27" s="146"/>
      <c r="W27" s="146"/>
      <c r="X27" s="146"/>
      <c r="Y27" s="146"/>
      <c r="Z27" s="146"/>
      <c r="AA27" s="146"/>
      <c r="AB27" s="436"/>
      <c r="AC27" s="146"/>
      <c r="AD27" s="146"/>
      <c r="AE27" s="146"/>
      <c r="AF27" s="131"/>
      <c r="AG27" s="131"/>
      <c r="AH27" s="131"/>
      <c r="AI27" s="131"/>
      <c r="AJ27" s="131"/>
      <c r="AK27" s="131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</row>
    <row r="28" spans="1:119" s="94" customFormat="1" ht="13.5" customHeight="1" x14ac:dyDescent="0.25">
      <c r="A28" s="1">
        <v>44124</v>
      </c>
      <c r="B28" s="94" t="s">
        <v>11</v>
      </c>
      <c r="C28" s="435" t="s">
        <v>7</v>
      </c>
      <c r="D28" s="436">
        <v>400</v>
      </c>
      <c r="E28" s="436"/>
      <c r="F28" s="436"/>
      <c r="G28" s="436"/>
      <c r="H28" s="436"/>
      <c r="I28" s="437"/>
      <c r="J28" s="436"/>
      <c r="K28" s="436">
        <v>400</v>
      </c>
      <c r="L28" s="436"/>
      <c r="M28" s="750"/>
      <c r="N28" s="436"/>
      <c r="O28" s="436"/>
      <c r="P28" s="436"/>
      <c r="Q28" s="436"/>
      <c r="R28" s="436"/>
      <c r="S28" s="437"/>
      <c r="T28" s="146"/>
      <c r="U28" s="146"/>
      <c r="V28" s="146"/>
      <c r="W28" s="146"/>
      <c r="X28" s="146"/>
      <c r="Y28" s="146"/>
      <c r="Z28" s="146"/>
      <c r="AA28" s="146"/>
      <c r="AB28" s="436"/>
      <c r="AC28" s="146"/>
      <c r="AD28" s="146"/>
      <c r="AE28" s="146"/>
      <c r="AF28" s="131"/>
      <c r="AG28" s="131"/>
      <c r="AH28" s="131"/>
      <c r="AI28" s="131"/>
      <c r="AJ28" s="131"/>
      <c r="AK28" s="131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</row>
    <row r="29" spans="1:119" s="94" customFormat="1" ht="13.5" customHeight="1" x14ac:dyDescent="0.25">
      <c r="A29" s="1">
        <v>44126</v>
      </c>
      <c r="B29" s="94" t="s">
        <v>121</v>
      </c>
      <c r="C29" s="435" t="s">
        <v>7</v>
      </c>
      <c r="D29" s="436"/>
      <c r="E29" s="436"/>
      <c r="F29" s="436"/>
      <c r="G29" s="436">
        <v>20</v>
      </c>
      <c r="H29" s="436"/>
      <c r="I29" s="437"/>
      <c r="J29" s="436"/>
      <c r="K29" s="436"/>
      <c r="L29" s="436"/>
      <c r="M29" s="750">
        <v>20</v>
      </c>
      <c r="N29" s="436"/>
      <c r="O29" s="436"/>
      <c r="P29" s="436"/>
      <c r="Q29" s="436"/>
      <c r="R29" s="436"/>
      <c r="S29" s="437"/>
      <c r="T29" s="146"/>
      <c r="U29" s="146"/>
      <c r="V29" s="146"/>
      <c r="W29" s="146"/>
      <c r="X29" s="146"/>
      <c r="Y29" s="146"/>
      <c r="Z29" s="146"/>
      <c r="AA29" s="146"/>
      <c r="AB29" s="436"/>
      <c r="AC29" s="146"/>
      <c r="AD29" s="146"/>
      <c r="AE29" s="146"/>
      <c r="AF29" s="131"/>
      <c r="AG29" s="131"/>
      <c r="AH29" s="131"/>
      <c r="AI29" s="131"/>
      <c r="AJ29" s="131"/>
      <c r="AK29" s="131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</row>
    <row r="30" spans="1:119" s="94" customFormat="1" ht="13.5" customHeight="1" x14ac:dyDescent="0.25">
      <c r="A30" s="1">
        <v>44130</v>
      </c>
      <c r="B30" s="408" t="s">
        <v>61</v>
      </c>
      <c r="C30" s="435" t="s">
        <v>7</v>
      </c>
      <c r="D30" s="436"/>
      <c r="E30" s="436">
        <v>106.17</v>
      </c>
      <c r="F30" s="436"/>
      <c r="G30" s="436"/>
      <c r="H30" s="436"/>
      <c r="I30" s="437"/>
      <c r="J30" s="436"/>
      <c r="K30" s="436"/>
      <c r="L30" s="436"/>
      <c r="M30" s="750"/>
      <c r="N30" s="436"/>
      <c r="O30" s="436"/>
      <c r="P30" s="436"/>
      <c r="Q30" s="436"/>
      <c r="R30" s="436"/>
      <c r="S30" s="437"/>
      <c r="T30" s="146">
        <v>106.17</v>
      </c>
      <c r="U30" s="146"/>
      <c r="V30" s="146"/>
      <c r="W30" s="146"/>
      <c r="X30" s="146"/>
      <c r="Y30" s="146"/>
      <c r="Z30" s="146"/>
      <c r="AA30" s="146"/>
      <c r="AB30" s="436"/>
      <c r="AC30" s="146"/>
      <c r="AD30" s="146"/>
      <c r="AE30" s="146"/>
      <c r="AF30" s="131"/>
      <c r="AG30" s="131"/>
      <c r="AH30" s="131"/>
      <c r="AI30" s="131"/>
      <c r="AJ30" s="131"/>
      <c r="AK30" s="131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</row>
    <row r="31" spans="1:119" s="94" customFormat="1" ht="13.5" customHeight="1" x14ac:dyDescent="0.25">
      <c r="A31" s="1">
        <v>44127</v>
      </c>
      <c r="B31" s="408" t="s">
        <v>9</v>
      </c>
      <c r="C31" s="435" t="s">
        <v>7</v>
      </c>
      <c r="D31" s="436">
        <v>20</v>
      </c>
      <c r="E31" s="436"/>
      <c r="F31" s="436"/>
      <c r="G31" s="436"/>
      <c r="H31" s="436"/>
      <c r="I31" s="437"/>
      <c r="J31" s="436"/>
      <c r="K31" s="436">
        <v>20</v>
      </c>
      <c r="L31" s="436"/>
      <c r="M31" s="750"/>
      <c r="N31" s="436"/>
      <c r="O31" s="436"/>
      <c r="P31" s="436"/>
      <c r="Q31" s="436"/>
      <c r="R31" s="436"/>
      <c r="S31" s="437"/>
      <c r="T31" s="146"/>
      <c r="U31" s="146"/>
      <c r="V31" s="146"/>
      <c r="W31" s="146"/>
      <c r="X31" s="146"/>
      <c r="Y31" s="146"/>
      <c r="Z31" s="146"/>
      <c r="AA31" s="146"/>
      <c r="AB31" s="436"/>
      <c r="AC31" s="146"/>
      <c r="AD31" s="146"/>
      <c r="AE31" s="146"/>
      <c r="AF31" s="131"/>
      <c r="AG31" s="131"/>
      <c r="AH31" s="131"/>
      <c r="AI31" s="131"/>
      <c r="AJ31" s="131"/>
      <c r="AK31" s="131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</row>
    <row r="32" spans="1:119" s="94" customFormat="1" ht="13.5" customHeight="1" x14ac:dyDescent="0.25">
      <c r="A32" s="1">
        <v>44128</v>
      </c>
      <c r="B32" s="408" t="s">
        <v>112</v>
      </c>
      <c r="C32" s="435" t="s">
        <v>7</v>
      </c>
      <c r="D32" s="436">
        <v>40</v>
      </c>
      <c r="E32" s="436"/>
      <c r="F32" s="436"/>
      <c r="G32" s="436"/>
      <c r="H32" s="436"/>
      <c r="I32" s="437"/>
      <c r="J32" s="436"/>
      <c r="K32" s="436">
        <v>40</v>
      </c>
      <c r="L32" s="436"/>
      <c r="M32" s="750"/>
      <c r="N32" s="436"/>
      <c r="O32" s="436"/>
      <c r="P32" s="436"/>
      <c r="Q32" s="436"/>
      <c r="R32" s="436"/>
      <c r="S32" s="437"/>
      <c r="T32" s="146"/>
      <c r="U32" s="146"/>
      <c r="V32" s="146"/>
      <c r="W32" s="146"/>
      <c r="X32" s="146"/>
      <c r="Y32" s="146"/>
      <c r="Z32" s="146"/>
      <c r="AA32" s="146"/>
      <c r="AB32" s="436"/>
      <c r="AC32" s="146"/>
      <c r="AD32" s="146"/>
      <c r="AE32" s="146"/>
      <c r="AF32" s="131"/>
      <c r="AG32" s="131"/>
      <c r="AH32" s="131"/>
      <c r="AI32" s="131"/>
      <c r="AJ32" s="131"/>
      <c r="AK32" s="131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</row>
    <row r="33" spans="1:119" s="94" customFormat="1" ht="13.5" customHeight="1" x14ac:dyDescent="0.25">
      <c r="A33" s="1">
        <v>44130</v>
      </c>
      <c r="B33" s="408" t="s">
        <v>113</v>
      </c>
      <c r="C33" s="435" t="s">
        <v>7</v>
      </c>
      <c r="D33" s="436">
        <v>25</v>
      </c>
      <c r="E33" s="436"/>
      <c r="F33" s="436"/>
      <c r="G33" s="436"/>
      <c r="H33" s="436"/>
      <c r="I33" s="437"/>
      <c r="J33" s="436"/>
      <c r="K33" s="436">
        <v>25</v>
      </c>
      <c r="L33" s="436"/>
      <c r="M33" s="750"/>
      <c r="N33" s="436"/>
      <c r="O33" s="436"/>
      <c r="P33" s="436"/>
      <c r="Q33" s="436"/>
      <c r="R33" s="436"/>
      <c r="S33" s="437"/>
      <c r="T33" s="146"/>
      <c r="U33" s="146"/>
      <c r="V33" s="146"/>
      <c r="W33" s="146"/>
      <c r="X33" s="146"/>
      <c r="Y33" s="146"/>
      <c r="Z33" s="146"/>
      <c r="AA33" s="146"/>
      <c r="AB33" s="436"/>
      <c r="AC33" s="146"/>
      <c r="AD33" s="146"/>
      <c r="AE33" s="146"/>
      <c r="AF33" s="131"/>
      <c r="AG33" s="131"/>
      <c r="AH33" s="131"/>
      <c r="AI33" s="131"/>
      <c r="AJ33" s="131"/>
      <c r="AK33" s="131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</row>
    <row r="34" spans="1:119" s="94" customFormat="1" ht="13.5" customHeight="1" x14ac:dyDescent="0.25">
      <c r="A34" s="1">
        <v>44130</v>
      </c>
      <c r="B34" s="766" t="s">
        <v>122</v>
      </c>
      <c r="C34" s="435" t="s">
        <v>7</v>
      </c>
      <c r="D34" s="436"/>
      <c r="E34" s="436">
        <v>718</v>
      </c>
      <c r="F34" s="436"/>
      <c r="G34" s="436"/>
      <c r="H34" s="436"/>
      <c r="I34" s="437"/>
      <c r="J34" s="436"/>
      <c r="K34" s="436"/>
      <c r="L34" s="436"/>
      <c r="M34" s="750"/>
      <c r="N34" s="436"/>
      <c r="O34" s="436"/>
      <c r="P34" s="436"/>
      <c r="Q34" s="436"/>
      <c r="R34" s="436"/>
      <c r="S34" s="437"/>
      <c r="T34" s="146"/>
      <c r="U34" s="146"/>
      <c r="V34" s="146"/>
      <c r="W34" s="146"/>
      <c r="X34" s="146">
        <v>718</v>
      </c>
      <c r="Y34" s="146"/>
      <c r="Z34" s="146"/>
      <c r="AA34" s="146"/>
      <c r="AB34" s="436"/>
      <c r="AC34" s="146"/>
      <c r="AD34" s="146"/>
      <c r="AE34" s="146"/>
      <c r="AF34" s="131"/>
      <c r="AG34" s="131"/>
      <c r="AH34" s="131"/>
      <c r="AI34" s="131"/>
      <c r="AJ34" s="131"/>
      <c r="AK34" s="131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</row>
    <row r="35" spans="1:119" s="94" customFormat="1" ht="13.5" customHeight="1" x14ac:dyDescent="0.25">
      <c r="A35" s="1">
        <v>44132</v>
      </c>
      <c r="B35" s="408" t="s">
        <v>9</v>
      </c>
      <c r="C35" s="435" t="s">
        <v>7</v>
      </c>
      <c r="D35" s="457">
        <v>50</v>
      </c>
      <c r="E35" s="436"/>
      <c r="F35" s="436"/>
      <c r="G35" s="436"/>
      <c r="H35" s="436"/>
      <c r="I35" s="437"/>
      <c r="J35" s="436"/>
      <c r="K35" s="457">
        <v>50</v>
      </c>
      <c r="L35" s="436"/>
      <c r="M35" s="750"/>
      <c r="N35" s="436"/>
      <c r="O35" s="436"/>
      <c r="P35" s="436"/>
      <c r="Q35" s="436"/>
      <c r="R35" s="436"/>
      <c r="S35" s="437"/>
      <c r="T35" s="146"/>
      <c r="U35" s="146"/>
      <c r="V35" s="146"/>
      <c r="W35" s="146"/>
      <c r="X35" s="146"/>
      <c r="Y35" s="146"/>
      <c r="Z35" s="146"/>
      <c r="AA35" s="146"/>
      <c r="AB35" s="436"/>
      <c r="AC35" s="146"/>
      <c r="AD35" s="146"/>
      <c r="AE35" s="146"/>
      <c r="AF35" s="131"/>
      <c r="AG35" s="131"/>
      <c r="AH35" s="131"/>
      <c r="AI35" s="131"/>
      <c r="AJ35" s="131"/>
      <c r="AK35" s="131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</row>
    <row r="36" spans="1:119" s="94" customFormat="1" ht="13.5" customHeight="1" x14ac:dyDescent="0.25">
      <c r="A36" s="1">
        <v>44132</v>
      </c>
      <c r="B36" s="408" t="s">
        <v>114</v>
      </c>
      <c r="C36" s="435" t="s">
        <v>7</v>
      </c>
      <c r="D36" s="457">
        <v>70</v>
      </c>
      <c r="E36" s="436"/>
      <c r="F36" s="436"/>
      <c r="G36" s="436"/>
      <c r="H36" s="436"/>
      <c r="I36" s="437"/>
      <c r="J36" s="436"/>
      <c r="K36" s="457">
        <v>70</v>
      </c>
      <c r="L36" s="436"/>
      <c r="M36" s="750"/>
      <c r="N36" s="436"/>
      <c r="O36" s="436"/>
      <c r="P36" s="436"/>
      <c r="Q36" s="436"/>
      <c r="R36" s="436"/>
      <c r="S36" s="437"/>
      <c r="T36" s="146"/>
      <c r="U36" s="146"/>
      <c r="V36" s="146"/>
      <c r="W36" s="146"/>
      <c r="X36" s="146"/>
      <c r="Y36" s="146"/>
      <c r="Z36" s="146"/>
      <c r="AA36" s="146"/>
      <c r="AB36" s="436"/>
      <c r="AC36" s="146"/>
      <c r="AD36" s="146"/>
      <c r="AE36" s="146"/>
      <c r="AF36" s="131"/>
      <c r="AG36" s="131"/>
      <c r="AH36" s="131"/>
      <c r="AI36" s="131"/>
      <c r="AJ36" s="131"/>
      <c r="AK36" s="131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</row>
    <row r="37" spans="1:119" s="94" customFormat="1" ht="13.5" customHeight="1" x14ac:dyDescent="0.25">
      <c r="A37" s="1">
        <v>44132</v>
      </c>
      <c r="B37" s="766" t="s">
        <v>6</v>
      </c>
      <c r="C37" s="435" t="s">
        <v>7</v>
      </c>
      <c r="D37" s="775">
        <v>166.5</v>
      </c>
      <c r="E37" s="436"/>
      <c r="F37" s="436"/>
      <c r="G37" s="436"/>
      <c r="H37" s="436"/>
      <c r="I37" s="437"/>
      <c r="J37" s="436"/>
      <c r="K37" s="436"/>
      <c r="L37" s="436"/>
      <c r="M37" s="750">
        <v>166.5</v>
      </c>
      <c r="N37" s="436"/>
      <c r="O37" s="436"/>
      <c r="P37" s="436"/>
      <c r="Q37" s="436"/>
      <c r="R37" s="436"/>
      <c r="S37" s="437"/>
      <c r="T37" s="146"/>
      <c r="U37" s="146"/>
      <c r="V37" s="146"/>
      <c r="W37" s="146"/>
      <c r="X37" s="146"/>
      <c r="Y37" s="146"/>
      <c r="Z37" s="146"/>
      <c r="AA37" s="146"/>
      <c r="AB37" s="436"/>
      <c r="AC37" s="146"/>
      <c r="AD37" s="146"/>
      <c r="AE37" s="146"/>
      <c r="AF37" s="131"/>
      <c r="AG37" s="131"/>
      <c r="AH37" s="131"/>
      <c r="AI37" s="131"/>
      <c r="AJ37" s="131"/>
      <c r="AK37" s="131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</row>
    <row r="38" spans="1:119" s="94" customFormat="1" ht="13.5" customHeight="1" x14ac:dyDescent="0.25">
      <c r="A38" s="1">
        <v>44132</v>
      </c>
      <c r="B38" s="408" t="s">
        <v>115</v>
      </c>
      <c r="C38" s="435" t="s">
        <v>7</v>
      </c>
      <c r="D38" s="271">
        <v>50.73</v>
      </c>
      <c r="E38" s="436"/>
      <c r="F38" s="436"/>
      <c r="G38" s="436"/>
      <c r="H38" s="436"/>
      <c r="I38" s="437"/>
      <c r="J38" s="436"/>
      <c r="K38" s="774">
        <v>50.73</v>
      </c>
      <c r="L38" s="436"/>
      <c r="M38" s="750"/>
      <c r="N38" s="436"/>
      <c r="O38" s="436"/>
      <c r="P38" s="436"/>
      <c r="Q38" s="436"/>
      <c r="R38" s="436"/>
      <c r="S38" s="437"/>
      <c r="T38" s="146"/>
      <c r="U38" s="146"/>
      <c r="V38" s="146"/>
      <c r="W38" s="146"/>
      <c r="X38" s="146"/>
      <c r="Y38" s="146"/>
      <c r="Z38" s="146"/>
      <c r="AA38" s="146"/>
      <c r="AB38" s="436"/>
      <c r="AC38" s="146"/>
      <c r="AD38" s="146"/>
      <c r="AE38" s="146"/>
      <c r="AF38" s="131"/>
      <c r="AG38" s="131"/>
      <c r="AH38" s="131"/>
      <c r="AI38" s="131"/>
      <c r="AJ38" s="131"/>
      <c r="AK38" s="131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</row>
    <row r="39" spans="1:119" s="94" customFormat="1" ht="13.5" customHeight="1" x14ac:dyDescent="0.25">
      <c r="A39" s="1">
        <v>44133</v>
      </c>
      <c r="B39" s="94" t="s">
        <v>62</v>
      </c>
      <c r="C39" s="435" t="s">
        <v>7</v>
      </c>
      <c r="D39" s="436"/>
      <c r="E39" s="436">
        <v>172.8</v>
      </c>
      <c r="F39" s="436"/>
      <c r="G39" s="436"/>
      <c r="H39" s="436"/>
      <c r="I39" s="437"/>
      <c r="J39" s="436"/>
      <c r="K39" s="436"/>
      <c r="L39" s="436"/>
      <c r="M39" s="750"/>
      <c r="N39" s="436"/>
      <c r="O39" s="436"/>
      <c r="P39" s="436"/>
      <c r="Q39" s="436"/>
      <c r="R39" s="436"/>
      <c r="S39" s="437"/>
      <c r="T39" s="146"/>
      <c r="U39" s="146"/>
      <c r="V39" s="146"/>
      <c r="W39" s="146"/>
      <c r="X39" s="146"/>
      <c r="Y39" s="146"/>
      <c r="Z39" s="146"/>
      <c r="AA39" s="146">
        <v>172.8</v>
      </c>
      <c r="AB39" s="436"/>
      <c r="AC39" s="146"/>
      <c r="AD39" s="146"/>
      <c r="AE39" s="146"/>
      <c r="AF39" s="131"/>
      <c r="AG39" s="131"/>
      <c r="AH39" s="131"/>
      <c r="AI39" s="131"/>
      <c r="AJ39" s="131"/>
      <c r="AK39" s="131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</row>
    <row r="40" spans="1:119" s="94" customFormat="1" ht="13.5" customHeight="1" x14ac:dyDescent="0.25">
      <c r="A40" s="1">
        <v>44133</v>
      </c>
      <c r="B40" s="94" t="s">
        <v>63</v>
      </c>
      <c r="C40" s="435" t="s">
        <v>7</v>
      </c>
      <c r="D40" s="436"/>
      <c r="E40" s="436">
        <v>60</v>
      </c>
      <c r="F40" s="436"/>
      <c r="G40" s="436"/>
      <c r="H40" s="436"/>
      <c r="I40" s="437"/>
      <c r="J40" s="436"/>
      <c r="K40" s="436"/>
      <c r="L40" s="436"/>
      <c r="M40" s="750"/>
      <c r="N40" s="436"/>
      <c r="O40" s="436"/>
      <c r="P40" s="436"/>
      <c r="Q40" s="436"/>
      <c r="R40" s="436"/>
      <c r="S40" s="437"/>
      <c r="T40" s="146"/>
      <c r="U40" s="146"/>
      <c r="V40" s="146"/>
      <c r="W40" s="146"/>
      <c r="X40" s="146"/>
      <c r="Y40" s="146"/>
      <c r="Z40" s="146"/>
      <c r="AA40" s="146">
        <v>60</v>
      </c>
      <c r="AB40" s="436"/>
      <c r="AC40" s="146"/>
      <c r="AD40" s="146"/>
      <c r="AE40" s="146"/>
      <c r="AF40" s="131"/>
      <c r="AG40" s="131"/>
      <c r="AH40" s="131"/>
      <c r="AI40" s="131"/>
      <c r="AJ40" s="131"/>
      <c r="AK40" s="131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</row>
    <row r="41" spans="1:119" s="94" customFormat="1" ht="13.5" customHeight="1" x14ac:dyDescent="0.25">
      <c r="A41" s="1"/>
      <c r="C41" s="435"/>
      <c r="D41" s="436"/>
      <c r="E41" s="436"/>
      <c r="F41" s="436"/>
      <c r="G41" s="436"/>
      <c r="H41" s="436"/>
      <c r="I41" s="437"/>
      <c r="J41" s="436"/>
      <c r="K41" s="436"/>
      <c r="L41" s="436"/>
      <c r="M41" s="750"/>
      <c r="N41" s="436"/>
      <c r="O41" s="436"/>
      <c r="P41" s="436"/>
      <c r="Q41" s="436"/>
      <c r="R41" s="436"/>
      <c r="S41" s="437"/>
      <c r="T41" s="146"/>
      <c r="U41" s="146"/>
      <c r="V41" s="146"/>
      <c r="W41" s="146"/>
      <c r="X41" s="146"/>
      <c r="Y41" s="146"/>
      <c r="Z41" s="146"/>
      <c r="AA41" s="146"/>
      <c r="AB41" s="436"/>
      <c r="AC41" s="146"/>
      <c r="AD41" s="146"/>
      <c r="AE41" s="146"/>
      <c r="AF41" s="131"/>
      <c r="AG41" s="131"/>
      <c r="AH41" s="131"/>
      <c r="AI41" s="131"/>
      <c r="AJ41" s="131"/>
      <c r="AK41" s="131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</row>
    <row r="42" spans="1:119" s="94" customFormat="1" ht="13.5" customHeight="1" x14ac:dyDescent="0.25">
      <c r="A42" s="1"/>
      <c r="C42" s="435"/>
      <c r="D42" s="436"/>
      <c r="E42" s="436"/>
      <c r="F42" s="436"/>
      <c r="G42" s="436"/>
      <c r="H42" s="436"/>
      <c r="I42" s="437"/>
      <c r="J42" s="436"/>
      <c r="K42" s="436"/>
      <c r="L42" s="436"/>
      <c r="M42" s="750"/>
      <c r="N42" s="436"/>
      <c r="O42" s="436"/>
      <c r="P42" s="436"/>
      <c r="Q42" s="436"/>
      <c r="R42" s="436"/>
      <c r="S42" s="437"/>
      <c r="T42" s="146"/>
      <c r="U42" s="146"/>
      <c r="V42" s="146"/>
      <c r="W42" s="146"/>
      <c r="X42" s="146"/>
      <c r="Y42" s="146"/>
      <c r="Z42" s="146"/>
      <c r="AA42" s="146"/>
      <c r="AB42" s="436"/>
      <c r="AC42" s="146"/>
      <c r="AD42" s="146"/>
      <c r="AE42" s="146"/>
      <c r="AF42" s="131"/>
      <c r="AG42" s="131"/>
      <c r="AH42" s="131"/>
      <c r="AI42" s="131"/>
      <c r="AJ42" s="131"/>
      <c r="AK42" s="131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</row>
    <row r="43" spans="1:119" s="94" customFormat="1" ht="16.5" customHeight="1" x14ac:dyDescent="0.25">
      <c r="A43" s="19" t="s">
        <v>65</v>
      </c>
      <c r="B43" s="430"/>
      <c r="C43" s="431"/>
      <c r="D43" s="432">
        <f>SUM(D6:D42)</f>
        <v>2564.35</v>
      </c>
      <c r="E43" s="432">
        <f>SUM(E6:E42)</f>
        <v>2560.2600000000002</v>
      </c>
      <c r="F43" s="433"/>
      <c r="G43" s="433">
        <f>SUM(G6:G42)</f>
        <v>85.5</v>
      </c>
      <c r="H43" s="433">
        <f>SUM(H6:H42)</f>
        <v>11.64</v>
      </c>
      <c r="I43" s="659"/>
      <c r="J43" s="433">
        <f t="shared" ref="J43:R43" si="0">SUM(J6:J42)</f>
        <v>0</v>
      </c>
      <c r="K43" s="433">
        <f t="shared" si="0"/>
        <v>2190.85</v>
      </c>
      <c r="L43" s="433">
        <f t="shared" si="0"/>
        <v>0</v>
      </c>
      <c r="M43" s="433">
        <f t="shared" si="0"/>
        <v>459</v>
      </c>
      <c r="N43" s="433">
        <f t="shared" si="0"/>
        <v>0</v>
      </c>
      <c r="O43" s="433">
        <f t="shared" si="0"/>
        <v>0</v>
      </c>
      <c r="P43" s="433">
        <f t="shared" si="0"/>
        <v>0</v>
      </c>
      <c r="Q43" s="433">
        <f t="shared" si="0"/>
        <v>0</v>
      </c>
      <c r="R43" s="433">
        <f t="shared" si="0"/>
        <v>0</v>
      </c>
      <c r="S43" s="659"/>
      <c r="T43" s="434">
        <f t="shared" ref="T43:AE43" si="1">SUM(T6:T42)</f>
        <v>106.17</v>
      </c>
      <c r="U43" s="434">
        <f t="shared" si="1"/>
        <v>0</v>
      </c>
      <c r="V43" s="434">
        <f t="shared" si="1"/>
        <v>0</v>
      </c>
      <c r="W43" s="434">
        <f t="shared" si="1"/>
        <v>11.64</v>
      </c>
      <c r="X43" s="434">
        <f t="shared" si="1"/>
        <v>718</v>
      </c>
      <c r="Y43" s="434">
        <f t="shared" si="1"/>
        <v>1414.2</v>
      </c>
      <c r="Z43" s="434">
        <f t="shared" si="1"/>
        <v>0</v>
      </c>
      <c r="AA43" s="434">
        <f t="shared" si="1"/>
        <v>262.79000000000002</v>
      </c>
      <c r="AB43" s="434">
        <f t="shared" si="1"/>
        <v>59.1</v>
      </c>
      <c r="AC43" s="434">
        <f t="shared" si="1"/>
        <v>0</v>
      </c>
      <c r="AD43" s="434">
        <f t="shared" si="1"/>
        <v>0</v>
      </c>
      <c r="AE43" s="434">
        <f t="shared" si="1"/>
        <v>0</v>
      </c>
      <c r="AF43" s="131"/>
      <c r="AG43" s="131"/>
      <c r="AH43" s="131"/>
      <c r="AI43" s="131"/>
      <c r="AJ43" s="131"/>
      <c r="AK43" s="131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</row>
    <row r="44" spans="1:119" s="151" customFormat="1" ht="16.5" customHeight="1" thickBot="1" x14ac:dyDescent="0.3">
      <c r="A44" s="81"/>
      <c r="B44" s="82"/>
      <c r="C44" s="82"/>
      <c r="D44" s="150"/>
      <c r="E44" s="150"/>
      <c r="F44" s="83"/>
      <c r="G44" s="83"/>
      <c r="H44" s="83"/>
      <c r="I44" s="660"/>
      <c r="J44" s="83"/>
      <c r="K44" s="83"/>
      <c r="L44" s="83"/>
      <c r="M44" s="85"/>
      <c r="N44" s="83"/>
      <c r="O44" s="83"/>
      <c r="P44" s="83"/>
      <c r="Q44" s="86"/>
      <c r="R44" s="83"/>
      <c r="S44" s="660"/>
      <c r="T44" s="87"/>
      <c r="U44" s="87"/>
      <c r="V44" s="87"/>
      <c r="W44" s="87"/>
      <c r="X44" s="88"/>
      <c r="Y44" s="87"/>
      <c r="Z44" s="87"/>
      <c r="AA44" s="87"/>
      <c r="AB44" s="83"/>
      <c r="AC44" s="84"/>
      <c r="AD44" s="84"/>
      <c r="AE44" s="84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</row>
    <row r="45" spans="1:119" ht="53" thickBot="1" x14ac:dyDescent="0.3">
      <c r="A45" s="22" t="s">
        <v>66</v>
      </c>
      <c r="B45" s="23" t="s">
        <v>23</v>
      </c>
      <c r="C45" s="23"/>
      <c r="D45" s="906" t="s">
        <v>24</v>
      </c>
      <c r="E45" s="906"/>
      <c r="F45" s="24"/>
      <c r="G45" s="906" t="s">
        <v>25</v>
      </c>
      <c r="H45" s="906"/>
      <c r="I45" s="25"/>
      <c r="J45" s="26" t="s">
        <v>26</v>
      </c>
      <c r="K45" s="26" t="s">
        <v>27</v>
      </c>
      <c r="L45" s="26" t="s">
        <v>28</v>
      </c>
      <c r="M45" s="27" t="s">
        <v>29</v>
      </c>
      <c r="N45" s="28" t="s">
        <v>30</v>
      </c>
      <c r="O45" s="27" t="s">
        <v>31</v>
      </c>
      <c r="P45" s="27" t="s">
        <v>67</v>
      </c>
      <c r="Q45" s="27" t="s">
        <v>33</v>
      </c>
      <c r="R45" s="27" t="s">
        <v>34</v>
      </c>
      <c r="S45" s="29"/>
      <c r="T45" s="26" t="s">
        <v>35</v>
      </c>
      <c r="U45" s="27" t="s">
        <v>36</v>
      </c>
      <c r="V45" s="30" t="s">
        <v>37</v>
      </c>
      <c r="W45" s="31" t="s">
        <v>68</v>
      </c>
      <c r="X45" s="32" t="s">
        <v>39</v>
      </c>
      <c r="Y45" s="27" t="s">
        <v>40</v>
      </c>
      <c r="Z45" s="27" t="s">
        <v>41</v>
      </c>
      <c r="AA45" s="27" t="s">
        <v>69</v>
      </c>
      <c r="AB45" s="26" t="s">
        <v>43</v>
      </c>
      <c r="AC45" s="27" t="s">
        <v>33</v>
      </c>
      <c r="AD45" s="107" t="s">
        <v>44</v>
      </c>
      <c r="AE45" s="12" t="s">
        <v>45</v>
      </c>
    </row>
    <row r="46" spans="1:119" ht="11" thickBot="1" x14ac:dyDescent="0.3">
      <c r="A46" s="35"/>
      <c r="B46" s="35"/>
      <c r="C46" s="35"/>
      <c r="D46" s="153" t="s">
        <v>48</v>
      </c>
      <c r="E46" s="154" t="s">
        <v>49</v>
      </c>
      <c r="F46" s="699"/>
      <c r="G46" s="35" t="s">
        <v>48</v>
      </c>
      <c r="H46" s="36" t="s">
        <v>49</v>
      </c>
      <c r="I46" s="699"/>
      <c r="J46" s="35" t="s">
        <v>48</v>
      </c>
      <c r="K46" s="35" t="s">
        <v>48</v>
      </c>
      <c r="L46" s="35" t="s">
        <v>48</v>
      </c>
      <c r="M46" s="37" t="s">
        <v>48</v>
      </c>
      <c r="N46" s="38" t="s">
        <v>48</v>
      </c>
      <c r="O46" s="39" t="s">
        <v>48</v>
      </c>
      <c r="P46" s="40"/>
      <c r="Q46" s="41"/>
      <c r="R46" s="42" t="s">
        <v>48</v>
      </c>
      <c r="S46" s="43"/>
      <c r="T46" s="35" t="s">
        <v>49</v>
      </c>
      <c r="U46" s="35" t="s">
        <v>49</v>
      </c>
      <c r="V46" s="38" t="s">
        <v>49</v>
      </c>
      <c r="W46" s="38" t="s">
        <v>49</v>
      </c>
      <c r="X46" s="35" t="s">
        <v>49</v>
      </c>
      <c r="Y46" s="35" t="s">
        <v>49</v>
      </c>
      <c r="Z46" s="35" t="s">
        <v>49</v>
      </c>
      <c r="AA46" s="35" t="s">
        <v>49</v>
      </c>
      <c r="AB46" s="39" t="s">
        <v>49</v>
      </c>
      <c r="AC46" s="35" t="s">
        <v>49</v>
      </c>
      <c r="AD46" s="35" t="s">
        <v>49</v>
      </c>
      <c r="AE46" s="35" t="s">
        <v>49</v>
      </c>
    </row>
    <row r="47" spans="1:119" s="518" customFormat="1" ht="11" thickBot="1" x14ac:dyDescent="0.3">
      <c r="A47" s="496"/>
      <c r="B47" s="497"/>
      <c r="C47" s="497"/>
      <c r="D47" s="498">
        <f>SUM(D5:D42)</f>
        <v>18462.289999999997</v>
      </c>
      <c r="E47" s="498">
        <f>SUM(E5:E42)</f>
        <v>2560.2600000000002</v>
      </c>
      <c r="F47" s="499">
        <f>SUM(F5:F44)</f>
        <v>0</v>
      </c>
      <c r="G47" s="499">
        <f>SUM(G5:G42)</f>
        <v>213.2600000000001</v>
      </c>
      <c r="H47" s="499">
        <f>SUM(H5:H42)</f>
        <v>11.64</v>
      </c>
      <c r="I47" s="658">
        <f>SUM(I5:I44)</f>
        <v>0</v>
      </c>
      <c r="J47" s="499">
        <f t="shared" ref="J47:R47" si="2">SUM(J5:J42)</f>
        <v>0</v>
      </c>
      <c r="K47" s="499">
        <f t="shared" si="2"/>
        <v>2190.85</v>
      </c>
      <c r="L47" s="499">
        <f t="shared" si="2"/>
        <v>0</v>
      </c>
      <c r="M47" s="499">
        <f t="shared" si="2"/>
        <v>459</v>
      </c>
      <c r="N47" s="499">
        <f t="shared" si="2"/>
        <v>0</v>
      </c>
      <c r="O47" s="499">
        <f t="shared" si="2"/>
        <v>0</v>
      </c>
      <c r="P47" s="499">
        <f t="shared" si="2"/>
        <v>0</v>
      </c>
      <c r="Q47" s="499">
        <f t="shared" si="2"/>
        <v>0</v>
      </c>
      <c r="R47" s="499">
        <f t="shared" si="2"/>
        <v>16025.699999999999</v>
      </c>
      <c r="S47" s="658">
        <f>SUM(S5:S44)</f>
        <v>0</v>
      </c>
      <c r="T47" s="499">
        <f>SUM(T5:T42)</f>
        <v>106.17</v>
      </c>
      <c r="U47" s="499">
        <f t="shared" ref="U47:AE47" si="3">SUM(U5:U42)</f>
        <v>0</v>
      </c>
      <c r="V47" s="499">
        <f t="shared" si="3"/>
        <v>0</v>
      </c>
      <c r="W47" s="499">
        <f t="shared" si="3"/>
        <v>11.64</v>
      </c>
      <c r="X47" s="499">
        <f t="shared" si="3"/>
        <v>718</v>
      </c>
      <c r="Y47" s="499">
        <f t="shared" si="3"/>
        <v>1414.2</v>
      </c>
      <c r="Z47" s="499">
        <f t="shared" si="3"/>
        <v>0</v>
      </c>
      <c r="AA47" s="499">
        <f t="shared" si="3"/>
        <v>262.79000000000002</v>
      </c>
      <c r="AB47" s="499">
        <f t="shared" si="3"/>
        <v>59.1</v>
      </c>
      <c r="AC47" s="499">
        <f t="shared" si="3"/>
        <v>0</v>
      </c>
      <c r="AD47" s="499">
        <f t="shared" si="3"/>
        <v>0</v>
      </c>
      <c r="AE47" s="499">
        <f t="shared" si="3"/>
        <v>0</v>
      </c>
    </row>
    <row r="48" spans="1:119" s="13" customFormat="1" ht="11" thickBot="1" x14ac:dyDescent="0.3">
      <c r="A48" s="500"/>
      <c r="B48" s="98" t="s">
        <v>70</v>
      </c>
      <c r="C48" s="98"/>
      <c r="D48" s="501">
        <f>SUM(D47-E47)</f>
        <v>15902.029999999997</v>
      </c>
      <c r="E48" s="502"/>
      <c r="F48" s="503"/>
      <c r="G48" s="504">
        <f>SUM(G47-H47)</f>
        <v>201.62000000000012</v>
      </c>
      <c r="H48" s="505"/>
      <c r="I48" s="703"/>
      <c r="J48" s="507"/>
      <c r="K48" s="507"/>
      <c r="L48" s="507" t="s">
        <v>46</v>
      </c>
      <c r="M48" s="508"/>
      <c r="N48" s="507"/>
      <c r="O48" s="507" t="s">
        <v>46</v>
      </c>
      <c r="P48" s="507"/>
      <c r="Q48" s="509"/>
      <c r="R48" s="509" t="s">
        <v>46</v>
      </c>
      <c r="S48" s="510"/>
      <c r="T48" s="511"/>
      <c r="U48" s="507"/>
      <c r="V48" s="512" t="s">
        <v>46</v>
      </c>
      <c r="W48" s="512" t="s">
        <v>46</v>
      </c>
      <c r="X48" s="512" t="s">
        <v>46</v>
      </c>
      <c r="Y48" s="176"/>
      <c r="Z48" s="507" t="s">
        <v>46</v>
      </c>
      <c r="AA48" s="507" t="s">
        <v>46</v>
      </c>
      <c r="AB48" s="513"/>
      <c r="AC48" s="507" t="s">
        <v>46</v>
      </c>
      <c r="AD48" s="507" t="s">
        <v>46</v>
      </c>
      <c r="AE48" s="507" t="s">
        <v>46</v>
      </c>
    </row>
    <row r="49" spans="1:31" s="13" customFormat="1" ht="20.25" customHeight="1" thickBot="1" x14ac:dyDescent="0.3">
      <c r="A49" s="76"/>
      <c r="B49" s="76"/>
      <c r="C49" s="76"/>
      <c r="D49" s="80"/>
      <c r="E49" s="655"/>
      <c r="F49" s="656"/>
      <c r="G49" s="656"/>
      <c r="I49" s="704"/>
      <c r="L49" s="60" t="s">
        <v>71</v>
      </c>
      <c r="M49" s="60">
        <f>SUM(J47:R47)</f>
        <v>18675.55</v>
      </c>
      <c r="R49" s="705"/>
      <c r="S49" s="656"/>
      <c r="T49" s="656"/>
      <c r="U49" s="824" t="s">
        <v>72</v>
      </c>
      <c r="V49" s="514" t="s">
        <v>46</v>
      </c>
      <c r="W49" s="515">
        <f>SUM(T47:AE47)</f>
        <v>2571.9</v>
      </c>
      <c r="X49" s="516"/>
    </row>
    <row r="50" spans="1:31" ht="11" thickBot="1" x14ac:dyDescent="0.3">
      <c r="A50" s="4"/>
      <c r="B50" s="66" t="s">
        <v>73</v>
      </c>
      <c r="C50" s="66"/>
      <c r="D50" s="158" t="s">
        <v>46</v>
      </c>
      <c r="E50" s="68">
        <f>SUM(D47-E47+G47-H47)</f>
        <v>16103.649999999998</v>
      </c>
      <c r="F50" s="69"/>
      <c r="G50" s="51"/>
      <c r="H50" s="51"/>
      <c r="I50" s="9"/>
      <c r="J50" s="71" t="s">
        <v>46</v>
      </c>
      <c r="K50" s="9"/>
      <c r="L50" s="9"/>
      <c r="M50" s="72" t="s">
        <v>46</v>
      </c>
      <c r="N50" s="9"/>
      <c r="O50" s="13"/>
      <c r="P50" s="13"/>
      <c r="R50" s="69" t="s">
        <v>46</v>
      </c>
      <c r="T50" s="900">
        <f>SUM(M49-W49)</f>
        <v>16103.65</v>
      </c>
      <c r="U50" s="900"/>
      <c r="V50" s="901" t="s">
        <v>74</v>
      </c>
      <c r="W50" s="901"/>
      <c r="X50" s="901"/>
      <c r="Y50" s="9"/>
      <c r="Z50" s="9"/>
      <c r="AA50" s="9"/>
      <c r="AB50" s="9"/>
      <c r="AC50" s="9"/>
      <c r="AD50" s="9"/>
      <c r="AE50" s="9"/>
    </row>
    <row r="51" spans="1:31" ht="14.25" customHeight="1" x14ac:dyDescent="0.25">
      <c r="A51" s="4"/>
      <c r="B51" s="73"/>
      <c r="C51" s="73"/>
      <c r="D51" s="80"/>
      <c r="E51" s="74"/>
      <c r="F51" s="69"/>
      <c r="G51" s="51"/>
      <c r="H51" s="9"/>
      <c r="I51" s="9"/>
      <c r="J51" s="71"/>
      <c r="K51" s="9"/>
      <c r="L51" s="9"/>
      <c r="M51" s="72"/>
      <c r="N51" s="9"/>
      <c r="O51" s="13"/>
      <c r="P51" s="13"/>
      <c r="R51" s="69"/>
      <c r="T51" s="75"/>
      <c r="U51" s="76"/>
      <c r="V51" s="76"/>
      <c r="W51" s="76"/>
      <c r="X51" s="76"/>
      <c r="Y51" s="9"/>
      <c r="Z51" s="9"/>
      <c r="AA51" s="9"/>
      <c r="AB51" s="9"/>
      <c r="AC51" s="9"/>
      <c r="AD51" s="9"/>
      <c r="AE51" s="9"/>
    </row>
    <row r="52" spans="1:31" ht="12.5" x14ac:dyDescent="0.25">
      <c r="E52" s="517" t="s">
        <v>75</v>
      </c>
      <c r="F52" s="521"/>
      <c r="G52" s="547">
        <f>86.98</f>
        <v>86.98</v>
      </c>
      <c r="H52" s="316">
        <f>15897.94-1414.2-59.1+30+100+20+50-29.99+150+60+150+70+110+8.12+500+100+172+35+80+107+400-106.17+20+40+25-718+50+70+166.5+50.73-172.8-60</f>
        <v>15902.030000000002</v>
      </c>
      <c r="I52" s="306"/>
      <c r="J52" s="303" t="s">
        <v>76</v>
      </c>
    </row>
    <row r="53" spans="1:31" ht="12.5" x14ac:dyDescent="0.25">
      <c r="E53" s="517" t="s">
        <v>77</v>
      </c>
      <c r="F53" s="521"/>
      <c r="G53" s="548">
        <f>29.91+47.5-47.5+18-18+20-20</f>
        <v>29.909999999999997</v>
      </c>
      <c r="H53" s="316">
        <f>D48</f>
        <v>15902.029999999997</v>
      </c>
      <c r="I53" s="306"/>
      <c r="J53" s="303" t="s">
        <v>78</v>
      </c>
    </row>
    <row r="54" spans="1:31" ht="12.5" x14ac:dyDescent="0.25">
      <c r="D54" s="77" t="s">
        <v>79</v>
      </c>
      <c r="E54" s="517" t="s">
        <v>80</v>
      </c>
      <c r="F54" s="521"/>
      <c r="G54" s="549">
        <f>10.87+47.5-11.64+18+20</f>
        <v>84.72999999999999</v>
      </c>
      <c r="H54" s="317">
        <f>H52-H53</f>
        <v>0</v>
      </c>
      <c r="I54" s="306"/>
      <c r="J54" s="304" t="s">
        <v>81</v>
      </c>
    </row>
    <row r="55" spans="1:31" ht="12.5" x14ac:dyDescent="0.25">
      <c r="D55" s="77" t="s">
        <v>82</v>
      </c>
      <c r="E55" s="517" t="s">
        <v>81</v>
      </c>
      <c r="F55" s="521"/>
      <c r="G55" s="550">
        <f>G52+G53+G54-G48</f>
        <v>0</v>
      </c>
      <c r="H55" s="318"/>
      <c r="I55" s="384"/>
      <c r="J55" s="551"/>
      <c r="L55" s="237"/>
    </row>
    <row r="56" spans="1:31" x14ac:dyDescent="0.25">
      <c r="E56" s="117"/>
      <c r="F56" s="9"/>
      <c r="G56" s="9"/>
      <c r="I56" s="9"/>
    </row>
    <row r="57" spans="1:31" x14ac:dyDescent="0.25">
      <c r="E57" s="117"/>
      <c r="F57" s="9"/>
      <c r="G57" s="9"/>
      <c r="H57" s="9"/>
      <c r="I57" s="5"/>
      <c r="L57" s="8"/>
      <c r="M57" s="5"/>
      <c r="P57" s="9"/>
      <c r="Q57" s="6"/>
      <c r="T57" s="5"/>
      <c r="AE57" s="9"/>
    </row>
    <row r="58" spans="1:31" x14ac:dyDescent="0.25">
      <c r="E58" s="117"/>
      <c r="F58" s="9"/>
      <c r="G58" s="9"/>
      <c r="I58" s="9"/>
      <c r="M58" s="112"/>
    </row>
    <row r="59" spans="1:31" x14ac:dyDescent="0.25">
      <c r="E59" s="117"/>
      <c r="F59" s="9"/>
      <c r="G59" s="9"/>
      <c r="I59" s="9"/>
    </row>
    <row r="60" spans="1:31" x14ac:dyDescent="0.25">
      <c r="E60" s="117"/>
      <c r="F60" s="9"/>
      <c r="G60" s="9"/>
      <c r="I60" s="9"/>
    </row>
    <row r="61" spans="1:31" x14ac:dyDescent="0.25">
      <c r="E61" s="117"/>
      <c r="F61" s="9"/>
      <c r="G61" s="9"/>
      <c r="I61" s="9"/>
    </row>
    <row r="62" spans="1:31" x14ac:dyDescent="0.25">
      <c r="E62" s="117"/>
      <c r="F62" s="9"/>
      <c r="G62" s="9"/>
      <c r="I62" s="9"/>
    </row>
  </sheetData>
  <sheetProtection selectLockedCells="1" selectUnlockedCells="1"/>
  <mergeCells count="6">
    <mergeCell ref="D45:E45"/>
    <mergeCell ref="G45:H45"/>
    <mergeCell ref="T50:U50"/>
    <mergeCell ref="V50:X50"/>
    <mergeCell ref="D3:E3"/>
    <mergeCell ref="G3:H3"/>
  </mergeCells>
  <printOptions horizontalCentered="1"/>
  <pageMargins left="0.78749999999999998" right="0.78749999999999998" top="0.59027777777777768" bottom="0.19652777777777777" header="0.51180555555555551" footer="0.51180555555555551"/>
  <pageSetup paperSize="9" scale="70" firstPageNumber="0" orientation="portrait" horizontalDpi="300" verticalDpi="300" r:id="rId1"/>
  <headerFooter alignWithMargins="0">
    <oddHeader>&amp;CINTERGROUPE PARIS-BANLIEUE - IGPB
Trésorerie 2017&amp;R&amp;UOCTOBRE 2017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9 4 S U U W p f y c C l A A A A 9 Q A A A B I A H A B D b 2 5 m a W c v U G F j a 2 F n Z S 5 4 b W w g o h g A K K A U A A A A A A A A A A A A A A A A A A A A A A A A A A A A h Y + x C s I w G I R f p W R v U q N g K X / T Q X C y I A r i G t K 0 D b a p J K n p u z n 4 S L 6 C F a 2 6 O d 5 3 d 3 B 3 v 9 4 g G 9 o m u E h j V a d T N M M R C q Q W X a F 0 l a L e l W G M M g Z b L k 6 8 k s E Y 1 j Y Z r E p R 7 d w 5 I c R 7 j / 0 c d 6 Y i N I p m 5 J h v 9 q K W L Q + V t o 5 r I d G n V f x v I Q a H 1 x h G c b z E l C 5 w B G R i k C v 9 9 e k 4 9 + n + Q F j 1 j e u N Z K U J 1 z s g k w T y v s A e U E s D B B Q A A g A I A P e E l F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3 h J R R K I p H u A 4 A A A A R A A A A E w A c A E Z v c m 1 1 b G F z L 1 N l Y 3 R p b 2 4 x L m 0 g o h g A K K A U A A A A A A A A A A A A A A A A A A A A A A A A A A A A K 0 5 N L s n M z 1 M I h t C G 1 g B Q S w E C L Q A U A A I A C A D 3 h J R R a l / J w K U A A A D 1 A A A A E g A A A A A A A A A A A A A A A A A A A A A A Q 2 9 u Z m l n L 1 B h Y 2 t h Z 2 U u e G 1 s U E s B A i 0 A F A A C A A g A 9 4 S U U Q / K 6 a u k A A A A 6 Q A A A B M A A A A A A A A A A A A A A A A A 8 Q A A A F t D b 2 5 0 Z W 5 0 X 1 R 5 c G V z X S 5 4 b W x Q S w E C L Q A U A A I A C A D 3 h J R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f X P z s o j I r U S o X O u y u Q q 0 U g A A A A A C A A A A A A A Q Z g A A A A E A A C A A A A C v M t g l Y Q n 9 u n t 0 v N M u Y L v g 9 k U 7 / e y C 4 L 1 V k A w P N H V U 4 g A A A A A O g A A A A A I A A C A A A A A 2 D N 9 3 G P O 4 z + y v l 1 z g f h Z e M t i 4 M L b c / / x l Y u O y m s 5 T t V A A A A C G z 7 w 8 I o X z t H W c a L m y M b K P P R y H F U Q H J L d w V l U y H / P d U n B 2 L M x 6 G J z z a T T 1 J e / k D H 3 B Z 3 c B 4 5 D W b 6 t S c q C Y e v c P k X I X 8 4 X l w V y d 4 6 p k x C K c B E A A A A A B p x o Y C W H A m X g s y T l y 9 r 9 h o N J h / + E j I 7 x 3 u q n R J u s F 9 j p 9 U F d z Q 6 8 f E e i I A I s G l X 1 w N 3 V 9 Z E F 7 l z Z s R J u g A 7 j e < / D a t a M a s h u p > 
</file>

<file path=customXml/itemProps1.xml><?xml version="1.0" encoding="utf-8"?>
<ds:datastoreItem xmlns:ds="http://schemas.openxmlformats.org/officeDocument/2006/customXml" ds:itemID="{20E6D376-1697-44E5-BD0B-3E20D1739C8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40</vt:i4>
      </vt:variant>
      <vt:variant>
        <vt:lpstr>Plages nommées</vt:lpstr>
      </vt:variant>
      <vt:variant>
        <vt:i4>19</vt:i4>
      </vt:variant>
    </vt:vector>
  </HeadingPairs>
  <TitlesOfParts>
    <vt:vector size="59" baseType="lpstr">
      <vt:lpstr>Littérature 12</vt:lpstr>
      <vt:lpstr>Contribution 12</vt:lpstr>
      <vt:lpstr>12 2018</vt:lpstr>
      <vt:lpstr>Littérature 11</vt:lpstr>
      <vt:lpstr>Contribution 11</vt:lpstr>
      <vt:lpstr>11 2018</vt:lpstr>
      <vt:lpstr>Littérature 10</vt:lpstr>
      <vt:lpstr>Contribution 10</vt:lpstr>
      <vt:lpstr>10 2018</vt:lpstr>
      <vt:lpstr>Littérature 09</vt:lpstr>
      <vt:lpstr>Contribution 09</vt:lpstr>
      <vt:lpstr>09 2018</vt:lpstr>
      <vt:lpstr>Littérature 08</vt:lpstr>
      <vt:lpstr>Contribution 08</vt:lpstr>
      <vt:lpstr>08 2018</vt:lpstr>
      <vt:lpstr>Littérature 07</vt:lpstr>
      <vt:lpstr>Contribution 07</vt:lpstr>
      <vt:lpstr>07 2018</vt:lpstr>
      <vt:lpstr>Littérature 06</vt:lpstr>
      <vt:lpstr>Contribution 06</vt:lpstr>
      <vt:lpstr>06 2018</vt:lpstr>
      <vt:lpstr>Littérature 05</vt:lpstr>
      <vt:lpstr>Contribution 05</vt:lpstr>
      <vt:lpstr> 05 2018</vt:lpstr>
      <vt:lpstr>Littérature 04</vt:lpstr>
      <vt:lpstr>Contribution 04</vt:lpstr>
      <vt:lpstr> 04 2018</vt:lpstr>
      <vt:lpstr>Littérature 03</vt:lpstr>
      <vt:lpstr>Contribution 03</vt:lpstr>
      <vt:lpstr> 03 2018</vt:lpstr>
      <vt:lpstr>Littérature 02</vt:lpstr>
      <vt:lpstr>Contribution 02</vt:lpstr>
      <vt:lpstr> 02 2018 </vt:lpstr>
      <vt:lpstr>Litterature 01</vt:lpstr>
      <vt:lpstr>Contribution 01</vt:lpstr>
      <vt:lpstr> 01 2018</vt:lpstr>
      <vt:lpstr>MODELE</vt:lpstr>
      <vt:lpstr>Récapitulatif </vt:lpstr>
      <vt:lpstr>STAT</vt:lpstr>
      <vt:lpstr>Prévisions charges</vt:lpstr>
      <vt:lpstr>__Anonymous_Sheet_DB__1</vt:lpstr>
      <vt:lpstr>__Anonymous_Sheet_DB__1_1</vt:lpstr>
      <vt:lpstr>' 01 2018'!A</vt:lpstr>
      <vt:lpstr>' 02 2018 '!A</vt:lpstr>
      <vt:lpstr>' 04 2018'!A</vt:lpstr>
      <vt:lpstr>' 05 2018'!A</vt:lpstr>
      <vt:lpstr>'06 2018'!A</vt:lpstr>
      <vt:lpstr>'07 2018'!A</vt:lpstr>
      <vt:lpstr>'08 2018'!A</vt:lpstr>
      <vt:lpstr>'09 2018'!A</vt:lpstr>
      <vt:lpstr>'10 2018'!A</vt:lpstr>
      <vt:lpstr>MODELE!A</vt:lpstr>
      <vt:lpstr>' 04 2018'!Zone_d_impression</vt:lpstr>
      <vt:lpstr>' 05 2018'!Zone_d_impression</vt:lpstr>
      <vt:lpstr>'06 2018'!Zone_d_impression</vt:lpstr>
      <vt:lpstr>'10 2018'!Zone_d_impression</vt:lpstr>
      <vt:lpstr>'11 2018'!Zone_d_impression</vt:lpstr>
      <vt:lpstr>'12 2018'!Zone_d_impression</vt:lpstr>
      <vt:lpstr>'Litterature 01'!Zone_d_impression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ETIENNE Marie-Pierre</dc:creator>
  <cp:keywords/>
  <dc:description/>
  <cp:lastModifiedBy>Christian TIBERGHIEN</cp:lastModifiedBy>
  <cp:revision/>
  <dcterms:created xsi:type="dcterms:W3CDTF">2018-01-09T09:00:26Z</dcterms:created>
  <dcterms:modified xsi:type="dcterms:W3CDTF">2024-03-12T09:38:41Z</dcterms:modified>
  <cp:category/>
  <cp:contentStatus/>
</cp:coreProperties>
</file>