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Dossiers_Associations\AA\IGPB Trésorerie\2023\"/>
    </mc:Choice>
  </mc:AlternateContent>
  <xr:revisionPtr revIDLastSave="0" documentId="13_ncr:1_{3FFCEB22-6423-4810-B65F-A5A28146F2EE}" xr6:coauthVersionLast="47" xr6:coauthVersionMax="47" xr10:uidLastSave="{00000000-0000-0000-0000-000000000000}"/>
  <bookViews>
    <workbookView xWindow="-110" yWindow="-110" windowWidth="25820" windowHeight="15500" tabRatio="823" firstSheet="11" activeTab="22" xr2:uid="{00000000-000D-0000-FFFF-FFFF00000000}"/>
  </bookViews>
  <sheets>
    <sheet name="Lit Contrib 01" sheetId="1" r:id="rId1"/>
    <sheet name=" 01 2023" sheetId="49" r:id="rId2"/>
    <sheet name="Lit Contrib 02" sheetId="52" r:id="rId3"/>
    <sheet name=" 02 2023" sheetId="51" r:id="rId4"/>
    <sheet name="Lit Contrib 03" sheetId="54" r:id="rId5"/>
    <sheet name=" 03 2023" sheetId="53" r:id="rId6"/>
    <sheet name="Lit Contrib 04" sheetId="55" r:id="rId7"/>
    <sheet name=" 04 2023" sheetId="56" r:id="rId8"/>
    <sheet name="Lit Contrib 05" sheetId="57" r:id="rId9"/>
    <sheet name=" 05 2023" sheetId="65" r:id="rId10"/>
    <sheet name="Lit Contrib 06" sheetId="58" r:id="rId11"/>
    <sheet name=" 06 2023" sheetId="66" r:id="rId12"/>
    <sheet name="Lit Contrib 07" sheetId="59" r:id="rId13"/>
    <sheet name=" 07 2023" sheetId="67" r:id="rId14"/>
    <sheet name="Lit Contrib 08" sheetId="60" r:id="rId15"/>
    <sheet name=" 08 2023" sheetId="68" r:id="rId16"/>
    <sheet name="Lit Contrib 09" sheetId="61" r:id="rId17"/>
    <sheet name=" 09 2023" sheetId="69" r:id="rId18"/>
    <sheet name="Lit Contrib 10" sheetId="62" r:id="rId19"/>
    <sheet name=" 10 2023" sheetId="70" r:id="rId20"/>
    <sheet name="Lit Contrib 11" sheetId="63" r:id="rId21"/>
    <sheet name=" 11 2023" sheetId="71" r:id="rId22"/>
    <sheet name="Lit Contrib 12" sheetId="64" r:id="rId23"/>
    <sheet name=" 12 2023" sheetId="72" r:id="rId24"/>
    <sheet name="Récapitulatif " sheetId="16" r:id="rId25"/>
    <sheet name="BUDGET 2023" sheetId="42" r:id="rId26"/>
    <sheet name="STAT" sheetId="40" r:id="rId27"/>
    <sheet name="STAT1" sheetId="50" r:id="rId28"/>
  </sheets>
  <definedNames>
    <definedName name="_xlnm.Print_Area" localSheetId="25">'BUDGET 2023'!$A$1:$I$40</definedName>
    <definedName name="_xlnm.Print_Area" localSheetId="24">'Récapitulatif '!$A$1:$O$56</definedName>
    <definedName name="_xlnm.Print_Area" localSheetId="26">STAT!$B$1:$N$56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16" l="1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G122" i="72"/>
  <c r="F124" i="72"/>
  <c r="F123" i="72"/>
  <c r="O50" i="16" l="1"/>
  <c r="F122" i="72" l="1"/>
  <c r="N50" i="64"/>
  <c r="F50" i="64"/>
  <c r="N49" i="64"/>
  <c r="F49" i="64"/>
  <c r="N48" i="64"/>
  <c r="F48" i="64"/>
  <c r="N47" i="64"/>
  <c r="F47" i="64"/>
  <c r="N46" i="64"/>
  <c r="F46" i="64"/>
  <c r="N45" i="64"/>
  <c r="F45" i="64"/>
  <c r="N44" i="64"/>
  <c r="F44" i="64"/>
  <c r="N43" i="64"/>
  <c r="F43" i="64"/>
  <c r="N42" i="64"/>
  <c r="F42" i="64"/>
  <c r="N41" i="64"/>
  <c r="F41" i="64"/>
  <c r="F51" i="64"/>
  <c r="N51" i="64"/>
  <c r="F52" i="64"/>
  <c r="N52" i="64"/>
  <c r="F53" i="64"/>
  <c r="N53" i="64"/>
  <c r="F54" i="64"/>
  <c r="N54" i="64"/>
  <c r="C55" i="64"/>
  <c r="D55" i="64"/>
  <c r="E55" i="64"/>
  <c r="K55" i="64"/>
  <c r="L55" i="64"/>
  <c r="M55" i="64"/>
  <c r="F55" i="64" l="1"/>
  <c r="B25" i="42" l="1"/>
  <c r="N37" i="64" l="1"/>
  <c r="F37" i="64"/>
  <c r="N36" i="64"/>
  <c r="F36" i="64"/>
  <c r="N35" i="64"/>
  <c r="F35" i="64"/>
  <c r="N34" i="64"/>
  <c r="F34" i="64"/>
  <c r="N33" i="64"/>
  <c r="F33" i="64"/>
  <c r="N32" i="64"/>
  <c r="F32" i="64"/>
  <c r="N31" i="64"/>
  <c r="F31" i="64"/>
  <c r="N30" i="64"/>
  <c r="F30" i="64"/>
  <c r="N29" i="64"/>
  <c r="F29" i="64"/>
  <c r="N28" i="64"/>
  <c r="F28" i="64"/>
  <c r="N27" i="64"/>
  <c r="F27" i="64"/>
  <c r="N26" i="64"/>
  <c r="F26" i="64"/>
  <c r="N25" i="64"/>
  <c r="F25" i="64"/>
  <c r="N21" i="64"/>
  <c r="F21" i="64"/>
  <c r="N20" i="64"/>
  <c r="F20" i="64"/>
  <c r="N19" i="64"/>
  <c r="F19" i="64"/>
  <c r="N18" i="64"/>
  <c r="F18" i="64"/>
  <c r="N17" i="64"/>
  <c r="F17" i="64"/>
  <c r="N16" i="64"/>
  <c r="F16" i="64"/>
  <c r="N15" i="64"/>
  <c r="F15" i="64"/>
  <c r="N14" i="64"/>
  <c r="F14" i="64"/>
  <c r="N13" i="64"/>
  <c r="F13" i="64"/>
  <c r="N12" i="64"/>
  <c r="F12" i="64"/>
  <c r="N40" i="64"/>
  <c r="F40" i="64"/>
  <c r="N39" i="64"/>
  <c r="F39" i="64"/>
  <c r="N38" i="64"/>
  <c r="F38" i="64"/>
  <c r="N24" i="64"/>
  <c r="F24" i="64"/>
  <c r="N23" i="64"/>
  <c r="F23" i="64"/>
  <c r="N22" i="64"/>
  <c r="F22" i="64"/>
  <c r="G94" i="71" l="1"/>
  <c r="F96" i="71"/>
  <c r="G101" i="70"/>
  <c r="F103" i="70"/>
  <c r="AC117" i="72"/>
  <c r="AB117" i="72"/>
  <c r="AA117" i="72"/>
  <c r="Z117" i="72"/>
  <c r="Y117" i="72"/>
  <c r="X117" i="72"/>
  <c r="W117" i="72"/>
  <c r="V117" i="72"/>
  <c r="U117" i="72"/>
  <c r="T117" i="72"/>
  <c r="S117" i="72"/>
  <c r="R117" i="72"/>
  <c r="Q117" i="72"/>
  <c r="P117" i="72"/>
  <c r="O117" i="72"/>
  <c r="M117" i="72"/>
  <c r="L117" i="72"/>
  <c r="K117" i="72"/>
  <c r="J117" i="72"/>
  <c r="I117" i="72"/>
  <c r="H117" i="72"/>
  <c r="G117" i="72"/>
  <c r="E117" i="72"/>
  <c r="AC113" i="72"/>
  <c r="AB113" i="72"/>
  <c r="AA113" i="72"/>
  <c r="Z113" i="72"/>
  <c r="Y113" i="72"/>
  <c r="X113" i="72"/>
  <c r="W113" i="72"/>
  <c r="V113" i="72"/>
  <c r="U113" i="72"/>
  <c r="T113" i="72"/>
  <c r="S113" i="72"/>
  <c r="R113" i="72"/>
  <c r="Q113" i="72"/>
  <c r="P113" i="72"/>
  <c r="O113" i="72"/>
  <c r="N113" i="72"/>
  <c r="M113" i="72"/>
  <c r="L113" i="72"/>
  <c r="K113" i="72"/>
  <c r="J113" i="72"/>
  <c r="I113" i="72"/>
  <c r="H113" i="72"/>
  <c r="G113" i="72"/>
  <c r="F113" i="72"/>
  <c r="D113" i="72"/>
  <c r="E113" i="72"/>
  <c r="F95" i="71" l="1"/>
  <c r="F94" i="71"/>
  <c r="D85" i="71" l="1"/>
  <c r="E85" i="71"/>
  <c r="F85" i="71"/>
  <c r="G85" i="71"/>
  <c r="H85" i="71"/>
  <c r="I85" i="71"/>
  <c r="J85" i="71"/>
  <c r="K85" i="71"/>
  <c r="L85" i="71"/>
  <c r="M85" i="71"/>
  <c r="N85" i="71"/>
  <c r="O85" i="71"/>
  <c r="P85" i="71"/>
  <c r="Q85" i="71"/>
  <c r="R85" i="71"/>
  <c r="S85" i="71"/>
  <c r="T85" i="71"/>
  <c r="U85" i="71"/>
  <c r="V85" i="71"/>
  <c r="W85" i="71"/>
  <c r="X85" i="71"/>
  <c r="Y85" i="71"/>
  <c r="Z85" i="71"/>
  <c r="AA85" i="71"/>
  <c r="AB85" i="71"/>
  <c r="AC85" i="71"/>
  <c r="N45" i="63"/>
  <c r="F45" i="63"/>
  <c r="N44" i="63"/>
  <c r="F44" i="63"/>
  <c r="N43" i="63"/>
  <c r="F43" i="63"/>
  <c r="N42" i="63"/>
  <c r="F42" i="63"/>
  <c r="N41" i="63"/>
  <c r="F41" i="63"/>
  <c r="N40" i="63"/>
  <c r="F40" i="63"/>
  <c r="N39" i="63"/>
  <c r="F39" i="63"/>
  <c r="N38" i="63"/>
  <c r="F38" i="63"/>
  <c r="N37" i="63"/>
  <c r="F37" i="63"/>
  <c r="N36" i="63"/>
  <c r="F36" i="63"/>
  <c r="N35" i="63"/>
  <c r="F35" i="63"/>
  <c r="F23" i="63" l="1"/>
  <c r="F22" i="63"/>
  <c r="F21" i="63"/>
  <c r="F20" i="63"/>
  <c r="F19" i="63"/>
  <c r="F18" i="63"/>
  <c r="N47" i="63"/>
  <c r="F47" i="63"/>
  <c r="N46" i="63"/>
  <c r="F46" i="63"/>
  <c r="N34" i="63"/>
  <c r="F34" i="63"/>
  <c r="N33" i="63"/>
  <c r="F33" i="63"/>
  <c r="N32" i="63"/>
  <c r="F32" i="63"/>
  <c r="N31" i="63"/>
  <c r="F31" i="63"/>
  <c r="N30" i="63"/>
  <c r="F30" i="63"/>
  <c r="N29" i="63"/>
  <c r="F29" i="63"/>
  <c r="N28" i="63"/>
  <c r="F28" i="63"/>
  <c r="N27" i="63"/>
  <c r="F27" i="63"/>
  <c r="N26" i="63"/>
  <c r="F26" i="63"/>
  <c r="N25" i="63"/>
  <c r="F25" i="63"/>
  <c r="N24" i="63"/>
  <c r="F24" i="63"/>
  <c r="N23" i="63"/>
  <c r="N22" i="63"/>
  <c r="N21" i="63"/>
  <c r="N46" i="62"/>
  <c r="F46" i="62"/>
  <c r="N45" i="62"/>
  <c r="F45" i="62"/>
  <c r="N44" i="62"/>
  <c r="F44" i="62"/>
  <c r="N43" i="62"/>
  <c r="F43" i="62"/>
  <c r="N42" i="62"/>
  <c r="F42" i="62"/>
  <c r="N32" i="62" l="1"/>
  <c r="F32" i="62"/>
  <c r="N36" i="62" l="1"/>
  <c r="F36" i="62"/>
  <c r="N35" i="62"/>
  <c r="F35" i="62"/>
  <c r="N34" i="62"/>
  <c r="F34" i="62"/>
  <c r="N33" i="62"/>
  <c r="F33" i="62"/>
  <c r="N31" i="62"/>
  <c r="F31" i="62"/>
  <c r="N30" i="62"/>
  <c r="F30" i="62"/>
  <c r="N29" i="62"/>
  <c r="F29" i="62"/>
  <c r="N28" i="62"/>
  <c r="F28" i="62"/>
  <c r="N41" i="62" l="1"/>
  <c r="F41" i="62"/>
  <c r="N40" i="62"/>
  <c r="F40" i="62"/>
  <c r="N39" i="62"/>
  <c r="F39" i="62"/>
  <c r="N38" i="62"/>
  <c r="F38" i="62"/>
  <c r="N37" i="62"/>
  <c r="F37" i="62"/>
  <c r="N27" i="62"/>
  <c r="F27" i="62"/>
  <c r="N26" i="62"/>
  <c r="F26" i="62"/>
  <c r="N25" i="62"/>
  <c r="F25" i="62"/>
  <c r="N24" i="62"/>
  <c r="F24" i="62"/>
  <c r="N23" i="62"/>
  <c r="F23" i="62"/>
  <c r="N22" i="62"/>
  <c r="F22" i="62"/>
  <c r="N21" i="62"/>
  <c r="F21" i="62"/>
  <c r="F115" i="69"/>
  <c r="O15" i="70" l="1"/>
  <c r="F102" i="70"/>
  <c r="N65" i="61"/>
  <c r="F65" i="61"/>
  <c r="E66" i="61"/>
  <c r="N64" i="61"/>
  <c r="F64" i="61"/>
  <c r="N63" i="61"/>
  <c r="F63" i="61"/>
  <c r="N62" i="61"/>
  <c r="F62" i="61"/>
  <c r="N61" i="61"/>
  <c r="F61" i="61"/>
  <c r="N60" i="61"/>
  <c r="F60" i="61"/>
  <c r="N59" i="61"/>
  <c r="F59" i="61"/>
  <c r="N58" i="61"/>
  <c r="F58" i="61"/>
  <c r="N57" i="61"/>
  <c r="F57" i="61"/>
  <c r="N56" i="61"/>
  <c r="F56" i="61"/>
  <c r="N55" i="61"/>
  <c r="F55" i="61"/>
  <c r="G113" i="69"/>
  <c r="K115" i="69" l="1"/>
  <c r="E104" i="69"/>
  <c r="F104" i="69"/>
  <c r="G104" i="69"/>
  <c r="I104" i="69"/>
  <c r="J104" i="69"/>
  <c r="K104" i="69"/>
  <c r="L104" i="69"/>
  <c r="M104" i="69"/>
  <c r="N104" i="69"/>
  <c r="O104" i="69"/>
  <c r="P104" i="69"/>
  <c r="Q104" i="69"/>
  <c r="R104" i="69"/>
  <c r="S104" i="69"/>
  <c r="T104" i="69"/>
  <c r="U104" i="69"/>
  <c r="V104" i="69"/>
  <c r="W104" i="69"/>
  <c r="X104" i="69"/>
  <c r="Y104" i="69"/>
  <c r="Z104" i="69"/>
  <c r="AA104" i="69"/>
  <c r="AB104" i="69"/>
  <c r="AC104" i="69"/>
  <c r="N54" i="61"/>
  <c r="F54" i="61"/>
  <c r="N53" i="61"/>
  <c r="F53" i="61"/>
  <c r="N52" i="61"/>
  <c r="F52" i="61"/>
  <c r="K9" i="61" l="1"/>
  <c r="D28" i="69"/>
  <c r="D104" i="69" s="1"/>
  <c r="H28" i="69"/>
  <c r="H104" i="69" s="1"/>
  <c r="N51" i="61" l="1"/>
  <c r="F51" i="61"/>
  <c r="N50" i="61"/>
  <c r="F50" i="61"/>
  <c r="N49" i="61"/>
  <c r="F49" i="61"/>
  <c r="C66" i="61"/>
  <c r="D66" i="61"/>
  <c r="F66" i="61" s="1"/>
  <c r="K66" i="61"/>
  <c r="L66" i="61"/>
  <c r="M66" i="61"/>
  <c r="N48" i="61"/>
  <c r="F48" i="61"/>
  <c r="N47" i="61"/>
  <c r="F47" i="61"/>
  <c r="N46" i="61"/>
  <c r="F46" i="61"/>
  <c r="N45" i="61"/>
  <c r="F45" i="61"/>
  <c r="N44" i="61"/>
  <c r="F44" i="61"/>
  <c r="N43" i="61"/>
  <c r="F43" i="61"/>
  <c r="N42" i="61"/>
  <c r="F42" i="61"/>
  <c r="N41" i="61"/>
  <c r="F41" i="61"/>
  <c r="N40" i="61"/>
  <c r="F40" i="61"/>
  <c r="N39" i="61"/>
  <c r="F39" i="61"/>
  <c r="N38" i="61"/>
  <c r="F38" i="61"/>
  <c r="N37" i="61"/>
  <c r="F37" i="61"/>
  <c r="N36" i="61"/>
  <c r="F36" i="61"/>
  <c r="N35" i="61"/>
  <c r="F35" i="61"/>
  <c r="N34" i="61"/>
  <c r="F34" i="61"/>
  <c r="N33" i="61"/>
  <c r="F33" i="61"/>
  <c r="N30" i="61" l="1"/>
  <c r="F30" i="61"/>
  <c r="N29" i="61"/>
  <c r="F29" i="61"/>
  <c r="N28" i="61"/>
  <c r="F28" i="61"/>
  <c r="N27" i="61"/>
  <c r="F27" i="61"/>
  <c r="N26" i="61"/>
  <c r="F26" i="61"/>
  <c r="N25" i="61"/>
  <c r="F25" i="61"/>
  <c r="N24" i="61"/>
  <c r="F24" i="61"/>
  <c r="N23" i="61"/>
  <c r="F23" i="61"/>
  <c r="N22" i="61"/>
  <c r="F22" i="61"/>
  <c r="N21" i="61"/>
  <c r="F21" i="61"/>
  <c r="N20" i="61"/>
  <c r="F20" i="61"/>
  <c r="N19" i="61"/>
  <c r="F19" i="61"/>
  <c r="F114" i="69"/>
  <c r="F113" i="69"/>
  <c r="G68" i="68" l="1"/>
  <c r="F69" i="68" l="1"/>
  <c r="F68" i="68"/>
  <c r="N33" i="60" l="1"/>
  <c r="F33" i="60"/>
  <c r="N32" i="60"/>
  <c r="F32" i="60"/>
  <c r="N31" i="60"/>
  <c r="F31" i="60"/>
  <c r="N30" i="60"/>
  <c r="F30" i="60"/>
  <c r="N29" i="60"/>
  <c r="F29" i="60"/>
  <c r="N28" i="60"/>
  <c r="F28" i="60"/>
  <c r="N27" i="60"/>
  <c r="F27" i="60"/>
  <c r="N26" i="60"/>
  <c r="F26" i="60"/>
  <c r="N25" i="60"/>
  <c r="F25" i="60"/>
  <c r="N24" i="60"/>
  <c r="F24" i="60"/>
  <c r="N23" i="60"/>
  <c r="F23" i="60"/>
  <c r="N22" i="60"/>
  <c r="F22" i="60"/>
  <c r="N21" i="60"/>
  <c r="F21" i="60"/>
  <c r="G87" i="67"/>
  <c r="F27" i="59" l="1"/>
  <c r="F26" i="59"/>
  <c r="N14" i="59" l="1"/>
  <c r="N32" i="59" l="1"/>
  <c r="F32" i="59"/>
  <c r="N31" i="59"/>
  <c r="F31" i="59"/>
  <c r="N30" i="59"/>
  <c r="F30" i="59"/>
  <c r="F29" i="59"/>
  <c r="F28" i="59"/>
  <c r="N25" i="59"/>
  <c r="F25" i="59"/>
  <c r="N24" i="59"/>
  <c r="F24" i="59"/>
  <c r="N23" i="59"/>
  <c r="F23" i="59"/>
  <c r="N22" i="59"/>
  <c r="F22" i="59"/>
  <c r="N21" i="59"/>
  <c r="F21" i="59"/>
  <c r="N20" i="59"/>
  <c r="F20" i="59"/>
  <c r="G87" i="66"/>
  <c r="F89" i="66"/>
  <c r="N39" i="58"/>
  <c r="F39" i="58"/>
  <c r="N38" i="58"/>
  <c r="F38" i="58"/>
  <c r="N37" i="58"/>
  <c r="F37" i="58"/>
  <c r="N36" i="58"/>
  <c r="F36" i="58"/>
  <c r="N35" i="58"/>
  <c r="F35" i="58"/>
  <c r="N34" i="58"/>
  <c r="F34" i="58"/>
  <c r="N33" i="58"/>
  <c r="F33" i="58"/>
  <c r="N32" i="58"/>
  <c r="F32" i="58"/>
  <c r="N31" i="58"/>
  <c r="F31" i="58"/>
  <c r="N42" i="58"/>
  <c r="F42" i="58"/>
  <c r="N41" i="58"/>
  <c r="F41" i="58"/>
  <c r="N40" i="58"/>
  <c r="F40" i="58"/>
  <c r="N30" i="58"/>
  <c r="F30" i="58"/>
  <c r="N29" i="58"/>
  <c r="F29" i="58"/>
  <c r="N28" i="58"/>
  <c r="F28" i="58"/>
  <c r="N27" i="58"/>
  <c r="F27" i="58"/>
  <c r="N26" i="58"/>
  <c r="F26" i="58"/>
  <c r="N25" i="58"/>
  <c r="F25" i="58"/>
  <c r="N24" i="58"/>
  <c r="F24" i="58"/>
  <c r="N23" i="58"/>
  <c r="F23" i="58"/>
  <c r="N22" i="58"/>
  <c r="F22" i="58"/>
  <c r="N21" i="58"/>
  <c r="F21" i="58"/>
  <c r="N20" i="58"/>
  <c r="F20" i="58"/>
  <c r="G81" i="65"/>
  <c r="F83" i="65"/>
  <c r="G90" i="56" l="1"/>
  <c r="N29" i="57"/>
  <c r="F29" i="57"/>
  <c r="N28" i="57"/>
  <c r="F28" i="57"/>
  <c r="N27" i="57"/>
  <c r="F27" i="57"/>
  <c r="N26" i="57"/>
  <c r="F26" i="57"/>
  <c r="N25" i="57"/>
  <c r="F25" i="57"/>
  <c r="N24" i="57"/>
  <c r="F24" i="57"/>
  <c r="N23" i="57"/>
  <c r="F23" i="57"/>
  <c r="N22" i="57"/>
  <c r="F22" i="57"/>
  <c r="N21" i="57"/>
  <c r="F21" i="57"/>
  <c r="N20" i="57"/>
  <c r="F20" i="57"/>
  <c r="F92" i="56"/>
  <c r="N43" i="55"/>
  <c r="F43" i="55"/>
  <c r="N42" i="55"/>
  <c r="F42" i="55"/>
  <c r="N41" i="55"/>
  <c r="F41" i="55"/>
  <c r="N40" i="55"/>
  <c r="F40" i="55"/>
  <c r="N44" i="55" l="1"/>
  <c r="F44" i="55"/>
  <c r="N39" i="55"/>
  <c r="F39" i="55"/>
  <c r="N38" i="55"/>
  <c r="F38" i="55"/>
  <c r="N37" i="55"/>
  <c r="F37" i="55"/>
  <c r="N36" i="55"/>
  <c r="F36" i="55"/>
  <c r="N35" i="55"/>
  <c r="F35" i="55"/>
  <c r="N34" i="55"/>
  <c r="F34" i="55"/>
  <c r="N33" i="55"/>
  <c r="F33" i="55"/>
  <c r="F90" i="56"/>
  <c r="N46" i="55"/>
  <c r="F46" i="55"/>
  <c r="N45" i="55"/>
  <c r="F45" i="55"/>
  <c r="N32" i="55"/>
  <c r="F32" i="55"/>
  <c r="N31" i="55"/>
  <c r="F31" i="55"/>
  <c r="N30" i="55"/>
  <c r="F30" i="55"/>
  <c r="F47" i="55"/>
  <c r="N47" i="55"/>
  <c r="C48" i="55"/>
  <c r="D48" i="55"/>
  <c r="E48" i="55"/>
  <c r="K48" i="55"/>
  <c r="L48" i="55"/>
  <c r="M48" i="55"/>
  <c r="N28" i="55"/>
  <c r="F28" i="55"/>
  <c r="N27" i="55"/>
  <c r="F27" i="55"/>
  <c r="N26" i="55"/>
  <c r="F26" i="55"/>
  <c r="N25" i="55"/>
  <c r="F25" i="55"/>
  <c r="N24" i="55"/>
  <c r="F24" i="55"/>
  <c r="N23" i="55"/>
  <c r="F23" i="55"/>
  <c r="N22" i="55"/>
  <c r="F22" i="55"/>
  <c r="N21" i="55"/>
  <c r="F21" i="55"/>
  <c r="N20" i="55"/>
  <c r="F20" i="55"/>
  <c r="F48" i="55" l="1"/>
  <c r="G77" i="53"/>
  <c r="F79" i="53" l="1"/>
  <c r="D68" i="53"/>
  <c r="E68" i="53"/>
  <c r="F68" i="53"/>
  <c r="G68" i="53"/>
  <c r="H68" i="53"/>
  <c r="I68" i="53"/>
  <c r="J68" i="53"/>
  <c r="K68" i="53"/>
  <c r="L68" i="53"/>
  <c r="M68" i="53"/>
  <c r="N68" i="53"/>
  <c r="O68" i="53"/>
  <c r="P68" i="53"/>
  <c r="Q68" i="53"/>
  <c r="R68" i="53"/>
  <c r="S68" i="53"/>
  <c r="T68" i="53"/>
  <c r="U68" i="53"/>
  <c r="V68" i="53"/>
  <c r="W68" i="53"/>
  <c r="X68" i="53"/>
  <c r="Y68" i="53"/>
  <c r="Z68" i="53"/>
  <c r="AA68" i="53"/>
  <c r="AB68" i="53"/>
  <c r="AC68" i="53"/>
  <c r="K21" i="50" l="1"/>
  <c r="K20" i="50"/>
  <c r="K19" i="50"/>
  <c r="C32" i="16"/>
  <c r="D32" i="16"/>
  <c r="D31" i="16"/>
  <c r="AC68" i="49"/>
  <c r="AB68" i="49"/>
  <c r="R70" i="49" s="1"/>
  <c r="AC64" i="49"/>
  <c r="AB64" i="49"/>
  <c r="C31" i="16" s="1"/>
  <c r="R80" i="51"/>
  <c r="AC78" i="51"/>
  <c r="AB78" i="51"/>
  <c r="AC74" i="51"/>
  <c r="AB74" i="51"/>
  <c r="N32" i="16"/>
  <c r="N31" i="16"/>
  <c r="AC89" i="71"/>
  <c r="AB89" i="71"/>
  <c r="M32" i="16"/>
  <c r="M31" i="16"/>
  <c r="AC96" i="70"/>
  <c r="AB96" i="70"/>
  <c r="AC92" i="70"/>
  <c r="L32" i="16" s="1"/>
  <c r="AB92" i="70"/>
  <c r="L31" i="16" s="1"/>
  <c r="AC108" i="69"/>
  <c r="AB108" i="69"/>
  <c r="AC63" i="68"/>
  <c r="AB63" i="68"/>
  <c r="AC59" i="68"/>
  <c r="J32" i="16" s="1"/>
  <c r="AB59" i="68"/>
  <c r="J31" i="16" s="1"/>
  <c r="AC82" i="67"/>
  <c r="AB82" i="67"/>
  <c r="AC78" i="67"/>
  <c r="I32" i="16" s="1"/>
  <c r="AB78" i="67"/>
  <c r="I31" i="16" s="1"/>
  <c r="AC82" i="66"/>
  <c r="AB82" i="66"/>
  <c r="AC78" i="66"/>
  <c r="H32" i="16" s="1"/>
  <c r="AB78" i="66"/>
  <c r="H31" i="16" s="1"/>
  <c r="AC76" i="65"/>
  <c r="AB76" i="65"/>
  <c r="AC72" i="65"/>
  <c r="G32" i="16" s="1"/>
  <c r="AB72" i="65"/>
  <c r="G31" i="16" s="1"/>
  <c r="AC85" i="56"/>
  <c r="AB85" i="56"/>
  <c r="AC81" i="56"/>
  <c r="F32" i="16" s="1"/>
  <c r="AB81" i="56"/>
  <c r="F31" i="16" s="1"/>
  <c r="K32" i="16"/>
  <c r="K31" i="16"/>
  <c r="AC72" i="53"/>
  <c r="AB72" i="53"/>
  <c r="E32" i="16"/>
  <c r="E31" i="16"/>
  <c r="N34" i="54"/>
  <c r="F34" i="54"/>
  <c r="N33" i="54"/>
  <c r="F33" i="54"/>
  <c r="N32" i="54"/>
  <c r="F32" i="54"/>
  <c r="N31" i="54"/>
  <c r="F31" i="54"/>
  <c r="N30" i="54"/>
  <c r="F30" i="54"/>
  <c r="N29" i="54"/>
  <c r="F29" i="54"/>
  <c r="N28" i="54"/>
  <c r="F28" i="54"/>
  <c r="N27" i="54"/>
  <c r="F27" i="54"/>
  <c r="N26" i="54"/>
  <c r="F26" i="54"/>
  <c r="N25" i="54"/>
  <c r="F25" i="54"/>
  <c r="N24" i="54"/>
  <c r="F24" i="54"/>
  <c r="N23" i="54"/>
  <c r="F23" i="54"/>
  <c r="N22" i="54"/>
  <c r="F22" i="54"/>
  <c r="N21" i="54"/>
  <c r="F21" i="54"/>
  <c r="N20" i="54"/>
  <c r="F20" i="54"/>
  <c r="G83" i="51"/>
  <c r="F77" i="53"/>
  <c r="F85" i="51"/>
  <c r="F83" i="51"/>
  <c r="N30" i="16" l="1"/>
  <c r="M30" i="16"/>
  <c r="K30" i="16"/>
  <c r="J30" i="16"/>
  <c r="H30" i="16"/>
  <c r="F30" i="16"/>
  <c r="C30" i="16"/>
  <c r="I30" i="16"/>
  <c r="L30" i="16"/>
  <c r="G30" i="16"/>
  <c r="O32" i="16"/>
  <c r="E30" i="16"/>
  <c r="D30" i="16"/>
  <c r="O31" i="16"/>
  <c r="E56" i="51"/>
  <c r="N14" i="52"/>
  <c r="N13" i="52"/>
  <c r="N12" i="52"/>
  <c r="N11" i="52"/>
  <c r="N36" i="52"/>
  <c r="F36" i="52"/>
  <c r="N35" i="52"/>
  <c r="F35" i="52"/>
  <c r="N34" i="52"/>
  <c r="F34" i="52"/>
  <c r="N33" i="52"/>
  <c r="F33" i="52"/>
  <c r="N32" i="52"/>
  <c r="F32" i="52"/>
  <c r="N31" i="52"/>
  <c r="F31" i="52"/>
  <c r="N30" i="52"/>
  <c r="F30" i="52"/>
  <c r="N29" i="52"/>
  <c r="F29" i="52"/>
  <c r="N28" i="52"/>
  <c r="F28" i="52"/>
  <c r="N27" i="52"/>
  <c r="F27" i="52"/>
  <c r="N26" i="52"/>
  <c r="F26" i="52"/>
  <c r="N25" i="52"/>
  <c r="F25" i="52"/>
  <c r="N24" i="52"/>
  <c r="F24" i="52"/>
  <c r="N23" i="52"/>
  <c r="F23" i="52"/>
  <c r="N22" i="52"/>
  <c r="F22" i="52"/>
  <c r="N21" i="52"/>
  <c r="F21" i="52"/>
  <c r="F31" i="42" l="1"/>
  <c r="L20" i="50"/>
  <c r="F30" i="42"/>
  <c r="L19" i="50"/>
  <c r="O30" i="16"/>
  <c r="G73" i="49"/>
  <c r="E43" i="42"/>
  <c r="L21" i="50" l="1"/>
  <c r="E10" i="42"/>
  <c r="E44" i="42"/>
  <c r="F75" i="49"/>
  <c r="F73" i="49" l="1"/>
  <c r="N18" i="1"/>
  <c r="F18" i="1"/>
  <c r="E12" i="42"/>
  <c r="E14" i="42" s="1"/>
  <c r="N33" i="1"/>
  <c r="F33" i="1"/>
  <c r="N32" i="1"/>
  <c r="F32" i="1"/>
  <c r="N31" i="1"/>
  <c r="F31" i="1"/>
  <c r="N30" i="1"/>
  <c r="F30" i="1"/>
  <c r="N29" i="1"/>
  <c r="F29" i="1"/>
  <c r="N28" i="1"/>
  <c r="F28" i="1"/>
  <c r="N27" i="1"/>
  <c r="F27" i="1"/>
  <c r="N34" i="1"/>
  <c r="F34" i="1"/>
  <c r="N26" i="1"/>
  <c r="F26" i="1"/>
  <c r="N25" i="1"/>
  <c r="F25" i="1"/>
  <c r="N24" i="1"/>
  <c r="F24" i="1"/>
  <c r="N23" i="1"/>
  <c r="F23" i="1"/>
  <c r="N22" i="1"/>
  <c r="F22" i="1"/>
  <c r="H85" i="56"/>
  <c r="I85" i="56"/>
  <c r="J85" i="56"/>
  <c r="K85" i="56"/>
  <c r="L85" i="56"/>
  <c r="M85" i="56"/>
  <c r="O85" i="56"/>
  <c r="P85" i="56"/>
  <c r="Q85" i="56"/>
  <c r="R85" i="56"/>
  <c r="S85" i="56"/>
  <c r="T85" i="56"/>
  <c r="U85" i="56"/>
  <c r="V85" i="56"/>
  <c r="W85" i="56"/>
  <c r="X85" i="56"/>
  <c r="Y85" i="56"/>
  <c r="Z85" i="56"/>
  <c r="AA85" i="56"/>
  <c r="O68" i="49"/>
  <c r="P68" i="49"/>
  <c r="Q68" i="49"/>
  <c r="R68" i="49"/>
  <c r="S68" i="49"/>
  <c r="T68" i="49"/>
  <c r="U68" i="49"/>
  <c r="V68" i="49"/>
  <c r="W68" i="49"/>
  <c r="X68" i="49"/>
  <c r="Y68" i="49"/>
  <c r="Z68" i="49"/>
  <c r="AA68" i="49"/>
  <c r="N10" i="1"/>
  <c r="R87" i="56" l="1"/>
  <c r="D37" i="16"/>
  <c r="E37" i="16" s="1"/>
  <c r="F37" i="16" s="1"/>
  <c r="G37" i="16" s="1"/>
  <c r="H37" i="16" s="1"/>
  <c r="I37" i="16" s="1"/>
  <c r="J37" i="16" s="1"/>
  <c r="K37" i="16" s="1"/>
  <c r="L37" i="16" s="1"/>
  <c r="M37" i="16" s="1"/>
  <c r="N37" i="16" s="1"/>
  <c r="O37" i="16" s="1"/>
  <c r="D68" i="49" l="1"/>
  <c r="N120" i="72" l="1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3" i="16"/>
  <c r="N12" i="16"/>
  <c r="N11" i="16"/>
  <c r="N10" i="16"/>
  <c r="N9" i="16"/>
  <c r="N8" i="16"/>
  <c r="F15" i="50" s="1"/>
  <c r="AA89" i="71"/>
  <c r="Z89" i="71"/>
  <c r="Y89" i="71"/>
  <c r="X89" i="71"/>
  <c r="W89" i="71"/>
  <c r="V89" i="71"/>
  <c r="U89" i="71"/>
  <c r="T89" i="71"/>
  <c r="S89" i="71"/>
  <c r="R89" i="71"/>
  <c r="Q89" i="71"/>
  <c r="P89" i="71"/>
  <c r="O89" i="71"/>
  <c r="M89" i="71"/>
  <c r="L89" i="71"/>
  <c r="K89" i="71"/>
  <c r="J89" i="71"/>
  <c r="I89" i="71"/>
  <c r="H89" i="71"/>
  <c r="G89" i="71"/>
  <c r="E89" i="71"/>
  <c r="N92" i="71" s="1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3" i="16"/>
  <c r="M12" i="16"/>
  <c r="M11" i="16"/>
  <c r="M10" i="16"/>
  <c r="M9" i="16"/>
  <c r="M8" i="16"/>
  <c r="F14" i="50" s="1"/>
  <c r="AA96" i="70"/>
  <c r="Z96" i="70"/>
  <c r="Y96" i="70"/>
  <c r="X96" i="70"/>
  <c r="W96" i="70"/>
  <c r="V96" i="70"/>
  <c r="U96" i="70"/>
  <c r="T96" i="70"/>
  <c r="S96" i="70"/>
  <c r="R96" i="70"/>
  <c r="Q96" i="70"/>
  <c r="P96" i="70"/>
  <c r="O96" i="70"/>
  <c r="M96" i="70"/>
  <c r="L96" i="70"/>
  <c r="K96" i="70"/>
  <c r="J96" i="70"/>
  <c r="I96" i="70"/>
  <c r="H96" i="70"/>
  <c r="G96" i="70"/>
  <c r="E96" i="70"/>
  <c r="N99" i="70" s="1"/>
  <c r="AA92" i="70"/>
  <c r="L28" i="16" s="1"/>
  <c r="Z92" i="70"/>
  <c r="L27" i="16" s="1"/>
  <c r="Y92" i="70"/>
  <c r="L26" i="16" s="1"/>
  <c r="X92" i="70"/>
  <c r="L25" i="16" s="1"/>
  <c r="W92" i="70"/>
  <c r="L24" i="16" s="1"/>
  <c r="V92" i="70"/>
  <c r="L23" i="16" s="1"/>
  <c r="U92" i="70"/>
  <c r="L22" i="16" s="1"/>
  <c r="T92" i="70"/>
  <c r="L21" i="16" s="1"/>
  <c r="S92" i="70"/>
  <c r="L20" i="16" s="1"/>
  <c r="R92" i="70"/>
  <c r="L19" i="16" s="1"/>
  <c r="Q92" i="70"/>
  <c r="L18" i="16" s="1"/>
  <c r="P92" i="70"/>
  <c r="L17" i="16" s="1"/>
  <c r="O92" i="70"/>
  <c r="L16" i="16" s="1"/>
  <c r="N92" i="70"/>
  <c r="M92" i="70"/>
  <c r="L13" i="16" s="1"/>
  <c r="L92" i="70"/>
  <c r="L12" i="16" s="1"/>
  <c r="K92" i="70"/>
  <c r="L11" i="16" s="1"/>
  <c r="J92" i="70"/>
  <c r="L10" i="16" s="1"/>
  <c r="I92" i="70"/>
  <c r="L9" i="16" s="1"/>
  <c r="H92" i="70"/>
  <c r="L8" i="16" s="1"/>
  <c r="F13" i="50" s="1"/>
  <c r="G92" i="70"/>
  <c r="F92" i="70"/>
  <c r="E92" i="70"/>
  <c r="D92" i="70"/>
  <c r="K27" i="16"/>
  <c r="K26" i="16"/>
  <c r="K25" i="16"/>
  <c r="K24" i="16"/>
  <c r="K23" i="16"/>
  <c r="K22" i="16"/>
  <c r="K21" i="16"/>
  <c r="K16" i="16"/>
  <c r="K13" i="16"/>
  <c r="K12" i="16"/>
  <c r="K8" i="16"/>
  <c r="F12" i="50" s="1"/>
  <c r="AA108" i="69"/>
  <c r="Z108" i="69"/>
  <c r="Y108" i="69"/>
  <c r="X108" i="69"/>
  <c r="W108" i="69"/>
  <c r="V108" i="69"/>
  <c r="U108" i="69"/>
  <c r="T108" i="69"/>
  <c r="S108" i="69"/>
  <c r="R108" i="69"/>
  <c r="Q108" i="69"/>
  <c r="P108" i="69"/>
  <c r="O108" i="69"/>
  <c r="M108" i="69"/>
  <c r="L108" i="69"/>
  <c r="K108" i="69"/>
  <c r="J108" i="69"/>
  <c r="I108" i="69"/>
  <c r="H108" i="69"/>
  <c r="G108" i="69"/>
  <c r="E108" i="69"/>
  <c r="N111" i="69" s="1"/>
  <c r="K28" i="16"/>
  <c r="K20" i="16"/>
  <c r="K19" i="16"/>
  <c r="K18" i="16"/>
  <c r="K17" i="16"/>
  <c r="K11" i="16"/>
  <c r="K10" i="16"/>
  <c r="K9" i="16"/>
  <c r="AA63" i="68"/>
  <c r="Z63" i="68"/>
  <c r="Y63" i="68"/>
  <c r="X63" i="68"/>
  <c r="W63" i="68"/>
  <c r="V63" i="68"/>
  <c r="U63" i="68"/>
  <c r="T63" i="68"/>
  <c r="S63" i="68"/>
  <c r="R63" i="68"/>
  <c r="Q63" i="68"/>
  <c r="P63" i="68"/>
  <c r="O63" i="68"/>
  <c r="M63" i="68"/>
  <c r="L63" i="68"/>
  <c r="K63" i="68"/>
  <c r="J63" i="68"/>
  <c r="I63" i="68"/>
  <c r="H63" i="68"/>
  <c r="G63" i="68"/>
  <c r="E63" i="68"/>
  <c r="N66" i="68" s="1"/>
  <c r="AA59" i="68"/>
  <c r="J28" i="16" s="1"/>
  <c r="Z59" i="68"/>
  <c r="J27" i="16" s="1"/>
  <c r="Y59" i="68"/>
  <c r="J26" i="16" s="1"/>
  <c r="X59" i="68"/>
  <c r="J25" i="16" s="1"/>
  <c r="W59" i="68"/>
  <c r="J24" i="16" s="1"/>
  <c r="V59" i="68"/>
  <c r="J23" i="16" s="1"/>
  <c r="U59" i="68"/>
  <c r="J22" i="16" s="1"/>
  <c r="T59" i="68"/>
  <c r="J21" i="16" s="1"/>
  <c r="S59" i="68"/>
  <c r="J20" i="16" s="1"/>
  <c r="R59" i="68"/>
  <c r="J19" i="16" s="1"/>
  <c r="Q59" i="68"/>
  <c r="J18" i="16" s="1"/>
  <c r="P59" i="68"/>
  <c r="J17" i="16" s="1"/>
  <c r="O59" i="68"/>
  <c r="J16" i="16" s="1"/>
  <c r="N59" i="68"/>
  <c r="M59" i="68"/>
  <c r="J13" i="16" s="1"/>
  <c r="L59" i="68"/>
  <c r="J12" i="16" s="1"/>
  <c r="K59" i="68"/>
  <c r="J11" i="16" s="1"/>
  <c r="J59" i="68"/>
  <c r="J10" i="16" s="1"/>
  <c r="I59" i="68"/>
  <c r="J9" i="16" s="1"/>
  <c r="H59" i="68"/>
  <c r="J8" i="16" s="1"/>
  <c r="G59" i="68"/>
  <c r="F59" i="68"/>
  <c r="E59" i="68"/>
  <c r="D59" i="68"/>
  <c r="D4" i="16"/>
  <c r="D45" i="16" s="1"/>
  <c r="C45" i="16"/>
  <c r="AA82" i="67"/>
  <c r="Z82" i="67"/>
  <c r="Y82" i="67"/>
  <c r="X82" i="67"/>
  <c r="W82" i="67"/>
  <c r="V82" i="67"/>
  <c r="U82" i="67"/>
  <c r="T82" i="67"/>
  <c r="S82" i="67"/>
  <c r="R82" i="67"/>
  <c r="Q82" i="67"/>
  <c r="P82" i="67"/>
  <c r="O82" i="67"/>
  <c r="M82" i="67"/>
  <c r="L82" i="67"/>
  <c r="K82" i="67"/>
  <c r="J82" i="67"/>
  <c r="I82" i="67"/>
  <c r="H82" i="67"/>
  <c r="G82" i="67"/>
  <c r="E82" i="67"/>
  <c r="N85" i="67" s="1"/>
  <c r="AA78" i="67"/>
  <c r="I28" i="16" s="1"/>
  <c r="Z78" i="67"/>
  <c r="I27" i="16" s="1"/>
  <c r="Y78" i="67"/>
  <c r="I26" i="16" s="1"/>
  <c r="X78" i="67"/>
  <c r="I25" i="16" s="1"/>
  <c r="W78" i="67"/>
  <c r="I24" i="16" s="1"/>
  <c r="V78" i="67"/>
  <c r="I23" i="16" s="1"/>
  <c r="U78" i="67"/>
  <c r="I22" i="16" s="1"/>
  <c r="T78" i="67"/>
  <c r="I21" i="16" s="1"/>
  <c r="S78" i="67"/>
  <c r="I20" i="16" s="1"/>
  <c r="R78" i="67"/>
  <c r="I19" i="16" s="1"/>
  <c r="Q78" i="67"/>
  <c r="I18" i="16" s="1"/>
  <c r="P78" i="67"/>
  <c r="I17" i="16" s="1"/>
  <c r="O78" i="67"/>
  <c r="I16" i="16" s="1"/>
  <c r="N78" i="67"/>
  <c r="M78" i="67"/>
  <c r="I13" i="16" s="1"/>
  <c r="L78" i="67"/>
  <c r="I12" i="16" s="1"/>
  <c r="K78" i="67"/>
  <c r="I11" i="16" s="1"/>
  <c r="J78" i="67"/>
  <c r="I10" i="16" s="1"/>
  <c r="I78" i="67"/>
  <c r="I9" i="16" s="1"/>
  <c r="H78" i="67"/>
  <c r="I8" i="16" s="1"/>
  <c r="G78" i="67"/>
  <c r="F78" i="67"/>
  <c r="E78" i="67"/>
  <c r="D78" i="67"/>
  <c r="AA82" i="66"/>
  <c r="Z82" i="66"/>
  <c r="Y82" i="66"/>
  <c r="X82" i="66"/>
  <c r="W82" i="66"/>
  <c r="V82" i="66"/>
  <c r="U82" i="66"/>
  <c r="T82" i="66"/>
  <c r="S82" i="66"/>
  <c r="R82" i="66"/>
  <c r="Q82" i="66"/>
  <c r="P82" i="66"/>
  <c r="O82" i="66"/>
  <c r="M82" i="66"/>
  <c r="L82" i="66"/>
  <c r="K82" i="66"/>
  <c r="J82" i="66"/>
  <c r="I82" i="66"/>
  <c r="H82" i="66"/>
  <c r="G82" i="66"/>
  <c r="E82" i="66"/>
  <c r="N85" i="66" s="1"/>
  <c r="AA78" i="66"/>
  <c r="H28" i="16" s="1"/>
  <c r="Z78" i="66"/>
  <c r="H27" i="16" s="1"/>
  <c r="Y78" i="66"/>
  <c r="H26" i="16" s="1"/>
  <c r="X78" i="66"/>
  <c r="H25" i="16" s="1"/>
  <c r="W78" i="66"/>
  <c r="H24" i="16" s="1"/>
  <c r="V78" i="66"/>
  <c r="H23" i="16" s="1"/>
  <c r="U78" i="66"/>
  <c r="H22" i="16" s="1"/>
  <c r="T78" i="66"/>
  <c r="H21" i="16" s="1"/>
  <c r="S78" i="66"/>
  <c r="H20" i="16" s="1"/>
  <c r="R78" i="66"/>
  <c r="H19" i="16" s="1"/>
  <c r="Q78" i="66"/>
  <c r="H18" i="16" s="1"/>
  <c r="P78" i="66"/>
  <c r="H17" i="16" s="1"/>
  <c r="O78" i="66"/>
  <c r="H16" i="16" s="1"/>
  <c r="N78" i="66"/>
  <c r="M78" i="66"/>
  <c r="H13" i="16" s="1"/>
  <c r="L78" i="66"/>
  <c r="H12" i="16" s="1"/>
  <c r="K78" i="66"/>
  <c r="H11" i="16" s="1"/>
  <c r="J78" i="66"/>
  <c r="H10" i="16" s="1"/>
  <c r="I78" i="66"/>
  <c r="H9" i="16" s="1"/>
  <c r="H78" i="66"/>
  <c r="H8" i="16" s="1"/>
  <c r="G78" i="66"/>
  <c r="F78" i="66"/>
  <c r="E78" i="66"/>
  <c r="D78" i="66"/>
  <c r="AA76" i="65"/>
  <c r="Z76" i="65"/>
  <c r="Y76" i="65"/>
  <c r="X76" i="65"/>
  <c r="W76" i="65"/>
  <c r="V76" i="65"/>
  <c r="U76" i="65"/>
  <c r="T76" i="65"/>
  <c r="S76" i="65"/>
  <c r="R76" i="65"/>
  <c r="Q76" i="65"/>
  <c r="P76" i="65"/>
  <c r="O76" i="65"/>
  <c r="M76" i="65"/>
  <c r="L76" i="65"/>
  <c r="K76" i="65"/>
  <c r="J76" i="65"/>
  <c r="I76" i="65"/>
  <c r="H76" i="65"/>
  <c r="G76" i="65"/>
  <c r="E76" i="65"/>
  <c r="N79" i="65" s="1"/>
  <c r="AA72" i="65"/>
  <c r="G28" i="16" s="1"/>
  <c r="Z72" i="65"/>
  <c r="G27" i="16" s="1"/>
  <c r="Y72" i="65"/>
  <c r="G26" i="16" s="1"/>
  <c r="X72" i="65"/>
  <c r="G25" i="16" s="1"/>
  <c r="W72" i="65"/>
  <c r="G24" i="16" s="1"/>
  <c r="V72" i="65"/>
  <c r="G23" i="16" s="1"/>
  <c r="U72" i="65"/>
  <c r="G22" i="16" s="1"/>
  <c r="T72" i="65"/>
  <c r="G21" i="16" s="1"/>
  <c r="S72" i="65"/>
  <c r="G20" i="16" s="1"/>
  <c r="R72" i="65"/>
  <c r="G19" i="16" s="1"/>
  <c r="Q72" i="65"/>
  <c r="G18" i="16" s="1"/>
  <c r="P72" i="65"/>
  <c r="G17" i="16" s="1"/>
  <c r="O72" i="65"/>
  <c r="G16" i="16" s="1"/>
  <c r="N72" i="65"/>
  <c r="M72" i="65"/>
  <c r="G13" i="16" s="1"/>
  <c r="L72" i="65"/>
  <c r="G12" i="16" s="1"/>
  <c r="K72" i="65"/>
  <c r="G11" i="16" s="1"/>
  <c r="J72" i="65"/>
  <c r="G10" i="16" s="1"/>
  <c r="I72" i="65"/>
  <c r="G9" i="16" s="1"/>
  <c r="H72" i="65"/>
  <c r="G8" i="16" s="1"/>
  <c r="G72" i="65"/>
  <c r="F72" i="65"/>
  <c r="E72" i="65"/>
  <c r="D72" i="65"/>
  <c r="N11" i="64"/>
  <c r="F11" i="64"/>
  <c r="N10" i="64"/>
  <c r="F10" i="64"/>
  <c r="N9" i="64"/>
  <c r="F9" i="64"/>
  <c r="N8" i="64"/>
  <c r="F8" i="64"/>
  <c r="N7" i="64"/>
  <c r="F7" i="64"/>
  <c r="N6" i="64"/>
  <c r="F6" i="64"/>
  <c r="N5" i="64"/>
  <c r="F5" i="64"/>
  <c r="N4" i="64"/>
  <c r="F4" i="64"/>
  <c r="M49" i="63"/>
  <c r="L49" i="63"/>
  <c r="K49" i="63"/>
  <c r="E49" i="63"/>
  <c r="D49" i="63"/>
  <c r="C49" i="63"/>
  <c r="F49" i="63" s="1"/>
  <c r="N48" i="63"/>
  <c r="F48" i="63"/>
  <c r="N20" i="63"/>
  <c r="N19" i="63"/>
  <c r="N18" i="63"/>
  <c r="N17" i="63"/>
  <c r="F17" i="63"/>
  <c r="N16" i="63"/>
  <c r="F16" i="63"/>
  <c r="N15" i="63"/>
  <c r="F15" i="63"/>
  <c r="N14" i="63"/>
  <c r="F14" i="63"/>
  <c r="N13" i="63"/>
  <c r="F13" i="63"/>
  <c r="N12" i="63"/>
  <c r="F12" i="63"/>
  <c r="N11" i="63"/>
  <c r="F11" i="63"/>
  <c r="N10" i="63"/>
  <c r="F10" i="63"/>
  <c r="N9" i="63"/>
  <c r="F9" i="63"/>
  <c r="N8" i="63"/>
  <c r="F8" i="63"/>
  <c r="N7" i="63"/>
  <c r="F7" i="63"/>
  <c r="N6" i="63"/>
  <c r="F6" i="63"/>
  <c r="N5" i="63"/>
  <c r="F5" i="63"/>
  <c r="N4" i="63"/>
  <c r="F4" i="63"/>
  <c r="M48" i="62"/>
  <c r="L48" i="62"/>
  <c r="K48" i="62"/>
  <c r="E48" i="62"/>
  <c r="D48" i="62"/>
  <c r="C48" i="62"/>
  <c r="N47" i="62"/>
  <c r="F47" i="62"/>
  <c r="N20" i="62"/>
  <c r="F20" i="62"/>
  <c r="N19" i="62"/>
  <c r="F19" i="62"/>
  <c r="N18" i="62"/>
  <c r="F18" i="62"/>
  <c r="N17" i="62"/>
  <c r="F17" i="62"/>
  <c r="N16" i="62"/>
  <c r="F16" i="62"/>
  <c r="N15" i="62"/>
  <c r="F15" i="62"/>
  <c r="N14" i="62"/>
  <c r="F14" i="62"/>
  <c r="N13" i="62"/>
  <c r="F13" i="62"/>
  <c r="N12" i="62"/>
  <c r="F12" i="62"/>
  <c r="N11" i="62"/>
  <c r="F11" i="62"/>
  <c r="N10" i="62"/>
  <c r="F10" i="62"/>
  <c r="N9" i="62"/>
  <c r="F9" i="62"/>
  <c r="N8" i="62"/>
  <c r="F8" i="62"/>
  <c r="N7" i="62"/>
  <c r="F7" i="62"/>
  <c r="N6" i="62"/>
  <c r="F6" i="62"/>
  <c r="N5" i="62"/>
  <c r="F5" i="62"/>
  <c r="N4" i="62"/>
  <c r="F4" i="62"/>
  <c r="N32" i="61"/>
  <c r="F32" i="61"/>
  <c r="N31" i="61"/>
  <c r="F31" i="61"/>
  <c r="N18" i="61"/>
  <c r="F18" i="61"/>
  <c r="N17" i="61"/>
  <c r="F17" i="61"/>
  <c r="N16" i="61"/>
  <c r="F16" i="61"/>
  <c r="N15" i="61"/>
  <c r="F15" i="61"/>
  <c r="N14" i="61"/>
  <c r="F14" i="61"/>
  <c r="N13" i="61"/>
  <c r="F13" i="61"/>
  <c r="N12" i="61"/>
  <c r="F12" i="61"/>
  <c r="N11" i="61"/>
  <c r="F11" i="61"/>
  <c r="N10" i="61"/>
  <c r="F10" i="61"/>
  <c r="N9" i="61"/>
  <c r="F9" i="61"/>
  <c r="N8" i="61"/>
  <c r="F8" i="61"/>
  <c r="N7" i="61"/>
  <c r="F7" i="61"/>
  <c r="N6" i="61"/>
  <c r="F6" i="61"/>
  <c r="N5" i="61"/>
  <c r="F5" i="61"/>
  <c r="N4" i="61"/>
  <c r="F4" i="61"/>
  <c r="M35" i="60"/>
  <c r="L35" i="60"/>
  <c r="K35" i="60"/>
  <c r="E35" i="60"/>
  <c r="D35" i="60"/>
  <c r="C35" i="60"/>
  <c r="N34" i="60"/>
  <c r="F34" i="60"/>
  <c r="N20" i="60"/>
  <c r="F20" i="60"/>
  <c r="N19" i="60"/>
  <c r="F19" i="60"/>
  <c r="N18" i="60"/>
  <c r="F18" i="60"/>
  <c r="N17" i="60"/>
  <c r="F17" i="60"/>
  <c r="N16" i="60"/>
  <c r="F16" i="60"/>
  <c r="N15" i="60"/>
  <c r="F15" i="60"/>
  <c r="N14" i="60"/>
  <c r="F14" i="60"/>
  <c r="N13" i="60"/>
  <c r="F13" i="60"/>
  <c r="N12" i="60"/>
  <c r="F12" i="60"/>
  <c r="N11" i="60"/>
  <c r="F11" i="60"/>
  <c r="N10" i="60"/>
  <c r="F10" i="60"/>
  <c r="N9" i="60"/>
  <c r="F9" i="60"/>
  <c r="N8" i="60"/>
  <c r="F8" i="60"/>
  <c r="N7" i="60"/>
  <c r="F7" i="60"/>
  <c r="N6" i="60"/>
  <c r="F6" i="60"/>
  <c r="N5" i="60"/>
  <c r="F5" i="60"/>
  <c r="N4" i="60"/>
  <c r="F4" i="60"/>
  <c r="M35" i="59"/>
  <c r="L35" i="59"/>
  <c r="K35" i="59"/>
  <c r="E35" i="59"/>
  <c r="D35" i="59"/>
  <c r="C35" i="59"/>
  <c r="N34" i="59"/>
  <c r="F34" i="59"/>
  <c r="N33" i="59"/>
  <c r="F33" i="59"/>
  <c r="N19" i="59"/>
  <c r="F19" i="59"/>
  <c r="N18" i="59"/>
  <c r="F18" i="59"/>
  <c r="N17" i="59"/>
  <c r="F17" i="59"/>
  <c r="N16" i="59"/>
  <c r="F16" i="59"/>
  <c r="N15" i="59"/>
  <c r="F15" i="59"/>
  <c r="F14" i="59"/>
  <c r="N13" i="59"/>
  <c r="F13" i="59"/>
  <c r="N12" i="59"/>
  <c r="F12" i="59"/>
  <c r="N11" i="59"/>
  <c r="F11" i="59"/>
  <c r="N10" i="59"/>
  <c r="F10" i="59"/>
  <c r="N9" i="59"/>
  <c r="F9" i="59"/>
  <c r="N8" i="59"/>
  <c r="F8" i="59"/>
  <c r="N7" i="59"/>
  <c r="F7" i="59"/>
  <c r="N6" i="59"/>
  <c r="F6" i="59"/>
  <c r="N5" i="59"/>
  <c r="F5" i="59"/>
  <c r="N4" i="59"/>
  <c r="F4" i="59"/>
  <c r="M45" i="58"/>
  <c r="L45" i="58"/>
  <c r="K45" i="58"/>
  <c r="E45" i="58"/>
  <c r="D45" i="58"/>
  <c r="C45" i="58"/>
  <c r="N44" i="58"/>
  <c r="F44" i="58"/>
  <c r="N43" i="58"/>
  <c r="F43" i="58"/>
  <c r="N19" i="58"/>
  <c r="F19" i="58"/>
  <c r="N18" i="58"/>
  <c r="F18" i="58"/>
  <c r="N17" i="58"/>
  <c r="F17" i="58"/>
  <c r="N16" i="58"/>
  <c r="F16" i="58"/>
  <c r="N15" i="58"/>
  <c r="F15" i="58"/>
  <c r="N14" i="58"/>
  <c r="F14" i="58"/>
  <c r="N13" i="58"/>
  <c r="F13" i="58"/>
  <c r="N12" i="58"/>
  <c r="F12" i="58"/>
  <c r="N11" i="58"/>
  <c r="F11" i="58"/>
  <c r="N10" i="58"/>
  <c r="F10" i="58"/>
  <c r="N9" i="58"/>
  <c r="F9" i="58"/>
  <c r="N8" i="58"/>
  <c r="F8" i="58"/>
  <c r="N7" i="58"/>
  <c r="F7" i="58"/>
  <c r="N6" i="58"/>
  <c r="F6" i="58"/>
  <c r="N5" i="58"/>
  <c r="F5" i="58"/>
  <c r="N4" i="58"/>
  <c r="F4" i="58"/>
  <c r="M32" i="57"/>
  <c r="L32" i="57"/>
  <c r="K32" i="57"/>
  <c r="E32" i="57"/>
  <c r="D32" i="57"/>
  <c r="C32" i="57"/>
  <c r="N31" i="57"/>
  <c r="F31" i="57"/>
  <c r="N30" i="57"/>
  <c r="F30" i="57"/>
  <c r="N19" i="57"/>
  <c r="F19" i="57"/>
  <c r="N18" i="57"/>
  <c r="F18" i="57"/>
  <c r="N17" i="57"/>
  <c r="F17" i="57"/>
  <c r="N16" i="57"/>
  <c r="F16" i="57"/>
  <c r="N15" i="57"/>
  <c r="F15" i="57"/>
  <c r="N14" i="57"/>
  <c r="F14" i="57"/>
  <c r="N13" i="57"/>
  <c r="F13" i="57"/>
  <c r="N12" i="57"/>
  <c r="F12" i="57"/>
  <c r="N11" i="57"/>
  <c r="F11" i="57"/>
  <c r="N10" i="57"/>
  <c r="F10" i="57"/>
  <c r="N9" i="57"/>
  <c r="F9" i="57"/>
  <c r="N8" i="57"/>
  <c r="F8" i="57"/>
  <c r="N7" i="57"/>
  <c r="F7" i="57"/>
  <c r="N6" i="57"/>
  <c r="F6" i="57"/>
  <c r="N5" i="57"/>
  <c r="F5" i="57"/>
  <c r="N4" i="57"/>
  <c r="F4" i="57"/>
  <c r="G85" i="56"/>
  <c r="E85" i="56"/>
  <c r="N88" i="56" s="1"/>
  <c r="AA81" i="56"/>
  <c r="F28" i="16" s="1"/>
  <c r="Z81" i="56"/>
  <c r="F27" i="16" s="1"/>
  <c r="Y81" i="56"/>
  <c r="F26" i="16" s="1"/>
  <c r="X81" i="56"/>
  <c r="F25" i="16" s="1"/>
  <c r="W81" i="56"/>
  <c r="F24" i="16" s="1"/>
  <c r="V81" i="56"/>
  <c r="F23" i="16" s="1"/>
  <c r="U81" i="56"/>
  <c r="F22" i="16" s="1"/>
  <c r="T81" i="56"/>
  <c r="F21" i="16" s="1"/>
  <c r="S81" i="56"/>
  <c r="F20" i="16" s="1"/>
  <c r="R81" i="56"/>
  <c r="F19" i="16" s="1"/>
  <c r="Q81" i="56"/>
  <c r="F18" i="16" s="1"/>
  <c r="P81" i="56"/>
  <c r="F17" i="16" s="1"/>
  <c r="O81" i="56"/>
  <c r="F16" i="16" s="1"/>
  <c r="N81" i="56"/>
  <c r="M81" i="56"/>
  <c r="F13" i="16" s="1"/>
  <c r="L81" i="56"/>
  <c r="F12" i="16" s="1"/>
  <c r="K81" i="56"/>
  <c r="F11" i="16" s="1"/>
  <c r="J81" i="56"/>
  <c r="F10" i="16" s="1"/>
  <c r="I81" i="56"/>
  <c r="F9" i="16" s="1"/>
  <c r="H81" i="56"/>
  <c r="F8" i="16" s="1"/>
  <c r="G81" i="56"/>
  <c r="F81" i="56"/>
  <c r="E81" i="56"/>
  <c r="D81" i="56"/>
  <c r="N29" i="55"/>
  <c r="F29" i="55"/>
  <c r="N19" i="55"/>
  <c r="F19" i="55"/>
  <c r="N18" i="55"/>
  <c r="F18" i="55"/>
  <c r="N17" i="55"/>
  <c r="F17" i="55"/>
  <c r="N16" i="55"/>
  <c r="F16" i="55"/>
  <c r="N15" i="55"/>
  <c r="F15" i="55"/>
  <c r="N14" i="55"/>
  <c r="F14" i="55"/>
  <c r="N13" i="55"/>
  <c r="F13" i="55"/>
  <c r="N12" i="55"/>
  <c r="F12" i="55"/>
  <c r="N11" i="55"/>
  <c r="F11" i="55"/>
  <c r="N10" i="55"/>
  <c r="F10" i="55"/>
  <c r="N9" i="55"/>
  <c r="F9" i="55"/>
  <c r="N8" i="55"/>
  <c r="F8" i="55"/>
  <c r="N7" i="55"/>
  <c r="F7" i="55"/>
  <c r="N6" i="55"/>
  <c r="F6" i="55"/>
  <c r="N5" i="55"/>
  <c r="F5" i="55"/>
  <c r="N4" i="55"/>
  <c r="F4" i="55"/>
  <c r="N55" i="64" l="1"/>
  <c r="R119" i="72"/>
  <c r="R91" i="71"/>
  <c r="R98" i="70"/>
  <c r="N66" i="61"/>
  <c r="R110" i="69"/>
  <c r="F35" i="60"/>
  <c r="R65" i="68"/>
  <c r="F35" i="59"/>
  <c r="R84" i="67"/>
  <c r="R84" i="66"/>
  <c r="R78" i="65"/>
  <c r="N48" i="55"/>
  <c r="K15" i="16"/>
  <c r="N15" i="16"/>
  <c r="J15" i="16"/>
  <c r="H15" i="16"/>
  <c r="I7" i="16"/>
  <c r="G15" i="16"/>
  <c r="G7" i="16"/>
  <c r="K7" i="16"/>
  <c r="L15" i="16"/>
  <c r="J7" i="16"/>
  <c r="N49" i="63"/>
  <c r="F45" i="58"/>
  <c r="N35" i="60"/>
  <c r="M15" i="16"/>
  <c r="M7" i="16"/>
  <c r="N32" i="57"/>
  <c r="H7" i="16"/>
  <c r="I15" i="16"/>
  <c r="E4" i="16"/>
  <c r="N45" i="58"/>
  <c r="L7" i="16"/>
  <c r="N48" i="62"/>
  <c r="N7" i="16"/>
  <c r="F32" i="57"/>
  <c r="N35" i="59"/>
  <c r="F48" i="62"/>
  <c r="F15" i="16"/>
  <c r="F7" i="16"/>
  <c r="G4" i="50"/>
  <c r="G10" i="50" s="1"/>
  <c r="F11" i="50"/>
  <c r="F10" i="50"/>
  <c r="F9" i="50"/>
  <c r="F8" i="50"/>
  <c r="F7" i="50"/>
  <c r="M37" i="54"/>
  <c r="L37" i="54"/>
  <c r="K37" i="54"/>
  <c r="E37" i="54"/>
  <c r="D37" i="54"/>
  <c r="C37" i="54"/>
  <c r="N36" i="54"/>
  <c r="F36" i="54"/>
  <c r="N35" i="54"/>
  <c r="F35" i="54"/>
  <c r="N19" i="54"/>
  <c r="F19" i="54"/>
  <c r="N18" i="54"/>
  <c r="F18" i="54"/>
  <c r="N17" i="54"/>
  <c r="F17" i="54"/>
  <c r="N16" i="54"/>
  <c r="F16" i="54"/>
  <c r="N15" i="54"/>
  <c r="F15" i="54"/>
  <c r="N14" i="54"/>
  <c r="F14" i="54"/>
  <c r="N13" i="54"/>
  <c r="F13" i="54"/>
  <c r="N12" i="54"/>
  <c r="F12" i="54"/>
  <c r="N11" i="54"/>
  <c r="F11" i="54"/>
  <c r="N10" i="54"/>
  <c r="F10" i="54"/>
  <c r="N9" i="54"/>
  <c r="F9" i="54"/>
  <c r="N8" i="54"/>
  <c r="F8" i="54"/>
  <c r="N7" i="54"/>
  <c r="F7" i="54"/>
  <c r="N6" i="54"/>
  <c r="F6" i="54"/>
  <c r="N5" i="54"/>
  <c r="F5" i="54"/>
  <c r="N4" i="54"/>
  <c r="F4" i="54"/>
  <c r="AA72" i="53"/>
  <c r="Z72" i="53"/>
  <c r="Y72" i="53"/>
  <c r="X72" i="53"/>
  <c r="W72" i="53"/>
  <c r="V72" i="53"/>
  <c r="U72" i="53"/>
  <c r="T72" i="53"/>
  <c r="S72" i="53"/>
  <c r="R72" i="53"/>
  <c r="Q72" i="53"/>
  <c r="P72" i="53"/>
  <c r="O72" i="53"/>
  <c r="M72" i="53"/>
  <c r="L72" i="53"/>
  <c r="K72" i="53"/>
  <c r="J72" i="53"/>
  <c r="I72" i="53"/>
  <c r="H72" i="53"/>
  <c r="G72" i="53"/>
  <c r="E72" i="53"/>
  <c r="N75" i="53" s="1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3" i="16"/>
  <c r="E12" i="16"/>
  <c r="E11" i="16"/>
  <c r="E10" i="16"/>
  <c r="E9" i="16"/>
  <c r="R74" i="53" l="1"/>
  <c r="E8" i="16"/>
  <c r="F6" i="50" s="1"/>
  <c r="G14" i="50"/>
  <c r="G9" i="50"/>
  <c r="G11" i="50"/>
  <c r="G12" i="50"/>
  <c r="G13" i="50"/>
  <c r="G15" i="50"/>
  <c r="G5" i="50"/>
  <c r="G6" i="50"/>
  <c r="G7" i="50"/>
  <c r="G8" i="50"/>
  <c r="E45" i="16"/>
  <c r="F4" i="16"/>
  <c r="N37" i="54"/>
  <c r="F37" i="54"/>
  <c r="N48" i="16"/>
  <c r="M48" i="16"/>
  <c r="L48" i="16"/>
  <c r="K48" i="16"/>
  <c r="J48" i="16"/>
  <c r="I48" i="16"/>
  <c r="H48" i="16"/>
  <c r="G48" i="16"/>
  <c r="F48" i="16"/>
  <c r="E48" i="16"/>
  <c r="N49" i="16"/>
  <c r="M49" i="16"/>
  <c r="L49" i="16"/>
  <c r="K49" i="16"/>
  <c r="J49" i="16"/>
  <c r="I49" i="16"/>
  <c r="H49" i="16"/>
  <c r="G49" i="16"/>
  <c r="F49" i="16"/>
  <c r="E49" i="16"/>
  <c r="E30" i="50"/>
  <c r="E29" i="50"/>
  <c r="E28" i="50"/>
  <c r="E27" i="50"/>
  <c r="E26" i="50"/>
  <c r="E25" i="50"/>
  <c r="E24" i="50"/>
  <c r="E23" i="50"/>
  <c r="E22" i="50"/>
  <c r="E21" i="50"/>
  <c r="E20" i="50"/>
  <c r="E19" i="50"/>
  <c r="H4" i="50"/>
  <c r="G4" i="16" l="1"/>
  <c r="F45" i="16"/>
  <c r="C26" i="42"/>
  <c r="C30" i="42"/>
  <c r="C27" i="42"/>
  <c r="C23" i="42"/>
  <c r="H4" i="16" l="1"/>
  <c r="G45" i="16"/>
  <c r="B28" i="42"/>
  <c r="H30" i="42"/>
  <c r="G30" i="42"/>
  <c r="G31" i="42"/>
  <c r="H32" i="42"/>
  <c r="G32" i="42"/>
  <c r="D33" i="42"/>
  <c r="E33" i="42"/>
  <c r="G35" i="42"/>
  <c r="H35" i="42"/>
  <c r="B13" i="42"/>
  <c r="B14" i="42" s="1"/>
  <c r="E15" i="16"/>
  <c r="M38" i="52"/>
  <c r="L38" i="52"/>
  <c r="K38" i="52"/>
  <c r="E38" i="52"/>
  <c r="D38" i="52"/>
  <c r="C38" i="52"/>
  <c r="N37" i="52"/>
  <c r="F37" i="52"/>
  <c r="N20" i="52"/>
  <c r="F20" i="52"/>
  <c r="N19" i="52"/>
  <c r="F19" i="52"/>
  <c r="N18" i="52"/>
  <c r="F18" i="52"/>
  <c r="N17" i="52"/>
  <c r="F17" i="52"/>
  <c r="N16" i="52"/>
  <c r="F16" i="52"/>
  <c r="N15" i="52"/>
  <c r="F15" i="52"/>
  <c r="F14" i="52"/>
  <c r="F13" i="52"/>
  <c r="F12" i="52"/>
  <c r="F11" i="52"/>
  <c r="N10" i="52"/>
  <c r="F10" i="52"/>
  <c r="N9" i="52"/>
  <c r="F9" i="52"/>
  <c r="N8" i="52"/>
  <c r="F8" i="52"/>
  <c r="N7" i="52"/>
  <c r="F7" i="52"/>
  <c r="N6" i="52"/>
  <c r="F6" i="52"/>
  <c r="N5" i="52"/>
  <c r="F5" i="52"/>
  <c r="N4" i="52"/>
  <c r="F4" i="52"/>
  <c r="F38" i="52" l="1"/>
  <c r="N38" i="52"/>
  <c r="H45" i="16"/>
  <c r="I4" i="16"/>
  <c r="G28" i="42"/>
  <c r="J4" i="16" l="1"/>
  <c r="I45" i="16"/>
  <c r="AA78" i="51"/>
  <c r="Z78" i="51"/>
  <c r="Y78" i="51"/>
  <c r="X78" i="51"/>
  <c r="W78" i="51"/>
  <c r="V78" i="51"/>
  <c r="U78" i="51"/>
  <c r="T78" i="51"/>
  <c r="S78" i="51"/>
  <c r="R78" i="51"/>
  <c r="Q78" i="51"/>
  <c r="P78" i="51"/>
  <c r="O78" i="51"/>
  <c r="M78" i="51"/>
  <c r="L78" i="51"/>
  <c r="K78" i="51"/>
  <c r="J78" i="51"/>
  <c r="I78" i="51"/>
  <c r="H78" i="51"/>
  <c r="G78" i="51"/>
  <c r="E78" i="51"/>
  <c r="N81" i="51" s="1"/>
  <c r="AA74" i="51"/>
  <c r="D28" i="16" s="1"/>
  <c r="Z74" i="51"/>
  <c r="D27" i="16" s="1"/>
  <c r="Y74" i="51"/>
  <c r="D26" i="16" s="1"/>
  <c r="X74" i="51"/>
  <c r="D25" i="16" s="1"/>
  <c r="W74" i="51"/>
  <c r="D24" i="16" s="1"/>
  <c r="V74" i="51"/>
  <c r="D23" i="16" s="1"/>
  <c r="U74" i="51"/>
  <c r="D22" i="16" s="1"/>
  <c r="T74" i="51"/>
  <c r="D21" i="16" s="1"/>
  <c r="S74" i="51"/>
  <c r="D20" i="16" s="1"/>
  <c r="R74" i="51"/>
  <c r="D19" i="16" s="1"/>
  <c r="Q74" i="51"/>
  <c r="D18" i="16" s="1"/>
  <c r="P74" i="51"/>
  <c r="D17" i="16" s="1"/>
  <c r="O74" i="51"/>
  <c r="D16" i="16" s="1"/>
  <c r="N74" i="51"/>
  <c r="M74" i="51"/>
  <c r="D13" i="16" s="1"/>
  <c r="L74" i="51"/>
  <c r="D12" i="16" s="1"/>
  <c r="K74" i="51"/>
  <c r="D11" i="16" s="1"/>
  <c r="J74" i="51"/>
  <c r="D10" i="16" s="1"/>
  <c r="I74" i="51"/>
  <c r="D9" i="16" s="1"/>
  <c r="D48" i="16" s="1"/>
  <c r="H74" i="51"/>
  <c r="D8" i="16" s="1"/>
  <c r="F5" i="50" s="1"/>
  <c r="G74" i="51"/>
  <c r="F74" i="51"/>
  <c r="E74" i="51"/>
  <c r="D74" i="51"/>
  <c r="D49" i="16" l="1"/>
  <c r="K4" i="16"/>
  <c r="J45" i="16"/>
  <c r="D15" i="16"/>
  <c r="Y64" i="49"/>
  <c r="N21" i="1"/>
  <c r="F21" i="1"/>
  <c r="N20" i="1"/>
  <c r="F20" i="1"/>
  <c r="N19" i="1"/>
  <c r="F19" i="1"/>
  <c r="N17" i="1"/>
  <c r="F17" i="1"/>
  <c r="N16" i="1"/>
  <c r="F16" i="1"/>
  <c r="N15" i="1"/>
  <c r="F15" i="1"/>
  <c r="N14" i="1"/>
  <c r="F14" i="1"/>
  <c r="N13" i="1"/>
  <c r="F13" i="1"/>
  <c r="J68" i="49"/>
  <c r="J64" i="49"/>
  <c r="C10" i="16" s="1"/>
  <c r="N35" i="1"/>
  <c r="N12" i="1"/>
  <c r="N11" i="1"/>
  <c r="N9" i="1"/>
  <c r="N8" i="1"/>
  <c r="N7" i="1"/>
  <c r="N6" i="1"/>
  <c r="N5" i="1"/>
  <c r="N4" i="1"/>
  <c r="F35" i="1"/>
  <c r="F12" i="1"/>
  <c r="F11" i="1"/>
  <c r="F10" i="1"/>
  <c r="F9" i="1"/>
  <c r="F8" i="1"/>
  <c r="F7" i="1"/>
  <c r="F6" i="1"/>
  <c r="F5" i="1"/>
  <c r="F4" i="1"/>
  <c r="M36" i="1"/>
  <c r="L36" i="1"/>
  <c r="K36" i="1"/>
  <c r="L4" i="50"/>
  <c r="C4" i="50"/>
  <c r="C5" i="50"/>
  <c r="C6" i="50" s="1"/>
  <c r="C7" i="50" s="1"/>
  <c r="C8" i="50" s="1"/>
  <c r="C9" i="50" s="1"/>
  <c r="C10" i="50" s="1"/>
  <c r="C11" i="50" s="1"/>
  <c r="C12" i="50" s="1"/>
  <c r="C13" i="50" s="1"/>
  <c r="C14" i="50" s="1"/>
  <c r="C15" i="50" s="1"/>
  <c r="D35" i="50"/>
  <c r="L4" i="16" l="1"/>
  <c r="K45" i="16"/>
  <c r="C26" i="16"/>
  <c r="O26" i="16" s="1"/>
  <c r="F26" i="42" s="1"/>
  <c r="O10" i="16"/>
  <c r="F10" i="42" s="1"/>
  <c r="N36" i="1"/>
  <c r="E36" i="1"/>
  <c r="L45" i="16" l="1"/>
  <c r="M4" i="16"/>
  <c r="G26" i="42"/>
  <c r="H26" i="42"/>
  <c r="D36" i="1"/>
  <c r="N4" i="16" l="1"/>
  <c r="N45" i="16" s="1"/>
  <c r="M45" i="16"/>
  <c r="C36" i="1"/>
  <c r="G38" i="42"/>
  <c r="G10" i="42"/>
  <c r="F36" i="1" l="1"/>
  <c r="H5" i="50"/>
  <c r="H6" i="50" s="1"/>
  <c r="H7" i="50" s="1"/>
  <c r="H8" i="50" s="1"/>
  <c r="H9" i="50" s="1"/>
  <c r="H10" i="50" s="1"/>
  <c r="H11" i="50" s="1"/>
  <c r="H12" i="50" s="1"/>
  <c r="H13" i="50" s="1"/>
  <c r="H14" i="50" s="1"/>
  <c r="H15" i="50" s="1"/>
  <c r="D64" i="49" l="1"/>
  <c r="E39" i="42"/>
  <c r="K4" i="50" s="1"/>
  <c r="C39" i="42"/>
  <c r="D39" i="42"/>
  <c r="D14" i="42"/>
  <c r="D34" i="42" s="1"/>
  <c r="E68" i="49"/>
  <c r="N71" i="49" s="1"/>
  <c r="D30" i="50"/>
  <c r="D29" i="50"/>
  <c r="D28" i="50"/>
  <c r="D27" i="50"/>
  <c r="D26" i="50"/>
  <c r="D25" i="50"/>
  <c r="D24" i="50"/>
  <c r="D23" i="50"/>
  <c r="D22" i="50"/>
  <c r="D21" i="50"/>
  <c r="C5" i="16"/>
  <c r="M68" i="49"/>
  <c r="L68" i="49"/>
  <c r="K68" i="49"/>
  <c r="I68" i="49"/>
  <c r="H68" i="49"/>
  <c r="G68" i="49"/>
  <c r="F68" i="49"/>
  <c r="AA64" i="49"/>
  <c r="C28" i="16" s="1"/>
  <c r="Z64" i="49"/>
  <c r="C27" i="16" s="1"/>
  <c r="X64" i="49"/>
  <c r="C25" i="16" s="1"/>
  <c r="W64" i="49"/>
  <c r="C24" i="16" s="1"/>
  <c r="V64" i="49"/>
  <c r="C23" i="16" s="1"/>
  <c r="U64" i="49"/>
  <c r="C22" i="16" s="1"/>
  <c r="T64" i="49"/>
  <c r="C21" i="16" s="1"/>
  <c r="S64" i="49"/>
  <c r="C20" i="16" s="1"/>
  <c r="R64" i="49"/>
  <c r="C19" i="16" s="1"/>
  <c r="Q64" i="49"/>
  <c r="C18" i="16" s="1"/>
  <c r="P64" i="49"/>
  <c r="C17" i="16" s="1"/>
  <c r="O64" i="49"/>
  <c r="C16" i="16" s="1"/>
  <c r="N64" i="49"/>
  <c r="M64" i="49"/>
  <c r="L64" i="49"/>
  <c r="C12" i="16" s="1"/>
  <c r="K64" i="49"/>
  <c r="I64" i="49"/>
  <c r="H64" i="49"/>
  <c r="C8" i="16" s="1"/>
  <c r="G64" i="49"/>
  <c r="F64" i="49"/>
  <c r="N5" i="49"/>
  <c r="N68" i="49" s="1"/>
  <c r="D20" i="50"/>
  <c r="C14" i="42"/>
  <c r="O5" i="16" l="1"/>
  <c r="C49" i="16"/>
  <c r="F4" i="50"/>
  <c r="C33" i="42"/>
  <c r="B33" i="42"/>
  <c r="B34" i="42" s="1"/>
  <c r="C6" i="42" s="1"/>
  <c r="C11" i="16"/>
  <c r="O11" i="16" s="1"/>
  <c r="C13" i="16"/>
  <c r="O13" i="16" s="1"/>
  <c r="C9" i="16"/>
  <c r="O23" i="16"/>
  <c r="O22" i="16"/>
  <c r="O20" i="16"/>
  <c r="O19" i="16"/>
  <c r="O18" i="16"/>
  <c r="O17" i="16"/>
  <c r="F17" i="42" s="1"/>
  <c r="O16" i="16"/>
  <c r="F16" i="42" s="1"/>
  <c r="O21" i="16"/>
  <c r="O12" i="16"/>
  <c r="F12" i="42" s="1"/>
  <c r="D40" i="42"/>
  <c r="E6" i="42"/>
  <c r="F6" i="42"/>
  <c r="E71" i="49"/>
  <c r="E64" i="49"/>
  <c r="E7" i="16"/>
  <c r="F69" i="49"/>
  <c r="F5" i="51" s="1"/>
  <c r="F78" i="51" s="1"/>
  <c r="F79" i="51" s="1"/>
  <c r="L70" i="49"/>
  <c r="O71" i="49" s="1"/>
  <c r="O27" i="16"/>
  <c r="F27" i="42" s="1"/>
  <c r="O24" i="16"/>
  <c r="F24" i="42" s="1"/>
  <c r="D7" i="16"/>
  <c r="O28" i="16"/>
  <c r="F28" i="42" s="1"/>
  <c r="H28" i="42" s="1"/>
  <c r="O8" i="16"/>
  <c r="F8" i="42" s="1"/>
  <c r="G8" i="42" s="1"/>
  <c r="F5" i="53" l="1"/>
  <c r="F72" i="53" s="1"/>
  <c r="F73" i="53" s="1"/>
  <c r="F86" i="51"/>
  <c r="F20" i="42"/>
  <c r="H20" i="42" s="1"/>
  <c r="F22" i="42"/>
  <c r="G22" i="42" s="1"/>
  <c r="G17" i="42"/>
  <c r="F18" i="42"/>
  <c r="G18" i="42" s="1"/>
  <c r="F23" i="42"/>
  <c r="H23" i="42" s="1"/>
  <c r="H27" i="42"/>
  <c r="G27" i="42"/>
  <c r="F21" i="42"/>
  <c r="H21" i="42" s="1"/>
  <c r="F19" i="42"/>
  <c r="G19" i="42" s="1"/>
  <c r="H38" i="42"/>
  <c r="G36" i="42"/>
  <c r="F13" i="42"/>
  <c r="H10" i="42"/>
  <c r="F11" i="42"/>
  <c r="G11" i="42" s="1"/>
  <c r="C48" i="16"/>
  <c r="C52" i="16" s="1"/>
  <c r="C34" i="42"/>
  <c r="C40" i="42" s="1"/>
  <c r="H6" i="42"/>
  <c r="E34" i="42"/>
  <c r="K3" i="50" s="1"/>
  <c r="K5" i="50" s="1"/>
  <c r="K6" i="50" s="1"/>
  <c r="G16" i="42"/>
  <c r="B40" i="42"/>
  <c r="E4" i="50"/>
  <c r="E5" i="50" s="1"/>
  <c r="E6" i="50" s="1"/>
  <c r="E7" i="50" s="1"/>
  <c r="E8" i="50" s="1"/>
  <c r="E9" i="50" s="1"/>
  <c r="E10" i="50" s="1"/>
  <c r="E11" i="50" s="1"/>
  <c r="E12" i="50" s="1"/>
  <c r="E13" i="50" s="1"/>
  <c r="E14" i="50" s="1"/>
  <c r="E15" i="50" s="1"/>
  <c r="E16" i="50"/>
  <c r="O9" i="16"/>
  <c r="F9" i="42" s="1"/>
  <c r="G9" i="42" s="1"/>
  <c r="C15" i="16"/>
  <c r="O15" i="16" s="1"/>
  <c r="C7" i="16"/>
  <c r="O49" i="16"/>
  <c r="O25" i="16"/>
  <c r="F76" i="49"/>
  <c r="H12" i="42"/>
  <c r="G12" i="42"/>
  <c r="D69" i="49"/>
  <c r="G74" i="49" s="1"/>
  <c r="H16" i="42"/>
  <c r="H8" i="42"/>
  <c r="H17" i="42"/>
  <c r="O7" i="16" l="1"/>
  <c r="O34" i="16" s="1"/>
  <c r="C34" i="16"/>
  <c r="D5" i="16" s="1"/>
  <c r="D34" i="16" s="1"/>
  <c r="F80" i="53"/>
  <c r="F5" i="56"/>
  <c r="F85" i="56" s="1"/>
  <c r="F86" i="56" s="1"/>
  <c r="F93" i="56" s="1"/>
  <c r="H22" i="42"/>
  <c r="G20" i="42"/>
  <c r="H19" i="42"/>
  <c r="G21" i="42"/>
  <c r="G23" i="42"/>
  <c r="G24" i="42"/>
  <c r="F25" i="42"/>
  <c r="H18" i="42"/>
  <c r="D5" i="51"/>
  <c r="G75" i="49"/>
  <c r="H9" i="42"/>
  <c r="E40" i="42"/>
  <c r="D19" i="50"/>
  <c r="D46" i="16"/>
  <c r="D52" i="16" s="1"/>
  <c r="O48" i="16"/>
  <c r="H24" i="42"/>
  <c r="H13" i="42"/>
  <c r="G13" i="42"/>
  <c r="H36" i="42"/>
  <c r="F14" i="42"/>
  <c r="G14" i="42" s="1"/>
  <c r="H11" i="42"/>
  <c r="F5" i="65" l="1"/>
  <c r="F76" i="65" s="1"/>
  <c r="F77" i="65" s="1"/>
  <c r="H25" i="42"/>
  <c r="G25" i="42"/>
  <c r="F33" i="42"/>
  <c r="N5" i="51"/>
  <c r="N78" i="51" s="1"/>
  <c r="L80" i="51" s="1"/>
  <c r="O81" i="51" s="1"/>
  <c r="D78" i="51"/>
  <c r="H14" i="42"/>
  <c r="C38" i="16"/>
  <c r="D36" i="50"/>
  <c r="E46" i="16"/>
  <c r="E52" i="16" s="1"/>
  <c r="C39" i="16"/>
  <c r="O38" i="16"/>
  <c r="F39" i="42"/>
  <c r="G39" i="42" s="1"/>
  <c r="G37" i="42"/>
  <c r="H37" i="42"/>
  <c r="D38" i="16"/>
  <c r="E5" i="16"/>
  <c r="E34" i="16" s="1"/>
  <c r="F84" i="65" l="1"/>
  <c r="F5" i="66"/>
  <c r="F82" i="66" s="1"/>
  <c r="F83" i="66" s="1"/>
  <c r="F90" i="66" s="1"/>
  <c r="H33" i="42"/>
  <c r="G33" i="42"/>
  <c r="F34" i="42"/>
  <c r="H34" i="42" s="1"/>
  <c r="D79" i="51"/>
  <c r="E81" i="51"/>
  <c r="D37" i="50"/>
  <c r="F46" i="16"/>
  <c r="F52" i="16" s="1"/>
  <c r="D39" i="16"/>
  <c r="H39" i="42"/>
  <c r="F5" i="16"/>
  <c r="F34" i="16" s="1"/>
  <c r="E38" i="16"/>
  <c r="F5" i="67" l="1"/>
  <c r="F82" i="67" s="1"/>
  <c r="F83" i="67" s="1"/>
  <c r="G34" i="42"/>
  <c r="F40" i="42"/>
  <c r="G40" i="42" s="1"/>
  <c r="G84" i="51"/>
  <c r="G85" i="51" s="1"/>
  <c r="D5" i="53"/>
  <c r="D38" i="50"/>
  <c r="G46" i="16"/>
  <c r="G52" i="16" s="1"/>
  <c r="E39" i="16"/>
  <c r="G5" i="16"/>
  <c r="G34" i="16" s="1"/>
  <c r="F38" i="16"/>
  <c r="F90" i="67" l="1"/>
  <c r="F5" i="68"/>
  <c r="F63" i="68" s="1"/>
  <c r="F64" i="68" s="1"/>
  <c r="H40" i="42"/>
  <c r="D72" i="53"/>
  <c r="N5" i="53"/>
  <c r="N72" i="53" s="1"/>
  <c r="L74" i="53" s="1"/>
  <c r="O75" i="53" s="1"/>
  <c r="F39" i="16"/>
  <c r="D39" i="50"/>
  <c r="H46" i="16"/>
  <c r="H52" i="16" s="1"/>
  <c r="I46" i="16" s="1"/>
  <c r="I52" i="16" s="1"/>
  <c r="G38" i="16"/>
  <c r="H5" i="16"/>
  <c r="H34" i="16" s="1"/>
  <c r="F71" i="68" l="1"/>
  <c r="F5" i="69"/>
  <c r="F108" i="69" s="1"/>
  <c r="F109" i="69" s="1"/>
  <c r="E75" i="53"/>
  <c r="D73" i="53"/>
  <c r="G78" i="53" s="1"/>
  <c r="D40" i="50"/>
  <c r="G39" i="16"/>
  <c r="I5" i="16"/>
  <c r="I34" i="16" s="1"/>
  <c r="H38" i="16"/>
  <c r="F116" i="69" l="1"/>
  <c r="F5" i="70"/>
  <c r="F96" i="70" s="1"/>
  <c r="F97" i="70" s="1"/>
  <c r="G79" i="53"/>
  <c r="D5" i="56"/>
  <c r="H39" i="16"/>
  <c r="J5" i="16"/>
  <c r="J34" i="16" s="1"/>
  <c r="I38" i="16"/>
  <c r="F104" i="70" l="1"/>
  <c r="F5" i="71"/>
  <c r="F89" i="71" s="1"/>
  <c r="F90" i="71" s="1"/>
  <c r="D85" i="56"/>
  <c r="N5" i="56"/>
  <c r="N85" i="56" s="1"/>
  <c r="L87" i="56" s="1"/>
  <c r="O88" i="56" s="1"/>
  <c r="D41" i="50"/>
  <c r="J46" i="16"/>
  <c r="J52" i="16" s="1"/>
  <c r="I39" i="16"/>
  <c r="K5" i="16"/>
  <c r="K34" i="16" s="1"/>
  <c r="J38" i="16"/>
  <c r="F97" i="71" l="1"/>
  <c r="F5" i="72"/>
  <c r="D86" i="56"/>
  <c r="E88" i="56"/>
  <c r="D42" i="50"/>
  <c r="L5" i="16"/>
  <c r="L34" i="16" s="1"/>
  <c r="K38" i="16"/>
  <c r="F117" i="72" l="1"/>
  <c r="F118" i="72" s="1"/>
  <c r="F125" i="72" s="1"/>
  <c r="G91" i="56"/>
  <c r="G92" i="56" s="1"/>
  <c r="D5" i="65"/>
  <c r="K46" i="16"/>
  <c r="K52" i="16" s="1"/>
  <c r="J39" i="16"/>
  <c r="L38" i="16"/>
  <c r="M5" i="16"/>
  <c r="M34" i="16" s="1"/>
  <c r="D76" i="65" l="1"/>
  <c r="N5" i="65"/>
  <c r="N76" i="65" s="1"/>
  <c r="L78" i="65" s="1"/>
  <c r="O79" i="65" s="1"/>
  <c r="D43" i="50"/>
  <c r="N5" i="16"/>
  <c r="N34" i="16" s="1"/>
  <c r="M38" i="16"/>
  <c r="E79" i="65" l="1"/>
  <c r="D77" i="65"/>
  <c r="G82" i="65" s="1"/>
  <c r="L46" i="16"/>
  <c r="L52" i="16" s="1"/>
  <c r="K39" i="16"/>
  <c r="L3" i="50"/>
  <c r="L5" i="50" s="1"/>
  <c r="N38" i="16"/>
  <c r="G83" i="65" l="1"/>
  <c r="D5" i="66"/>
  <c r="D44" i="50"/>
  <c r="D82" i="66" l="1"/>
  <c r="N5" i="66"/>
  <c r="N82" i="66" s="1"/>
  <c r="L84" i="66" s="1"/>
  <c r="O85" i="66" s="1"/>
  <c r="M46" i="16"/>
  <c r="M52" i="16" s="1"/>
  <c r="L39" i="16"/>
  <c r="E85" i="66" l="1"/>
  <c r="D83" i="66"/>
  <c r="D45" i="50"/>
  <c r="G88" i="66" l="1"/>
  <c r="G89" i="66" s="1"/>
  <c r="D5" i="67"/>
  <c r="N46" i="16"/>
  <c r="N52" i="16" s="1"/>
  <c r="M39" i="16"/>
  <c r="D82" i="67" l="1"/>
  <c r="N5" i="67"/>
  <c r="N82" i="67" s="1"/>
  <c r="L84" i="67" s="1"/>
  <c r="O85" i="67" s="1"/>
  <c r="D46" i="50"/>
  <c r="E85" i="67" l="1"/>
  <c r="D83" i="67"/>
  <c r="D47" i="50"/>
  <c r="O46" i="16"/>
  <c r="O52" i="16"/>
  <c r="O39" i="16" s="1"/>
  <c r="N39" i="16"/>
  <c r="L6" i="50"/>
  <c r="K7" i="50" s="1"/>
  <c r="G88" i="67" l="1"/>
  <c r="G89" i="67" s="1"/>
  <c r="D5" i="68"/>
  <c r="D63" i="68" l="1"/>
  <c r="N5" i="68"/>
  <c r="N63" i="68" s="1"/>
  <c r="L65" i="68" s="1"/>
  <c r="O66" i="68" s="1"/>
  <c r="D64" i="68" l="1"/>
  <c r="G69" i="68" s="1"/>
  <c r="E66" i="68"/>
  <c r="G70" i="68" l="1"/>
  <c r="D5" i="69"/>
  <c r="D108" i="69" l="1"/>
  <c r="N5" i="69"/>
  <c r="N108" i="69" s="1"/>
  <c r="L110" i="69" s="1"/>
  <c r="O111" i="69" s="1"/>
  <c r="E111" i="69" l="1"/>
  <c r="D109" i="69"/>
  <c r="G114" i="69" s="1"/>
  <c r="G115" i="69" l="1"/>
  <c r="D5" i="70"/>
  <c r="N5" i="70" l="1"/>
  <c r="N96" i="70" s="1"/>
  <c r="L98" i="70" s="1"/>
  <c r="O99" i="70" s="1"/>
  <c r="D96" i="70"/>
  <c r="E99" i="70" l="1"/>
  <c r="D97" i="70"/>
  <c r="G102" i="70" s="1"/>
  <c r="G103" i="70" l="1"/>
  <c r="D5" i="71"/>
  <c r="D89" i="71" l="1"/>
  <c r="N5" i="71"/>
  <c r="N89" i="71" s="1"/>
  <c r="L91" i="71" s="1"/>
  <c r="O92" i="71" s="1"/>
  <c r="E92" i="71" l="1"/>
  <c r="D90" i="71"/>
  <c r="G95" i="71" l="1"/>
  <c r="G96" i="71" s="1"/>
  <c r="D5" i="72"/>
  <c r="D117" i="72" s="1"/>
  <c r="N5" i="72" l="1"/>
  <c r="N117" i="72" l="1"/>
  <c r="L119" i="72" s="1"/>
  <c r="O120" i="72" s="1"/>
  <c r="E120" i="72"/>
  <c r="D118" i="72"/>
  <c r="G123" i="72" s="1"/>
  <c r="G124" i="7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jean-pierre</author>
  </authors>
  <commentList>
    <comment ref="M37" authorId="0" shapeId="0" xr:uid="{00000000-0006-0000-2400-000001000000}">
      <text>
        <r>
          <rPr>
            <sz val="9"/>
            <color indexed="81"/>
            <rFont val="Tahoma"/>
            <family val="2"/>
          </rPr>
          <t xml:space="preserve">Dernier acompte
725
</t>
        </r>
      </text>
    </comment>
  </commentList>
</comments>
</file>

<file path=xl/sharedStrings.xml><?xml version="1.0" encoding="utf-8"?>
<sst xmlns="http://schemas.openxmlformats.org/spreadsheetml/2006/main" count="5059" uniqueCount="907">
  <si>
    <t>VENTES DE LITTÉRATURE DECEMBRE 2023</t>
  </si>
  <si>
    <t>CONTRIBUTIONS DECEMBRE 2023</t>
  </si>
  <si>
    <t>Date</t>
  </si>
  <si>
    <t>VENTE</t>
  </si>
  <si>
    <t>Virement</t>
  </si>
  <si>
    <t>Chèque</t>
  </si>
  <si>
    <t>Espèce</t>
  </si>
  <si>
    <t>Total</t>
  </si>
  <si>
    <t>Comptabilisé</t>
  </si>
  <si>
    <t>CONTRIBUTION</t>
  </si>
  <si>
    <t>Alcooliques Anonymes Intergroupe Decembre 2023</t>
  </si>
  <si>
    <t>Janvier</t>
  </si>
  <si>
    <t>Libellés</t>
  </si>
  <si>
    <t>Banque - BNP</t>
  </si>
  <si>
    <t>Caisse (espèces)</t>
  </si>
  <si>
    <t>Contributions Normales</t>
  </si>
  <si>
    <t>Ventes Littérature</t>
  </si>
  <si>
    <t>Recettes Fêtes IGPB</t>
  </si>
  <si>
    <t>Chapeaux Réunion IGPB</t>
  </si>
  <si>
    <t>Recettes Exeption- nelles</t>
  </si>
  <si>
    <t>Virements Internes Livert A</t>
  </si>
  <si>
    <t>Reports Caisse +       BNP( N-1)</t>
  </si>
  <si>
    <t xml:space="preserve">Location local Sauton + charges </t>
  </si>
  <si>
    <t>Electicité - Eaux Local Sauton</t>
  </si>
  <si>
    <t>Entretien équipement IGPB, Petits travaux</t>
  </si>
  <si>
    <t>Achat de littérature BSG</t>
  </si>
  <si>
    <t>Achat de littérature Hors BSG</t>
  </si>
  <si>
    <t>Dépenses Fêtes IGPB</t>
  </si>
  <si>
    <t>Informatique, Téléphone, Abonnement Internet</t>
  </si>
  <si>
    <t>Frais Secrétariat, Lingettes, Gel …</t>
  </si>
  <si>
    <t>Location Salles Réunions</t>
  </si>
  <si>
    <t>Transport parking</t>
  </si>
  <si>
    <t>Frais Bancaires</t>
  </si>
  <si>
    <t>Virements internes</t>
  </si>
  <si>
    <t>Dépenses exception- nelles</t>
  </si>
  <si>
    <t xml:space="preserve">Date </t>
  </si>
  <si>
    <t>N°</t>
  </si>
  <si>
    <t>Recettes</t>
  </si>
  <si>
    <t>Dépenses</t>
  </si>
  <si>
    <t>Report N-1</t>
  </si>
  <si>
    <t>BNP compte courant+Caisse</t>
  </si>
  <si>
    <t>Total du mois</t>
  </si>
  <si>
    <t>Solde trésorerie BNP + CAISSE</t>
  </si>
  <si>
    <t xml:space="preserve"> </t>
  </si>
  <si>
    <t>Total recettes</t>
  </si>
  <si>
    <t>Total dépenses</t>
  </si>
  <si>
    <t>Solde trésorerie Caisse et BNP</t>
  </si>
  <si>
    <t>__</t>
  </si>
  <si>
    <t>Contrôle recettes-dépenses</t>
  </si>
  <si>
    <t>Caisse Logistique</t>
  </si>
  <si>
    <t>Relevé BNP</t>
  </si>
  <si>
    <t>Caisse Littérature</t>
  </si>
  <si>
    <t xml:space="preserve">Trésorerie </t>
  </si>
  <si>
    <t>Caisse Centrale</t>
  </si>
  <si>
    <t>Ecart</t>
  </si>
  <si>
    <t>VENTES DE LITTÉRATURE NOVEMBRE 2023</t>
  </si>
  <si>
    <t>CONTRIBUTIONS NOVEMBRE 2023</t>
  </si>
  <si>
    <t>Alcooliques Anonymes Intergroupe Novembre 2023</t>
  </si>
  <si>
    <t>VENTES DE LITTÉRATURE OCTOBRE 2023</t>
  </si>
  <si>
    <t>CONTRIBUTIONS OCTOBRE 2023</t>
  </si>
  <si>
    <t>Alcooliques Anonymes Intergroupe Octobre 2023</t>
  </si>
  <si>
    <t>VENTES DE LITTÉRATURE SEPTEMBRE 2023</t>
  </si>
  <si>
    <t>CONTRIBUTIONS SEPTEMBRE 2023</t>
  </si>
  <si>
    <t>Alcooliques Anonymes Intergroupe Septembre 2023</t>
  </si>
  <si>
    <t>VENTES DE LITTÉRATURE AOUT 2023</t>
  </si>
  <si>
    <t>CONTRIBUTIONS AOUT 2023</t>
  </si>
  <si>
    <t>Alcooliques Anonymes Intergroupe Aout 2023</t>
  </si>
  <si>
    <t>VENTES DE LITTÉRATURE JUILLET 2023</t>
  </si>
  <si>
    <t>CONTRIBUTIONS JUILLET 2023</t>
  </si>
  <si>
    <t>Alcooliques Anonymes Intergroupe Juillet 2023</t>
  </si>
  <si>
    <t>VENTES DE LITTÉRATURE JUIN 2023</t>
  </si>
  <si>
    <t>CONTRIBUTIONS JUIN 2023</t>
  </si>
  <si>
    <t>Alcooliques Anonymes Intergroupe Juin 2023</t>
  </si>
  <si>
    <t>VENTES DE LITTÉRATURE MAI 2023</t>
  </si>
  <si>
    <t>CONTRIBUTIONS MAI 2023</t>
  </si>
  <si>
    <t>Alcooliques Anonymes Intergroupe Mai 2023</t>
  </si>
  <si>
    <t>VENTES DE LITTÉRATURE AVRIL 2023</t>
  </si>
  <si>
    <t>CONTRIBUTIONS AVRIL 2023</t>
  </si>
  <si>
    <t>Alcooliques Anonymes Intergroupe Avril 2023</t>
  </si>
  <si>
    <t>VENTES DE LITTÉRATURE MARS 2023</t>
  </si>
  <si>
    <t>CONTRIBUTIONS MARS 2023</t>
  </si>
  <si>
    <t>Alcooliques Anonymes Intergroupe Mars 2023</t>
  </si>
  <si>
    <t>VENTES DE LITTÉRATURE FEVRIER 2023</t>
  </si>
  <si>
    <t>CONTRIBUTIONS FEVRIER 2023</t>
  </si>
  <si>
    <t>Alcooliques Anonymes Intergroupe Février 2023</t>
  </si>
  <si>
    <t>VENTES DE LITTÉRATURE JANVIER 2023</t>
  </si>
  <si>
    <t>CONTRIBUTIONS JANVIER 2023</t>
  </si>
  <si>
    <t>Vente Littérature 06/01 Individuelle</t>
  </si>
  <si>
    <t>Ok</t>
  </si>
  <si>
    <t>Contribution Ternes</t>
  </si>
  <si>
    <t>Vente Littérature 06/01 St Germain des Pres</t>
  </si>
  <si>
    <t>Contribution Groupe 8/18</t>
  </si>
  <si>
    <t>Vente Littérature 06/01 Personnel</t>
  </si>
  <si>
    <t>Contribution Sérénité</t>
  </si>
  <si>
    <t>Vente Littérature 06/01 St Sulplice</t>
  </si>
  <si>
    <t>Contribution Aqueduc</t>
  </si>
  <si>
    <t>Vente Littérature 06/01 Tenon</t>
  </si>
  <si>
    <t>Contribution St Maur</t>
  </si>
  <si>
    <t>Vente Littérature 06/01 Montreuil</t>
  </si>
  <si>
    <t>Contribution Violet Vaugirard</t>
  </si>
  <si>
    <t>Vente Littérature 13/01 Bayard</t>
  </si>
  <si>
    <t>Contribution English Speaking IG</t>
  </si>
  <si>
    <t>Vente Littérature 13/01 Jardins du Samedi</t>
  </si>
  <si>
    <t>Contribution Groupe Polonais U Billa i Dr Boba.</t>
  </si>
  <si>
    <t>Vente Littérature 13/01 Salpétriere</t>
  </si>
  <si>
    <t>Contribution Groupe 24 Heures</t>
  </si>
  <si>
    <t>Vente Littérature 143/01 Pompe</t>
  </si>
  <si>
    <t>Contribution Groupe Serris</t>
  </si>
  <si>
    <t>Vente Littérature 143/01 St Denis</t>
  </si>
  <si>
    <t>Contribution Groupe Bourg La Reine</t>
  </si>
  <si>
    <t>Vente Littérature 143/01 Partages</t>
  </si>
  <si>
    <t>Vente Littérature 143/01 Bureau Sabté PIM</t>
  </si>
  <si>
    <t>Vente Littérature 20/01 Trois Héritages</t>
  </si>
  <si>
    <t>Vente Littérature 20/01 Personnel</t>
  </si>
  <si>
    <t>Vente Littérature 20/01 Courbevoie</t>
  </si>
  <si>
    <t>Vente Littérature 20/01 La Défense</t>
  </si>
  <si>
    <t>Vente Littérature 20/01 Salpétrière</t>
  </si>
  <si>
    <t>Vente Littérature 20/01 Sainte Annne</t>
  </si>
  <si>
    <t>Vente Littérature 23/01 Bourg La Reine</t>
  </si>
  <si>
    <t>Vente Littérature 24/01 Bayard</t>
  </si>
  <si>
    <t>Vente Littérature 26/01 Jardins du Samedi</t>
  </si>
  <si>
    <t>Vente Littérature 27/01 Acqueduc</t>
  </si>
  <si>
    <t>Vente Littérature 27/01 Champigny</t>
  </si>
  <si>
    <t>Vente Littérature 27/01 Savigny</t>
  </si>
  <si>
    <t>Vente Littérature 27/01 Viry Chatillon</t>
  </si>
  <si>
    <t>Vente Littérature 27/01 Violet Vaugirard</t>
  </si>
  <si>
    <t>Alcooliques Anonymes Intergroupe Janvier 2023</t>
  </si>
  <si>
    <t>Facture Abonnement Annuel Wix 2023</t>
  </si>
  <si>
    <t>Intêret 2022 Livret A</t>
  </si>
  <si>
    <t>Versement 2022 Livret A</t>
  </si>
  <si>
    <t xml:space="preserve">Chapeau Réveillon XVeme 31/12/2022 </t>
  </si>
  <si>
    <t>Commission Bancaire Esprit Libre</t>
  </si>
  <si>
    <t>Prélèvement Free Telecom</t>
  </si>
  <si>
    <t>Chapeau Réunion RI du 04 Janvier</t>
  </si>
  <si>
    <t>Loyer T1 2023 Sauton</t>
  </si>
  <si>
    <t>Licence Microsoft Office 365 1 poste 4fe6069f-2093-48f0-a8b6-b2c6a8293ffc</t>
  </si>
  <si>
    <t>Achat Pelle Balayette</t>
  </si>
  <si>
    <t>Facture Enveloppe Encre Bureau Vallée Jean Michel</t>
  </si>
  <si>
    <t>Uber Campo Formio Sauton Littérature</t>
  </si>
  <si>
    <t>Prélèvement Bouygues</t>
  </si>
  <si>
    <t>Entretien_Achats_Ampoules</t>
  </si>
  <si>
    <t>Virement Caisse IGPB 29 Jan 2023 Christian T</t>
  </si>
  <si>
    <t>Achat Litterrature IGPB FC2023/01/034 du 20/01</t>
  </si>
  <si>
    <t>Prélèvement Leasecom</t>
  </si>
  <si>
    <t>Reprise trésorerie réveillon à fin 2022</t>
  </si>
  <si>
    <t>Reports Caisse + BNP N-1</t>
  </si>
  <si>
    <t>Christian T</t>
  </si>
  <si>
    <t>SUIVI MENSUEL TRESORERIE 2023</t>
  </si>
  <si>
    <t>TOTAL 2023</t>
  </si>
  <si>
    <t>REPORT</t>
  </si>
  <si>
    <t>-Contributions Normales</t>
  </si>
  <si>
    <t>-Ventes Littérature</t>
  </si>
  <si>
    <t>-Recettes Fêtes IGPB</t>
  </si>
  <si>
    <t>-Chapeaux Réunions IGPB</t>
  </si>
  <si>
    <t>-Recettes Exceptionnelles</t>
  </si>
  <si>
    <t>-Virement interne (Transfert Livret A et Intêrets)</t>
  </si>
  <si>
    <t>-Location local Sauton et charges</t>
  </si>
  <si>
    <t>-Electicité - Eaux Local Sauton</t>
  </si>
  <si>
    <t>-Entretien équipement IGPB, Petits travaux</t>
  </si>
  <si>
    <t>-Achat de littérature BSG</t>
  </si>
  <si>
    <t>-Achat de littérature Hors BSG</t>
  </si>
  <si>
    <t>-Dépenses Fêtes IGPB</t>
  </si>
  <si>
    <t>-Informatique, Téléphone, Abonnement Internet</t>
  </si>
  <si>
    <t>-Frais Secrétariat, Lingettes, Gel …</t>
  </si>
  <si>
    <t>-Location Salles Réunions</t>
  </si>
  <si>
    <t>-Transport,parking</t>
  </si>
  <si>
    <t>-Frais Bancaires</t>
  </si>
  <si>
    <t>-Virements internes (Contribution RPIM et IDF)</t>
  </si>
  <si>
    <t>-Dépenses Exceptionnelles</t>
  </si>
  <si>
    <t>SOLDE COMPTE COURANT</t>
  </si>
  <si>
    <t>Prudente réserve Livret A BNP</t>
  </si>
  <si>
    <t>TOTAL TRESORERIE=</t>
  </si>
  <si>
    <t>TOTAL TRESORERIE + Delta Litérrature =</t>
  </si>
  <si>
    <t>Valorisation du stock</t>
  </si>
  <si>
    <t>Vente Littérature</t>
  </si>
  <si>
    <t>Achat Littérature (BSG + Autre)</t>
  </si>
  <si>
    <t>En stock</t>
  </si>
  <si>
    <t>Trésorier de l'IGPB</t>
  </si>
  <si>
    <t>IGPB BUDGET PREVISIONNEL DE TRESORERIE 2023</t>
  </si>
  <si>
    <t>Commentaires</t>
  </si>
  <si>
    <t>Réalisé</t>
  </si>
  <si>
    <t>Prévisonnel</t>
  </si>
  <si>
    <t>Prévisionnel</t>
  </si>
  <si>
    <t>Actuel</t>
  </si>
  <si>
    <t>% Actuel</t>
  </si>
  <si>
    <t>SOLDE COMPTE COURANT( N-1), (N) et (T)</t>
  </si>
  <si>
    <t>ENCAISSEMENT</t>
  </si>
  <si>
    <t>1650 € / mois</t>
  </si>
  <si>
    <t xml:space="preserve">1540 par mois </t>
  </si>
  <si>
    <t>2 fêtes (2x4000€)</t>
  </si>
  <si>
    <t>12 réunions en présentiel (35 €)</t>
  </si>
  <si>
    <t>Reprise trésorerie fêtes avant 2023 (3671,41 €) + Chapeau 31/12/2022 (203,23€)</t>
  </si>
  <si>
    <t>Intérêts de 2022 : 93,62 € , seulement 43,62 € versé sur compte courant</t>
  </si>
  <si>
    <t>TOTAL ENCAISSEMENT</t>
  </si>
  <si>
    <t>DECAISSEMENT</t>
  </si>
  <si>
    <t>-Location local Sauton et charges (**)</t>
  </si>
  <si>
    <t>-Electricité - Eaux Local Sauton (*)</t>
  </si>
  <si>
    <t>134 € / mois</t>
  </si>
  <si>
    <t>-Entretien équipement IGPB, Petits travaux (*)</t>
  </si>
  <si>
    <t>Fournitures Jérome pour entretien courant du local &amp; Produit d'hygiène</t>
  </si>
  <si>
    <t>-Achat de littérature Hors BSG (Liste Réunions, Enveloppes, Photocopies) (*)</t>
  </si>
  <si>
    <t>320 € * 4  (Liste réunions Print 24) + 220 € (Enveloppe Photocopie)</t>
  </si>
  <si>
    <t>-Dépenses Fêtes IGPB (Avances) (*)</t>
  </si>
  <si>
    <t>Avances fêtes (frais) : 2 fêtes (2x4000€)</t>
  </si>
  <si>
    <t>-Informatique, Téléphone, Abonnement Internet (*)</t>
  </si>
  <si>
    <t xml:space="preserve">Par mois : Bouygues 172,80 €, Free 29,99 €, Leasecom 60€ - Par an : WIX 374,4€, 2*Pack Licences Office 365 2x99€ , Zoom 139,90€ </t>
  </si>
  <si>
    <t>-Frais Secrétariat, Encre, Lingettes, Gel, Fournitures Perm. (*)</t>
  </si>
  <si>
    <t>Fournitures de bureau, ramette papier, tonner, accessoire de rangement, classeurs, permanences photocopies</t>
  </si>
  <si>
    <t>-Location Salles Réunions (*)</t>
  </si>
  <si>
    <t>12 réunions * 50 € (Rue de Poitiers)</t>
  </si>
  <si>
    <t>-Transport, Parking (*)</t>
  </si>
  <si>
    <t>Frais de livraison littérature de Campo Formio à Sauton. Frais de parking</t>
  </si>
  <si>
    <t>-Frais Bancaires (*)</t>
  </si>
  <si>
    <t>Actuellement 10,44 € / mois</t>
  </si>
  <si>
    <t>Contributions réparties à part égale entre RPIM et IDF</t>
  </si>
  <si>
    <t xml:space="preserve">-Dépenses Exceptionnelles </t>
  </si>
  <si>
    <t>OPERATIONS BUDGETEES ( A voter en réunion RI sauf cas majeur)</t>
  </si>
  <si>
    <t>Evolution Informatique et bureautique (*)</t>
  </si>
  <si>
    <t>Frais d'évolution Wix , réseau et Bureautique</t>
  </si>
  <si>
    <t>Travaux Local Sauton (*)</t>
  </si>
  <si>
    <t>Travaux de réparation Local Sauton</t>
  </si>
  <si>
    <t>Dépenses 2023 non prévue au Budget</t>
  </si>
  <si>
    <t>TOTAL DECAISSEMENT</t>
  </si>
  <si>
    <t>13281 Eur couvre les frais fixes semestriels de fonctionnement + Dépenses Exceptionnelles</t>
  </si>
  <si>
    <t xml:space="preserve">PRUDENTE RESERVE( N-1), (N) et (T) </t>
  </si>
  <si>
    <t>Intérêts de 2022 total</t>
  </si>
  <si>
    <t>Partie d'intérêts de 2022 versée sur compte courant</t>
  </si>
  <si>
    <t>-Virement provisions dépenses exceptionnelles sur compte courant</t>
  </si>
  <si>
    <t>SOLDE PRUDENTE RESERVE</t>
  </si>
  <si>
    <t>Provision 1 an de loyer( 1.700€ x 4T)</t>
  </si>
  <si>
    <t>SOLDE DE TRESORERIE</t>
  </si>
  <si>
    <t>(**) Frais Fixes Annuels Location Sauton (Livret A) :</t>
  </si>
  <si>
    <t xml:space="preserve">   </t>
  </si>
  <si>
    <t>Contributions cumulées</t>
  </si>
  <si>
    <t>Contributions mensuelles</t>
  </si>
  <si>
    <t>Prévisions Budget Mois</t>
  </si>
  <si>
    <t>Prévisions Budget</t>
  </si>
  <si>
    <t>TRESORERIE</t>
  </si>
  <si>
    <t>Budget</t>
  </si>
  <si>
    <t>Budget 2023</t>
  </si>
  <si>
    <t>Cpt courant+Liquidité</t>
  </si>
  <si>
    <t>Prudente réserve</t>
  </si>
  <si>
    <t>Février</t>
  </si>
  <si>
    <t>TOTAL</t>
  </si>
  <si>
    <t>Mars</t>
  </si>
  <si>
    <t>TOTAL+Delta Littérature</t>
  </si>
  <si>
    <t>Avril</t>
  </si>
  <si>
    <t>ECART &gt;0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</si>
  <si>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</si>
  <si>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</si>
  <si>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</si>
  <si>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</si>
  <si>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</si>
  <si>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</si>
  <si>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</si>
  <si>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</si>
  <si>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Stock Lttérature</t>
  </si>
  <si>
    <t>(*) frais fixes semestriels de fonctionnement + Opérations Budgétées :</t>
  </si>
  <si>
    <t>Contribution Villeparisis</t>
  </si>
  <si>
    <t>Chapeau Réunion RI du 01 Février</t>
  </si>
  <si>
    <t>Contribution Quai d'Orsay</t>
  </si>
  <si>
    <t>Contribution Champigny</t>
  </si>
  <si>
    <t>Transfert 1 Caisse Réveillon IGPB</t>
  </si>
  <si>
    <t>Transfert 2 Caisse Réveillon IGPB</t>
  </si>
  <si>
    <t>Vente Littérature 31/01 Ste Anne</t>
  </si>
  <si>
    <t>Vente Littérature 30/01 Cochin</t>
  </si>
  <si>
    <t>Vente Littérature 31/01 Italie</t>
  </si>
  <si>
    <t>Vente Littérature 03/02 Créteil Village</t>
  </si>
  <si>
    <t>Vente Littérature 03/02 St Germain</t>
  </si>
  <si>
    <t>Vente Littérature 03/02 Personnel</t>
  </si>
  <si>
    <t>Vente Littérature 04/02 St Maur</t>
  </si>
  <si>
    <t>Vente Littérature 04/02 Madeleine</t>
  </si>
  <si>
    <t>Vente Littérature 04/02 Personnel</t>
  </si>
  <si>
    <t>Vente Littérature 04/02 Carrefour XV</t>
  </si>
  <si>
    <t>Contribution 8/18</t>
  </si>
  <si>
    <t>Vente Littérature 10/02 Ermitage</t>
  </si>
  <si>
    <t>Vente Littérature 10/02 Montreuil</t>
  </si>
  <si>
    <t>Vente Littérature 10/02 Bayard</t>
  </si>
  <si>
    <t>Vente Littérature 10/02 Vivement Dimanche</t>
  </si>
  <si>
    <t>Vente Littérature 10/02 Personnel</t>
  </si>
  <si>
    <t>Vente Littérature 11/02 Personnel</t>
  </si>
  <si>
    <t>Vente Littérature 11/02 Personnel Erreur</t>
  </si>
  <si>
    <t>Vente Littérature 11/02 Sérénité</t>
  </si>
  <si>
    <t>Vente Littérature 11/02 Bastille Nation</t>
  </si>
  <si>
    <t>Contribution Les Halles de Belleville</t>
  </si>
  <si>
    <t>Facture Electricité EDF</t>
  </si>
  <si>
    <t>Photocopies Méthode</t>
  </si>
  <si>
    <t>Achat Courses Littérature 03/02 Hygiene_Gobelet</t>
  </si>
  <si>
    <t>Achat Courses Littérature 03/02 Hygiene</t>
  </si>
  <si>
    <t>La Pateforme du Batiment Badge Tourne Vis</t>
  </si>
  <si>
    <t>GIFI Boite Clé + Code</t>
  </si>
  <si>
    <t>Contribution Daumesnil</t>
  </si>
  <si>
    <t>Vente Littérature 17/02 Bureau Justice</t>
  </si>
  <si>
    <t>Vente Littérature 17/02 3 Héritages</t>
  </si>
  <si>
    <t>Vente Littérature 17/02 Personnel</t>
  </si>
  <si>
    <t>Vente Littérature 17/02 Ste Anne</t>
  </si>
  <si>
    <t>Fourniture Franprix</t>
  </si>
  <si>
    <t>Zoom Frais Carte Bancaire (Christian T)</t>
  </si>
  <si>
    <t>Zoom Abonnement Annuel (Christian T)</t>
  </si>
  <si>
    <t>Uber Littérature Campo Formio Sauton</t>
  </si>
  <si>
    <t>Virement Caisse IGPB 22 Fev 2023 Christian T</t>
  </si>
  <si>
    <t>Contribution Vivement Dimanche</t>
  </si>
  <si>
    <t>Achat Litterrature IGPB FC2023/02/097 et 099 du 24/02</t>
  </si>
  <si>
    <t>Prélèvement Leasecom Assurence</t>
  </si>
  <si>
    <t>Facture Wix #1042514161 (Nb Max Mails)</t>
  </si>
  <si>
    <t>Contribution Hopital Tenon</t>
  </si>
  <si>
    <t>Achat Balayette WC</t>
  </si>
  <si>
    <t>Achat Fourchette bois</t>
  </si>
  <si>
    <t>Achat Ramette Papier</t>
  </si>
  <si>
    <t>Vente Littérature 18/02 Partages</t>
  </si>
  <si>
    <t>Vente Littérature 18/02 Batignoles</t>
  </si>
  <si>
    <t>Vente Littérature 24/02 Batignoles</t>
  </si>
  <si>
    <t>Vente Littérature 24/02 Nogent</t>
  </si>
  <si>
    <t>Vente Littérature 24/02 Créteil</t>
  </si>
  <si>
    <t>Vente Littérature 24/02 Montreuil</t>
  </si>
  <si>
    <t>Vente Littérature 24/02 Corvisart</t>
  </si>
  <si>
    <t>Vente Littérature 27/02 Dimanche Matin</t>
  </si>
  <si>
    <t>Chapeau Réunion RI du 01 Mars</t>
  </si>
  <si>
    <t>Validation Carte Retrait 20 €</t>
  </si>
  <si>
    <t>Validation Carte Dépot 20 €</t>
  </si>
  <si>
    <t>Evolutions Informatiques (1500 €)</t>
  </si>
  <si>
    <t>Gros Travaux Sauton (3000 €)</t>
  </si>
  <si>
    <t>Dép. Budg.</t>
  </si>
  <si>
    <t>Dépenses Budgétées</t>
  </si>
  <si>
    <t>-Evolution Informatique et bureautique</t>
  </si>
  <si>
    <t xml:space="preserve">-Travaux Local Sauton </t>
  </si>
  <si>
    <t>Evolution Informatique</t>
  </si>
  <si>
    <t>Local Sauton</t>
  </si>
  <si>
    <t>Contributions Courbevoie</t>
  </si>
  <si>
    <t>Contributions 24 Heures</t>
  </si>
  <si>
    <t>Contributions St Maur</t>
  </si>
  <si>
    <t>Contributions Aqueduc</t>
  </si>
  <si>
    <t>Contributions Hopital St Antoine</t>
  </si>
  <si>
    <t xml:space="preserve">Acompte Devis 21242 Pasme 2 Centrale VIGAcompte Devis 21242 Pasme 2 Centrale VIGIK Serrure Badges </t>
  </si>
  <si>
    <t>Contributions Italie</t>
  </si>
  <si>
    <t>Contributions 8/18</t>
  </si>
  <si>
    <t>Vente Littérature 03/03 Ste Anne</t>
  </si>
  <si>
    <t>Vente Littérature 03/03 Victoire</t>
  </si>
  <si>
    <t>Vente Littérature 03/03 Personnel</t>
  </si>
  <si>
    <t>Vente Littérature 10/03 Aqueduc</t>
  </si>
  <si>
    <t>Vente Littérature 10/03 Champigny</t>
  </si>
  <si>
    <t>Vente Littérature 10/03 Personnel</t>
  </si>
  <si>
    <t>Vente Littérature 10/03 Montreuil</t>
  </si>
  <si>
    <t>Vente Littérature 11/03 St Denis</t>
  </si>
  <si>
    <t>Achat Cartouche Encre Imprimante</t>
  </si>
  <si>
    <t>Achat Fourniture Littérature</t>
  </si>
  <si>
    <t>Vente Littérature 13/03 Bayard</t>
  </si>
  <si>
    <t>Vente Littérature 13/03 Montreuil</t>
  </si>
  <si>
    <t>Contributions Les Halles de Belleville</t>
  </si>
  <si>
    <t>Facture PRINT24 Liste Reunion JM Cadou</t>
  </si>
  <si>
    <t>Vente Littérature 17/03 Personnel</t>
  </si>
  <si>
    <t>Vente Littérature 17/03 Violet Leduc</t>
  </si>
  <si>
    <t>Vente Littérature 17/03 St Mandé</t>
  </si>
  <si>
    <t>Contributions Montsouris</t>
  </si>
  <si>
    <t>Contributions Belleville Dumas</t>
  </si>
  <si>
    <t>Virement Caisse IGPB 24 Mars 2023 Christian T</t>
  </si>
  <si>
    <t>Contributions Bastille Nation</t>
  </si>
  <si>
    <t xml:space="preserve">Forfait Annuel Wix Nombre E_Mails </t>
  </si>
  <si>
    <t>Contributions Bourg La Reine</t>
  </si>
  <si>
    <t>Achat Cartouche Encre Imprimante Rembt Jean Michel</t>
  </si>
  <si>
    <t>Achat Litterrature IGPB FC2023/03/185 du 31/03</t>
  </si>
  <si>
    <t>Vente Littérature 21/03 Montreuil</t>
  </si>
  <si>
    <t>Vente Littérature 24/03 Créteil Village</t>
  </si>
  <si>
    <t>Vente Littérature 31/03 Batignoles</t>
  </si>
  <si>
    <t>Vente Littérature 24/03 Jardins du Samedi</t>
  </si>
  <si>
    <t>Vente Littérature 31/03 Bureau Santé</t>
  </si>
  <si>
    <t>Vente Littérature 24/03 Personnel</t>
  </si>
  <si>
    <t>Vente Littérature 25/03 Pompe</t>
  </si>
  <si>
    <t>Vente Littérature 31/03 Torcy</t>
  </si>
  <si>
    <t>Vente Littérature 31/03 Primtemps</t>
  </si>
  <si>
    <t xml:space="preserve">Vente Littérature 31/03 Jardins du Samedi </t>
  </si>
  <si>
    <t>Vente Littérature 31/03 3 Héritages</t>
  </si>
  <si>
    <t>Vente Littérature 31/03 St Sulplice</t>
  </si>
  <si>
    <t>Vente Littérature 31/03 St Maur</t>
  </si>
  <si>
    <t>Vente Littérature 31/03 Personnel</t>
  </si>
  <si>
    <t>Achat Gel … Littérature</t>
  </si>
  <si>
    <t>Contributions Champigny</t>
  </si>
  <si>
    <t>Contributions Ternes</t>
  </si>
  <si>
    <t>Contributions St Denis</t>
  </si>
  <si>
    <t>Contributions Créteil Village (40€ non reçu)</t>
  </si>
  <si>
    <t>Loyer T2 2023 Sauton</t>
  </si>
  <si>
    <t>Contribution Créteil Village</t>
  </si>
  <si>
    <t>Contribution Serris</t>
  </si>
  <si>
    <t>Achat_Fourniture_Pour_Badge</t>
  </si>
  <si>
    <t>Contribution St Germain des près</t>
  </si>
  <si>
    <t>Vente Littérature LGBT</t>
  </si>
  <si>
    <t>Vente Littérature Individuel</t>
  </si>
  <si>
    <t>Vente Littérature Jardin du Samedi</t>
  </si>
  <si>
    <t>Vente Littérature Hopital Tenon</t>
  </si>
  <si>
    <t>Vente Littérature St Antoine</t>
  </si>
  <si>
    <t>Virement Caisse IGPB 03 Avril 2023 Christian T</t>
  </si>
  <si>
    <t>Chapeau Réunion RI du 05/04/2023</t>
  </si>
  <si>
    <t>Contribution LGBT +</t>
  </si>
  <si>
    <t>Vente Littérature 04/04 Vésinet</t>
  </si>
  <si>
    <t>Vente Littérature 01/04 LGBT</t>
  </si>
  <si>
    <t>Vente Littérature 01/04 Individuel</t>
  </si>
  <si>
    <t>Vente Littérature 01/04 Jardin du Samedi</t>
  </si>
  <si>
    <t>Vente Littérature 01/04 Hopital Tenon</t>
  </si>
  <si>
    <t>Vente Littérature 01/04 St Antoine</t>
  </si>
  <si>
    <t>Vente Littérature 07/04 Montreuil</t>
  </si>
  <si>
    <t>Vente Littérature 07/04 Créteil Village</t>
  </si>
  <si>
    <t>Vente Littérature 07/04 Montsouris</t>
  </si>
  <si>
    <t>Vente Littérature 08/04 Renouveau</t>
  </si>
  <si>
    <t>Vente Littérature 08/04 Personnel</t>
  </si>
  <si>
    <t>Vente Littérature 08/04 Champigny</t>
  </si>
  <si>
    <t>Vente Littérature 08/04 St Denis</t>
  </si>
  <si>
    <t>Vente Littérature 08/04 Partages</t>
  </si>
  <si>
    <t>Vente Littérature 08/04 Dimanche Matin</t>
  </si>
  <si>
    <t>Vente Littérature 08/04 Ste Anne</t>
  </si>
  <si>
    <t>Vente Littérature 11/04 Bayard</t>
  </si>
  <si>
    <t>Contribution Amor Y Servicio (Zoom)</t>
  </si>
  <si>
    <t>VTC Littérature Campo Formio Sauton</t>
  </si>
  <si>
    <t>Facture EDF</t>
  </si>
  <si>
    <t>Vente Littérature 13/04 Jardins du Samedi</t>
  </si>
  <si>
    <t>Vente Littérature 14/04 Salpétriere</t>
  </si>
  <si>
    <t>Vente Littérature 15/04 St Maur</t>
  </si>
  <si>
    <t>Vente Littérature 15/04 Personnel</t>
  </si>
  <si>
    <t>Vente Littérature 15/04 Italie</t>
  </si>
  <si>
    <t>Vente Littérature 15/04 Plaisance</t>
  </si>
  <si>
    <t>Vente Littérature 21/04 Personnel</t>
  </si>
  <si>
    <t>Vente Littérature 21/04 St Germain</t>
  </si>
  <si>
    <t>Contribution Denfert Rochereau</t>
  </si>
  <si>
    <t>Contribution Cochin</t>
  </si>
  <si>
    <t>Contribution Chelles</t>
  </si>
  <si>
    <t>Vente Littérature 26/04 Batignoles</t>
  </si>
  <si>
    <t>Vente Littérature 26/04 Cochin</t>
  </si>
  <si>
    <t>Vente Littérature 26/04 Rive Gauche</t>
  </si>
  <si>
    <t>Contribution Mardis de Corvisart</t>
  </si>
  <si>
    <t>Contribution Tenon</t>
  </si>
  <si>
    <t>Achat Littérature Photocopie</t>
  </si>
  <si>
    <t>Contribution Madeleine</t>
  </si>
  <si>
    <t>Vente Littérature 28/04 Batignoles</t>
  </si>
  <si>
    <t>Vente Littérature 28/04 Versailles Ermitage</t>
  </si>
  <si>
    <t>Vente Littérature 28/04 Bureau Santé</t>
  </si>
  <si>
    <t>Vente Littérature 28/04 Personnel</t>
  </si>
  <si>
    <t>Vente Littérature 28/04 Enghien</t>
  </si>
  <si>
    <t>Vente Littérature 28/04 Italie</t>
  </si>
  <si>
    <t>Vente Littérature 28/04 St Mandé</t>
  </si>
  <si>
    <t>Vente Littérature 29/04 Jardins du Samedi</t>
  </si>
  <si>
    <t>Vente Littérature 29/04 Tournan en Brie</t>
  </si>
  <si>
    <t>Vente Littérature 29/04 Personnel</t>
  </si>
  <si>
    <t>Dépenses Petites Fournitures</t>
  </si>
  <si>
    <t>Vente Littérature 29/04 Partages</t>
  </si>
  <si>
    <t>Vente Littérature 29/04 Ternes</t>
  </si>
  <si>
    <t>Contribution Tournan en Brie</t>
  </si>
  <si>
    <t>Versement Espèces Automate</t>
  </si>
  <si>
    <t>Chapeau Réunion RI du 03/05/2023</t>
  </si>
  <si>
    <t>Contributions Villeparisis</t>
  </si>
  <si>
    <t>Facture Secretariat Copyself Camille</t>
  </si>
  <si>
    <t>Contributions Tournan Samedi Lecture</t>
  </si>
  <si>
    <t>Achat Littérature BSG FC202305233</t>
  </si>
  <si>
    <t>Achat 3 Chaises Sauton Leboncoin Serge</t>
  </si>
  <si>
    <t>Contributions Ermitage</t>
  </si>
  <si>
    <t>Contributions Halle de Belleville</t>
  </si>
  <si>
    <t>Dépenses Secrétariat Jean Michel Fournitures</t>
  </si>
  <si>
    <t xml:space="preserve">Dépenses Secrétariat Photocopies Perm Jean Michel </t>
  </si>
  <si>
    <t>Contributions La Défense</t>
  </si>
  <si>
    <t>Achat Littérature BSG FC202305272 du 16 Mai 2023</t>
  </si>
  <si>
    <t>Facture VTC Litterature Jean Michel</t>
  </si>
  <si>
    <t>Contributions Serris</t>
  </si>
  <si>
    <t>Contributions 3 Héritages</t>
  </si>
  <si>
    <t>Vente Littérature Montreuil 05/05</t>
  </si>
  <si>
    <t xml:space="preserve">Contributions Serris </t>
  </si>
  <si>
    <t>Vente Littérature Batignolles 02/05</t>
  </si>
  <si>
    <t>Vente Littérature 3 Héritages 05/05</t>
  </si>
  <si>
    <t>Vente Littérature Rive Gauche 05/05</t>
  </si>
  <si>
    <t>Vente Littérature Aqueduc 12/05</t>
  </si>
  <si>
    <t>Vente Littérature Montreuil 12/05</t>
  </si>
  <si>
    <t>Vente Littérature Personnel 17/05</t>
  </si>
  <si>
    <t>Vente Littérature Les Lillas 19/05</t>
  </si>
  <si>
    <t>Vente Littérature Violet Vaugirard 19/05</t>
  </si>
  <si>
    <t>Vente Littérature St Germain des Prés 19/05</t>
  </si>
  <si>
    <t>Vente Littérature Salpétrières 19/05</t>
  </si>
  <si>
    <t>Vente Littérature St Maur 20/05</t>
  </si>
  <si>
    <t>Vente Littérature Personnel 20/05</t>
  </si>
  <si>
    <t>Vente Littérature En Plus ???? 20/05</t>
  </si>
  <si>
    <t>Achat Carillon Sonette 03/05</t>
  </si>
  <si>
    <t>Achat Pile &amp; Sac Poubelle 04/05</t>
  </si>
  <si>
    <t>Contributions Jardins du Samedi</t>
  </si>
  <si>
    <t>Vente Littérature Montreuil 23/05</t>
  </si>
  <si>
    <t>Vente Littérature Créteil 26/05</t>
  </si>
  <si>
    <t>Vente Littérature St Sulpice 26/05</t>
  </si>
  <si>
    <t>Vente Littérature Bourg La Reine 26/05</t>
  </si>
  <si>
    <t>Vente Littérature Serris 26/05</t>
  </si>
  <si>
    <t>Vente Littérature Torcy 26/05</t>
  </si>
  <si>
    <t>Vente Littérature St Germain des Prés 26/05</t>
  </si>
  <si>
    <t>Contributions Mardis de Corvisart</t>
  </si>
  <si>
    <t>OK</t>
  </si>
  <si>
    <t>Achat Secrétariat Photocopie</t>
  </si>
  <si>
    <t>Achat SSecrétariat Lingettes Gobelet</t>
  </si>
  <si>
    <t>Vente Litterature Après Chevilly FB8 1ex</t>
  </si>
  <si>
    <t>Vente Litterature Après Chevilly Led016 3ex</t>
  </si>
  <si>
    <t xml:space="preserve">Vente Litterature Chevilly </t>
  </si>
  <si>
    <t>Achat Littérature BSG pour Chevilly prise le 23 Mai 2023 par Christian T</t>
  </si>
  <si>
    <t>Décompte Charges Sauton Habitat</t>
  </si>
  <si>
    <t>Contributions Pompe</t>
  </si>
  <si>
    <t xml:space="preserve">Facture 231552 Pasme 2 Centrale VIGIK Serrure Badges </t>
  </si>
  <si>
    <t>Contribution 24 Heures</t>
  </si>
  <si>
    <t>Contribution Bastille Nation</t>
  </si>
  <si>
    <t>Contribution Carrefour XV</t>
  </si>
  <si>
    <t>Achat Cartouches Papier Jean Michel</t>
  </si>
  <si>
    <t>Versement IGPB vers AARPIM</t>
  </si>
  <si>
    <t>Versement IGPB vers AAIDF</t>
  </si>
  <si>
    <t>Chapeau Réunion RI du 07/06/2023</t>
  </si>
  <si>
    <t>Contribution Tournan En Brie</t>
  </si>
  <si>
    <t>Contribution Tournan Lecture</t>
  </si>
  <si>
    <t>Vente Literrature 31/05 Pompe</t>
  </si>
  <si>
    <t>Vente Literrature 31/05 Particulier</t>
  </si>
  <si>
    <t>Vente Literrature 01/06 Particulier</t>
  </si>
  <si>
    <t>Vente Literrature 02/06 Montreuil</t>
  </si>
  <si>
    <t>Vente Literrature 02/06 Jardins du Samedi</t>
  </si>
  <si>
    <t>Vente Literrature 02/06 Daumesnil</t>
  </si>
  <si>
    <t>Vente Literrature 02/06 Particulier</t>
  </si>
  <si>
    <t>Vente Literrature 02/06 LGBT +</t>
  </si>
  <si>
    <t>Vente Literrature 03/06 Jardins du Samedi</t>
  </si>
  <si>
    <t>Vente Literrature 09/06 St Antoine</t>
  </si>
  <si>
    <t>Vente Literrature 09/06 Batignoles</t>
  </si>
  <si>
    <t>Vente Literrature 09/06 Ermitage</t>
  </si>
  <si>
    <t>Vente Literrature 09/06 Montreuil</t>
  </si>
  <si>
    <t>Vente Literrature 09/06 Créteil Village</t>
  </si>
  <si>
    <t>Vente Literrature 09/06 Acqueduc</t>
  </si>
  <si>
    <t>Vente Literrature 09/06 Champigny</t>
  </si>
  <si>
    <t>Contribution Montsouris</t>
  </si>
  <si>
    <t>Contribution Italie</t>
  </si>
  <si>
    <t>Contribution St Antoine</t>
  </si>
  <si>
    <t>Contribution Salpétière</t>
  </si>
  <si>
    <t>Vente Literrature 16/06 Partage</t>
  </si>
  <si>
    <t>Vente Literrature 16/06 Violet Vaugirard</t>
  </si>
  <si>
    <t>Vente Literrature 16/06 Montreuil</t>
  </si>
  <si>
    <t>Vente Literrature 16/06 Bastille Nation</t>
  </si>
  <si>
    <t>Vente Literrature 17/06 Madeleine</t>
  </si>
  <si>
    <t>Vente Literrature 17/06 Personnel</t>
  </si>
  <si>
    <t>Vente Literrature 17/06 Combes La Ville</t>
  </si>
  <si>
    <t>Vente Literrature 17/06 La Défense</t>
  </si>
  <si>
    <t>Vente Literrature 17/06 Vivement Dimanche</t>
  </si>
  <si>
    <t>Vente Literrature 17/06 Montsouris</t>
  </si>
  <si>
    <t>Vente Literrature 17/06 Ste Anne</t>
  </si>
  <si>
    <t>Vente Literrature 23/06 Versailles Ermitage</t>
  </si>
  <si>
    <t>Vente Literrature 23/06 St Mandé</t>
  </si>
  <si>
    <t>Vente Literrature 23/06 Courbevoie Bécon</t>
  </si>
  <si>
    <t>Vente Literrature 23/06 Italie</t>
  </si>
  <si>
    <t>Vente Literrature 23/06 Personnel</t>
  </si>
  <si>
    <t>Contribution Les Lilas</t>
  </si>
  <si>
    <t>Achat Littérature BSG FC202306349</t>
  </si>
  <si>
    <t>Facture PRINT24 Liste Reunions JM Cadou</t>
  </si>
  <si>
    <t>Vente Literrature 30/06 Personnel Jerome</t>
  </si>
  <si>
    <t>Contribution Torcy</t>
  </si>
  <si>
    <t>Contribution Belleville Dumas</t>
  </si>
  <si>
    <t>Chapeau Réunion RI du 05/07/2023</t>
  </si>
  <si>
    <t>Loyer T3 2023 Sauton</t>
  </si>
  <si>
    <t>Contribution Créteil</t>
  </si>
  <si>
    <t>Contribution Courbevoie Becon</t>
  </si>
  <si>
    <t>Contribution Inconnue</t>
  </si>
  <si>
    <t>Achat Littérature BSG FC202305303</t>
  </si>
  <si>
    <t>Contribution Rive Gauche</t>
  </si>
  <si>
    <t>Contribution Bourg La Reine</t>
  </si>
  <si>
    <t>Vente Literrature 05/07 St Antoine</t>
  </si>
  <si>
    <t xml:space="preserve">Vente Literrature 07/07 Bureau Santé </t>
  </si>
  <si>
    <t>Vente Literrature 05/07 Personnnel</t>
  </si>
  <si>
    <t>Vente Literrature 07/07 Batignoles</t>
  </si>
  <si>
    <t>Vente Literrature 07/07 Ermitage</t>
  </si>
  <si>
    <t>Vente Literrature 07/07 Daumesnil</t>
  </si>
  <si>
    <t>Vente Literrature 07/07 Personnel</t>
  </si>
  <si>
    <t>Vente Literrature 07/07 Hopital Tenon</t>
  </si>
  <si>
    <t>Vente Literrature 07/07 St Mandé</t>
  </si>
  <si>
    <t>Vente Literrature 07/07 Belleville</t>
  </si>
  <si>
    <t>Vente Literrature 08/07 Villeparisis</t>
  </si>
  <si>
    <t>Vente Literrature 08/07 Personnel</t>
  </si>
  <si>
    <t>Vente Literrature 08/07 St Maur</t>
  </si>
  <si>
    <t>Facture Bureau Vallée Jean Michel</t>
  </si>
  <si>
    <t>Contribution Printemps Paris</t>
  </si>
  <si>
    <t>Vente Literrature 14/07 Jardins du Samedi</t>
  </si>
  <si>
    <t>Vente Literrature 14/07 Montreuil</t>
  </si>
  <si>
    <t>Vente Literrature 14/07 Les Lilas</t>
  </si>
  <si>
    <t>Vente Literrature 14/07 Ermitage</t>
  </si>
  <si>
    <t>Achat 103 Medailles Bronze Joel</t>
  </si>
  <si>
    <t>Achat Medailles US 1376,38 USD Jean Michel</t>
  </si>
  <si>
    <t>Contribution Tournan</t>
  </si>
  <si>
    <t>Achat Littérature BSG FC2023 07 361</t>
  </si>
  <si>
    <t>Achat 10 Plaques AA Serge</t>
  </si>
  <si>
    <t>Contribution Nogent</t>
  </si>
  <si>
    <t>Contribution Plaisance</t>
  </si>
  <si>
    <t>Achat Power_Energizer_Lampe</t>
  </si>
  <si>
    <t>Achat Saces Médailles</t>
  </si>
  <si>
    <t>Ventes Litteratures 21/07 Aqueduc</t>
  </si>
  <si>
    <t>Ventes Litteratures 21/07 Champigny</t>
  </si>
  <si>
    <t>Ventes Litteratures 21/07 Les Lilas</t>
  </si>
  <si>
    <t>Ventes Litteratures 26/07 Batignoles</t>
  </si>
  <si>
    <t>Achat Lingettes Serviettes 21/07</t>
  </si>
  <si>
    <t>Ventes Litteratures 28/07 Personnel</t>
  </si>
  <si>
    <t>Ventes Litteratures 28/07 Italie</t>
  </si>
  <si>
    <t>Ventes Litteratures 28/07 Batignoles</t>
  </si>
  <si>
    <t>Achat Medailles US Taxes 360,08 € Jean Michel</t>
  </si>
  <si>
    <t>En moins -494,29 €</t>
  </si>
  <si>
    <t>Contribution Ermitage</t>
  </si>
  <si>
    <t>Réévaluation au 31/07/2023 = 10552,80</t>
  </si>
  <si>
    <t>Prélèvement Free Téléphone Portable</t>
  </si>
  <si>
    <t>Prélèvement SFR  Telecom</t>
  </si>
  <si>
    <t>Prélèvement Free Frais Résiliation  Telecom</t>
  </si>
  <si>
    <t>Contribution Jardins du Samedi</t>
  </si>
  <si>
    <t>Contribution Combs la Ville 77</t>
  </si>
  <si>
    <t>Vente Littérature 31/07 Personnel</t>
  </si>
  <si>
    <t>Vente Littérature 02/08 Personnel</t>
  </si>
  <si>
    <t>Vente Littérature 02/08 Créteil Village</t>
  </si>
  <si>
    <t>Vente Littérature 02/08 St Germain des Près</t>
  </si>
  <si>
    <t>Vente Littérature 04/08 Montreuil</t>
  </si>
  <si>
    <t>Vente Littérature 04/08 Ermitage Versailles</t>
  </si>
  <si>
    <t>Vente Littérature 04/08 Créteil Village</t>
  </si>
  <si>
    <t>Vente Littérature 04/08 Les Lilas</t>
  </si>
  <si>
    <t>Vente Littérature 12/08 St Maur</t>
  </si>
  <si>
    <t>Vente Littérature 11/08 Cochin</t>
  </si>
  <si>
    <t>Vente Littérature 11/08 Personnel</t>
  </si>
  <si>
    <t>Vente Littérature 11/08 Ermitage Versailles</t>
  </si>
  <si>
    <t>Transfert Liquidité Cpte (Christian T)</t>
  </si>
  <si>
    <t>Vente Littérature 18/08 Personnel</t>
  </si>
  <si>
    <t>Vente Littérature 18/08 Montreuil</t>
  </si>
  <si>
    <t>Vente Littérature 19/08 Ternes</t>
  </si>
  <si>
    <t>Vente Littérature 18/08 Bureau Justice</t>
  </si>
  <si>
    <t>Vente Littérature 18/08 Créteil Village</t>
  </si>
  <si>
    <t>Vente Littérature 18/08 Champigny</t>
  </si>
  <si>
    <t>Vente Littérature 18/08 Salpétrière</t>
  </si>
  <si>
    <t>Vente Littérature 18/08 Sérénité</t>
  </si>
  <si>
    <t>Vente Littérature 18/08 Bourg La Reine</t>
  </si>
  <si>
    <t>Vente Littérature 18/08 Groupe Polonais</t>
  </si>
  <si>
    <t>Contribution 8/18 ????</t>
  </si>
  <si>
    <t>Cartouches Encre Instant Ink HP Abonnement</t>
  </si>
  <si>
    <t>Lavage 2 Vitrines Serges</t>
  </si>
  <si>
    <t>Vente Littérature 22/08 Personnel</t>
  </si>
  <si>
    <t>Vente Littérature 25/08 Personnel</t>
  </si>
  <si>
    <t>Vente Littérature 25/08 Jardins du Samedi</t>
  </si>
  <si>
    <t>Vente Littérature 26/08 Personnel</t>
  </si>
  <si>
    <t>Vente Littérature 26/08 Difference Caisse</t>
  </si>
  <si>
    <t>Prélèvement SFR  Telecom Septembre</t>
  </si>
  <si>
    <t>Vente Littérature 29/08 Personnel</t>
  </si>
  <si>
    <t>Vente Littérature 30/08 Personnel</t>
  </si>
  <si>
    <t>Vente Littérature 01/09 Personnel</t>
  </si>
  <si>
    <t>Vente Littérature 01/09 Acqueduc</t>
  </si>
  <si>
    <t>Vente Littérature 01/09 Champigny</t>
  </si>
  <si>
    <t>Vente Littérature 01/09 St Antoine</t>
  </si>
  <si>
    <t>Contribution Champigny Sur Marne</t>
  </si>
  <si>
    <t>Contribution Salpétrière</t>
  </si>
  <si>
    <t>Vente Littérature 02/09 Jardins du Samedi</t>
  </si>
  <si>
    <t>Vente Littérature 02/09 Transmitelo</t>
  </si>
  <si>
    <t>Vente Littérature 02/09 Montsouris</t>
  </si>
  <si>
    <t>Contribution Hopital Tenon (Erreur remise 130€ au lieu de 138€) Regularisation le 05/09 par BNP</t>
  </si>
  <si>
    <t>Contribution Halles de Belleville</t>
  </si>
  <si>
    <t>Contribution Denfer Rochereau</t>
  </si>
  <si>
    <t>Frais Envoi Recommandé FREE</t>
  </si>
  <si>
    <t>Print 24 Flyers List Reunions Jean Michel</t>
  </si>
  <si>
    <t>Vente Littérature 15/09 Montreuil</t>
  </si>
  <si>
    <t>Vente Littérature 15/09 Daumesnil</t>
  </si>
  <si>
    <t>Vente Littérature 15/09 Corvisart</t>
  </si>
  <si>
    <t>Vente Littérature 15/09 Montsouris</t>
  </si>
  <si>
    <t>Vente Littérature 15/09 Personnel</t>
  </si>
  <si>
    <t>Vente Littérature 19/09 Montreuil</t>
  </si>
  <si>
    <t>Vente Littérature 20/09 Renouveau</t>
  </si>
  <si>
    <t>Vente Littérature 22/09 Montreuil</t>
  </si>
  <si>
    <t>Vente Littérature 22/09 Aqueduc</t>
  </si>
  <si>
    <t>Vente Littérature 22/09 Personnel</t>
  </si>
  <si>
    <t>Vente Littérature 22/09 Ste Anne</t>
  </si>
  <si>
    <t>Vente Littérature 22/09 Italie</t>
  </si>
  <si>
    <t>Vente Littérature 22/09 Denfert</t>
  </si>
  <si>
    <t>Contribution Courbevoie</t>
  </si>
  <si>
    <t>Vente Littérature 23/09 Vivement Dimanche</t>
  </si>
  <si>
    <t>Vente Littérature 23/09 Personnel</t>
  </si>
  <si>
    <t>Vente Littérature 23/09 Hopital Tenon</t>
  </si>
  <si>
    <t>Vente Littérature 05/09 St Antoine</t>
  </si>
  <si>
    <t>Vente Littérature 05/09 Montreuil</t>
  </si>
  <si>
    <t>Vente Littérature 05/09 Bastille Nation</t>
  </si>
  <si>
    <t>Vente Littérature 08/09 Combs La Ville</t>
  </si>
  <si>
    <t>Vente Littérature 08/09 Ermitage</t>
  </si>
  <si>
    <t>Vente Littérature 08/09 Daumesnil</t>
  </si>
  <si>
    <t>Vente Littérature 08/09 Victoire</t>
  </si>
  <si>
    <t>Vente Littérature 08/09 Personnel</t>
  </si>
  <si>
    <t>Vente Littérature 08/09 Les Halles de Belleville</t>
  </si>
  <si>
    <t>Vente Littérature 15/09 St Antoine</t>
  </si>
  <si>
    <t>Vente Littérature 15/09 Dimanche Matin</t>
  </si>
  <si>
    <t>Facture Secrétariat Rame Papier 08/09</t>
  </si>
  <si>
    <t>Facture Gel Lingettes 15/09</t>
  </si>
  <si>
    <t>Facture Literrature Impressions</t>
  </si>
  <si>
    <t xml:space="preserve">Facture Barquettes pour Médailles 30/08 </t>
  </si>
  <si>
    <t>Aout</t>
  </si>
  <si>
    <t>Chapeau Reunion RI du 06/09</t>
  </si>
  <si>
    <t>Contribution Montournant</t>
  </si>
  <si>
    <t>Contribution 24 Heures 200,03€ non reçu</t>
  </si>
  <si>
    <t>Facture VTC Litterature Yves</t>
  </si>
  <si>
    <t>Prélèvement SFR  Telecom Octobre</t>
  </si>
  <si>
    <t>Contribution Batignoles</t>
  </si>
  <si>
    <t>Vente Littérature 26/09 Personnel</t>
  </si>
  <si>
    <t>Vente Littérature 29/09 Personnel</t>
  </si>
  <si>
    <t>Vente Littérature 29/09 Anglophones</t>
  </si>
  <si>
    <t>Vente Littérature 29/09 Serris</t>
  </si>
  <si>
    <t>Vente Littérature 29/09 St Maur</t>
  </si>
  <si>
    <t>Vente Littérature 29/09 Champigny</t>
  </si>
  <si>
    <t>Vente Littérature 29/09 Montreuil</t>
  </si>
  <si>
    <t>Vente Littérature 29/09 Dausmesnil</t>
  </si>
  <si>
    <t>Vente Littérature 30/09 Personnel</t>
  </si>
  <si>
    <t>Vente Littérature 30/09 B. Santé, Ermitage, Batignole</t>
  </si>
  <si>
    <t>Vente Littérature 29/09 Combs La Ville</t>
  </si>
  <si>
    <t>Chapeau Reunion RI du 04/10</t>
  </si>
  <si>
    <t>Contribution Acqueduc</t>
  </si>
  <si>
    <t>Contribution Ceéteil Village</t>
  </si>
  <si>
    <t>Facture Free Non Retour</t>
  </si>
  <si>
    <t>Achat Medailles US 681,89 USD Jean Michel</t>
  </si>
  <si>
    <t>Vente Littérature 03/10 St Germain</t>
  </si>
  <si>
    <t>Vente Littérature 03/10 Particulier</t>
  </si>
  <si>
    <t>Vente Littérature 06/10 Jardin du Samedi</t>
  </si>
  <si>
    <t>Vente Littérature 06/10 Salpétrière</t>
  </si>
  <si>
    <t>Vente Littérature 06/10 Italie</t>
  </si>
  <si>
    <t>Vente Littérature 06/10 Montreuil</t>
  </si>
  <si>
    <t>Vente Littérature 06/10 Personnel</t>
  </si>
  <si>
    <t>Vente Littérature 07/10 Pompe</t>
  </si>
  <si>
    <t>Vente Littérature 07/10 Violet Vaugirard</t>
  </si>
  <si>
    <t>Vente Littérature 10/10 Montreuil</t>
  </si>
  <si>
    <t>Vente Littérature 10/10 Personnel</t>
  </si>
  <si>
    <t>Vente Littérature 10/10 Bayard</t>
  </si>
  <si>
    <t>Facture SelfCopie Secrétariat</t>
  </si>
  <si>
    <t>Facture VTC Jean Michel 10/10</t>
  </si>
  <si>
    <t>Achat Littérature BSG FC2023 10 250 du 9 Octobre 2023</t>
  </si>
  <si>
    <t>Achat Littérature BSG FC2023 09 408 du 4 Septembre 2023</t>
  </si>
  <si>
    <t>Achat Littérature BSG FC2023 09 523 du 29 Septembre 2023</t>
  </si>
  <si>
    <t>Contribution St Germain des Prés</t>
  </si>
  <si>
    <t>Contribution Dianche Matin (Reliquat Leetchee )</t>
  </si>
  <si>
    <t>Contribution Jardin du Samedi</t>
  </si>
  <si>
    <t>ContributionPitié Salpétriere</t>
  </si>
  <si>
    <t>Contribution Pitié Salpétriere</t>
  </si>
  <si>
    <t>Facture Traitement Cafards Serge RINESA</t>
  </si>
  <si>
    <t>Vente Littérature 13/10 Particuliers</t>
  </si>
  <si>
    <t>Vente Littérature 13/10 Bureau Santé</t>
  </si>
  <si>
    <t>Vente Littérature 13/10 Aqueduc</t>
  </si>
  <si>
    <t>Vente Littérature 13/10 8/18</t>
  </si>
  <si>
    <t>Vente Littérature 13/10 24 Heures</t>
  </si>
  <si>
    <t>Vente Littérature 14/10 Poissy</t>
  </si>
  <si>
    <t>Vente Littérature 14/10 Ternes</t>
  </si>
  <si>
    <t>Vente Littérature 15/10 Renouveau</t>
  </si>
  <si>
    <t>Vente Littérature 15/10 Combs La Ville</t>
  </si>
  <si>
    <t>Vente Littérature 15/10 Forum des services</t>
  </si>
  <si>
    <t>Vente Littérature 16/10 Bourg la Reine</t>
  </si>
  <si>
    <t>Vente Littérature 20/10 LGBT+</t>
  </si>
  <si>
    <t>Vente Littérature 20/10 Créteil</t>
  </si>
  <si>
    <t>Vente Littérature 20/10 Champigny</t>
  </si>
  <si>
    <t>Vente Littérature 20/10 St Maur</t>
  </si>
  <si>
    <t>Vente Littérature 20/10 St Eustache</t>
  </si>
  <si>
    <t>Vente Littérature 21/10 Denfert</t>
  </si>
  <si>
    <t>Vente Littérature 21/10 Tenon</t>
  </si>
  <si>
    <t>Facture Monoprix 2 Coussins Serge</t>
  </si>
  <si>
    <t>Vente Littérature Belleville Dumas</t>
  </si>
  <si>
    <t>Vente Littérature 20/10 Belleville Dumas</t>
  </si>
  <si>
    <t>Facture secrétariat Scotchdu 18/10/2023</t>
  </si>
  <si>
    <t>Facture EDF du 10/10/2023</t>
  </si>
  <si>
    <t>Achat Produits Hygiène</t>
  </si>
  <si>
    <t>Achat Fumigène</t>
  </si>
  <si>
    <t>Seringue Cafards Blattes</t>
  </si>
  <si>
    <t>Allianz Assurance Sauton 11/2023 à 10/2024 Chèque</t>
  </si>
  <si>
    <t>Contribution Ermitage Versailles</t>
  </si>
  <si>
    <t>Contribution Champigny sur Marne</t>
  </si>
  <si>
    <t>Vente Littérature 27/10 Individuel</t>
  </si>
  <si>
    <t>Abonnement 2024 JSG IGPB Paris Banlieue</t>
  </si>
  <si>
    <t>Vente Littérature 27/10 Ste Anne</t>
  </si>
  <si>
    <t>Vente Littérature 28/10 Belleville</t>
  </si>
  <si>
    <t>Vente Littérature 28/10 Bastille Nation</t>
  </si>
  <si>
    <t>Vente Littérature 28/10 8/18</t>
  </si>
  <si>
    <t>Vente Littérature 27/10 Batignoles</t>
  </si>
  <si>
    <t>Vente Littérature 27/10 3 Héritages</t>
  </si>
  <si>
    <t>Vente Littérature 27/10 Aqueduc</t>
  </si>
  <si>
    <t>Vente Littérature 27/10 Vaugirard Violet</t>
  </si>
  <si>
    <t>Chapeau Reunion RI du 08/11</t>
  </si>
  <si>
    <t>Prélèvement SFR  Telecom Novembre</t>
  </si>
  <si>
    <t>Contribution Nogent Sur Marne</t>
  </si>
  <si>
    <t>Contribution Partages 75015</t>
  </si>
  <si>
    <t>Contribution St Denis</t>
  </si>
  <si>
    <t>Facture Medailles Taxes 134,00 € Jean Michel</t>
  </si>
  <si>
    <t>Facture Papier Bloc Note Bureau Vallée  Jean Michel</t>
  </si>
  <si>
    <t>Facture Camille Photocopies Badge</t>
  </si>
  <si>
    <t>Facture Camille Pyrel Cafards</t>
  </si>
  <si>
    <t>Facture Camille Lingettes Cafards</t>
  </si>
  <si>
    <t xml:space="preserve">Contribution 8/18 </t>
  </si>
  <si>
    <t>Achat Littérature BSG FC2023 11 626 du 9 Novembre 2023</t>
  </si>
  <si>
    <t>Vente Littérature 03/11 Ste Anne</t>
  </si>
  <si>
    <t>Vente Littérature 06/11 Personnel</t>
  </si>
  <si>
    <t>Vente Littérature 03/11 Ermitage/Batignole</t>
  </si>
  <si>
    <t>Vente Littérature 03/11 Montreuil</t>
  </si>
  <si>
    <t>Vente Littérature 03/11 Jardin du Samedi</t>
  </si>
  <si>
    <t>Vente Littérature 03/11 Cochin</t>
  </si>
  <si>
    <t>Vente Littérature 03/11 Nogent</t>
  </si>
  <si>
    <t>Vente Littérature 03/11 Italie</t>
  </si>
  <si>
    <t>Vente Littérature 03/11 Salpétrière</t>
  </si>
  <si>
    <t>Vente Littérature 03/11 Rive Gauche</t>
  </si>
  <si>
    <t>Vente Littérature 04/11 Personnel</t>
  </si>
  <si>
    <t>Vente Littérature 04/11 Tournan en Brie</t>
  </si>
  <si>
    <t>Vente Littérature 04/11 Jardin du Samedi</t>
  </si>
  <si>
    <t>Vente Littérature 09/11 St Germain</t>
  </si>
  <si>
    <t>Vente Littérature 09/11 St Montreuil</t>
  </si>
  <si>
    <t>Vente Littérature 10/11 Personnel</t>
  </si>
  <si>
    <t>Vente Littérature 10/11 Jardin du Samedi</t>
  </si>
  <si>
    <t>Facture Photocopies Littérature CopySelf</t>
  </si>
  <si>
    <t>Facture EntretienSopalin</t>
  </si>
  <si>
    <t>Facture Plateforme Batiment Badge,Brosses</t>
  </si>
  <si>
    <t>Facture Carefiur Carolin Lave-Sol</t>
  </si>
  <si>
    <t>Facture Classeur 180 Pages</t>
  </si>
  <si>
    <t>Facture VTC Jean Michel 11/11</t>
  </si>
  <si>
    <t>Contribution Anglophone ESPAA</t>
  </si>
  <si>
    <t>Contribution Helles de Belleville</t>
  </si>
  <si>
    <t>Dépenses Réveillon Serge du 21 Nov</t>
  </si>
  <si>
    <t xml:space="preserve">Dépenses Réveillon Paz du 22 Nov </t>
  </si>
  <si>
    <t xml:space="preserve">Dépenses Réveillon Paz du 23 Nov </t>
  </si>
  <si>
    <t>Vente Littérature 17/11 Anglophones</t>
  </si>
  <si>
    <t>Vente Littérature 17/11 Champigny</t>
  </si>
  <si>
    <t>Vente Littérature 17/11 Daumesnil</t>
  </si>
  <si>
    <t>Vente Littérature 16/11 Personnel</t>
  </si>
  <si>
    <t>Vente Littérature 17/11 Personnel</t>
  </si>
  <si>
    <t>Vente Littérature 24/11 Personnel</t>
  </si>
  <si>
    <t>Vente Littérature 24/11 Salpétrière</t>
  </si>
  <si>
    <t>Vente Littérature 24/11 Cochin</t>
  </si>
  <si>
    <t>Vente Littérature 24/11 Bayard</t>
  </si>
  <si>
    <t>Contribution 24 h</t>
  </si>
  <si>
    <t>Dépense Budgétées</t>
  </si>
  <si>
    <t>Prélèvement SFR  Telecom Décembre 7,95 €</t>
  </si>
  <si>
    <t>Achat Entretien 40 sacs</t>
  </si>
  <si>
    <t xml:space="preserve">Achat Entretien Mister Minit </t>
  </si>
  <si>
    <t>Achat Entretien Carrefour 6 Brosses WC</t>
  </si>
  <si>
    <t>Vente Littérature Difference Caisse + 6</t>
  </si>
  <si>
    <t xml:space="preserve">Dépenses Réveillon Paz du 30 Nov </t>
  </si>
  <si>
    <t>Chapeau Reunion RI du 06/12</t>
  </si>
  <si>
    <t>TRESORERIE IGPB 2023 au 31/12/2023</t>
  </si>
  <si>
    <t>Le 31/12/2023</t>
  </si>
  <si>
    <t>Achat Picard Anni 50 ans Christian du 1er Dec</t>
  </si>
  <si>
    <t>Location Salle RI Rue de Poitiers 2023 Sep à Dec 50€x4 Chèque</t>
  </si>
  <si>
    <t>Location Salle RI Rue de Poitiers 2023 Jan à Jui 50€x7 Chèque</t>
  </si>
  <si>
    <t>Vente Littérature 01/12 Montreuil</t>
  </si>
  <si>
    <t xml:space="preserve">Vente Littérature 01/12 Renouveau </t>
  </si>
  <si>
    <t>Vente Littérature 01/12 Les Lillas</t>
  </si>
  <si>
    <t>Vente Littérature 01/12 Carrefour XV / Viollet</t>
  </si>
  <si>
    <t>Vente Littérature 01/12 St Germain des Près</t>
  </si>
  <si>
    <t>Vente Littérature 01/12 Personnel</t>
  </si>
  <si>
    <t>Vente Littérature 01/12 Cochin</t>
  </si>
  <si>
    <t>Vente Littérature 02/12 LGBT +</t>
  </si>
  <si>
    <t>Vente Littérature 02/12 Ste Anne</t>
  </si>
  <si>
    <t>Vente Littérature 02/12 Partages</t>
  </si>
  <si>
    <t>Vente Littérature 02/12 Jardins du Samedi</t>
  </si>
  <si>
    <t>Vente Littérature 02/12 Personnel</t>
  </si>
  <si>
    <t>Vente Littérature 05/12 8/18</t>
  </si>
  <si>
    <t>Facture_Boissons_Philippe_50_ans</t>
  </si>
  <si>
    <t>Contribution La Défense</t>
  </si>
  <si>
    <t>Achat Littérature BSG FC2023 12 687 du 8 Décembre 2023</t>
  </si>
  <si>
    <t>Achat Littérature BSG AV2023 12 18 du 8 Décembre 2023</t>
  </si>
  <si>
    <t>Location Salle Réveillon 31 Rue de Poitiers 500 € Chèque</t>
  </si>
  <si>
    <t>Facture VTC Jean Michel 08/12</t>
  </si>
  <si>
    <t>Contribution_Serris</t>
  </si>
  <si>
    <t>Achat Medailles US 419,69 USD 410,97 € Jean Michel</t>
  </si>
  <si>
    <t>Facture Achat Café Eric 50 ans</t>
  </si>
  <si>
    <t>Dépenses Christian Parcmetre 50 ans</t>
  </si>
  <si>
    <t>Factures Achat Fournitures Serge 50 ans</t>
  </si>
  <si>
    <t>Facture Littérature / Achat Bloc Notes 9x8</t>
  </si>
  <si>
    <t>Vente Littérature 08/12 Personnel</t>
  </si>
  <si>
    <t>Vente Littérature 08/12 Viry Chatillon Savigny</t>
  </si>
  <si>
    <t>Vente Littérature 08/12 Anglophones</t>
  </si>
  <si>
    <t>Vente Littérature 08/12 St Germain Des Près</t>
  </si>
  <si>
    <t>Vente Littérature 08/12 Bourg La Reine</t>
  </si>
  <si>
    <t>Vente Littérature 08/12 Les Halles de Belleville</t>
  </si>
  <si>
    <t>Vente Littérature 08/12 Victoires</t>
  </si>
  <si>
    <t>Vente Littérature 08/12 Montsouris</t>
  </si>
  <si>
    <t>Vente Littérature 08/12 LGBT+</t>
  </si>
  <si>
    <t>Chapeau Fête des 50 ans</t>
  </si>
  <si>
    <t xml:space="preserve">Dépenses Réveillon Paz du 12 Dec </t>
  </si>
  <si>
    <t>Contribution Combs</t>
  </si>
  <si>
    <t>Contribution Pompe</t>
  </si>
  <si>
    <t>Loyer trimestriel=1500 € , Assurance 440€, charges 410 €</t>
  </si>
  <si>
    <t xml:space="preserve">Inventaire - Différentiel de Stock </t>
  </si>
  <si>
    <t>Vente Littérature 15/12 Personnel</t>
  </si>
  <si>
    <t>Vente Littérature 15/12 Colombes</t>
  </si>
  <si>
    <t>Vente Littérature 15/12 Carrefour XV</t>
  </si>
  <si>
    <t>Vente Littérature 15/12 Acqueduc-Champigny</t>
  </si>
  <si>
    <t>Vente Littérature 15/12 Belleville Dumas</t>
  </si>
  <si>
    <t>Vente Littérature 15/12 Personnal</t>
  </si>
  <si>
    <t>Vente Littérature 16/12 Personnel</t>
  </si>
  <si>
    <t>Vente Littérature 16/12 St Maur</t>
  </si>
  <si>
    <t>Vente Littérature 19/12 Bayard</t>
  </si>
  <si>
    <t>Vente Littérature 19/12 Montreuil</t>
  </si>
  <si>
    <t>Facture EDF du 10/12/2023</t>
  </si>
  <si>
    <t>Carrefour Crème Lavant</t>
  </si>
  <si>
    <t>Vente Littérature 22/12 Créteil Village</t>
  </si>
  <si>
    <t>Vente Littérature 22/12 Montreuil</t>
  </si>
  <si>
    <t>Facture Abonnement Annuel Wix 2024</t>
  </si>
  <si>
    <t xml:space="preserve">Dépenses Réveillon Paz du 25 Dec </t>
  </si>
  <si>
    <t>Loyer T4 2023 Sauton</t>
  </si>
  <si>
    <t>facture Enveloppe Kraft Jean Michel</t>
  </si>
  <si>
    <t>Vente Littérature 29/12 Ermitage + Bureau Santé</t>
  </si>
  <si>
    <t>Vente Littérature 29/12 St Antoine</t>
  </si>
  <si>
    <t>Vente Littérature 30/12 Transmitello</t>
  </si>
  <si>
    <t>Vente Littérature 30/12 Montsouris</t>
  </si>
  <si>
    <t>Vente Littérature 30/12 Les Halles de Belleville</t>
  </si>
  <si>
    <t xml:space="preserve">Dépenses Réveillon Paz du 30 Dec </t>
  </si>
  <si>
    <t xml:space="preserve">Dépenses Réveillon Serge du 30 Dec </t>
  </si>
  <si>
    <t>Chapeau Réveillon</t>
  </si>
  <si>
    <t>Jeunes/Ado Réveillon</t>
  </si>
  <si>
    <t>DJ Sono Réveillon</t>
  </si>
  <si>
    <t xml:space="preserve">Dépenses Réveillon Paz du 31 Dec </t>
  </si>
  <si>
    <t>Entrées Réveillon 20€ Cheque</t>
  </si>
  <si>
    <t>Entrées Réveillon 20€ Liquide</t>
  </si>
  <si>
    <t>Versement Espèces Automate Réveillon</t>
  </si>
  <si>
    <t>Don aux sœurs du Chapeau</t>
  </si>
  <si>
    <t>Réévaluation au 31/12/2023 = 11027,37 (incluant 410,97€ médailles non reçues)</t>
  </si>
  <si>
    <t>En moins -229,40 €</t>
  </si>
  <si>
    <t>SUIVI MENSUEL LITTERATURE 2023</t>
  </si>
  <si>
    <t>Location Salle St Germain 50 ans réglé le 9/01/2024</t>
  </si>
  <si>
    <t>Tirelire Fête des 50 ans ( remis le 10/01/2024 )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</si>
</sst>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\-??&quot; €&quot;_-;_-@_-"/>
    <numFmt numFmtId="166" formatCode="dddd&quot;, &quot;mmmm\ dd&quot;, &quot;yyyy"/>
    <numFmt numFmtId="167" formatCode="#,##0.00&quot; €&quot;"/>
    <numFmt numFmtId="168" formatCode="_-* #,##0.00\ [$€-40C]_-;\-* #,##0.00\ [$€-40C]_-;_-* \-??\ [$€-40C]_-;_-@_-"/>
    <numFmt numFmtId="169" formatCode="#,##0.00\ &quot;€&quot;"/>
    <numFmt numFmtId="170" formatCode="#,##0\ &quot;€&quot;"/>
    <numFmt numFmtId="171" formatCode="[$-40C]d\-mmm;@"/>
    <numFmt numFmtId="172" formatCode="#,##0\ _€"/>
    <numFmt numFmtId="173" formatCode="#,##0.00_ ;\-#,##0.00\ "/>
    <numFmt numFmtId="174" formatCode="_-* #,##0.00\ _€_-;\-* #,##0.00\ _€_-;_-* \-??\ _€_-;_-@_-"/>
  </numFmts>
  <fonts count="41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6"/>
      <color rgb="FFFF0000"/>
      <name val="Arial"/>
      <family val="2"/>
    </font>
    <font>
      <i/>
      <sz val="16"/>
      <color rgb="FFFF0000"/>
      <name val="Arial"/>
      <family val="2"/>
    </font>
    <font>
      <i/>
      <sz val="18"/>
      <name val="Arial"/>
      <family val="2"/>
    </font>
    <font>
      <i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9" fontId="7" fillId="0" borderId="0" applyFill="0" applyBorder="0" applyAlignment="0" applyProtection="0"/>
    <xf numFmtId="174" fontId="7" fillId="0" borderId="0" applyFill="0" applyBorder="0" applyAlignment="0" applyProtection="0"/>
  </cellStyleXfs>
  <cellXfs count="51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2" borderId="0" xfId="2" applyFont="1" applyFill="1" applyBorder="1" applyAlignment="1" applyProtection="1"/>
    <xf numFmtId="9" fontId="4" fillId="2" borderId="0" xfId="3" applyFont="1" applyFill="1" applyBorder="1" applyAlignment="1" applyProtection="1"/>
    <xf numFmtId="0" fontId="1" fillId="4" borderId="8" xfId="0" applyFont="1" applyFill="1" applyBorder="1" applyAlignment="1">
      <alignment horizontal="center" vertical="center" wrapText="1"/>
    </xf>
    <xf numFmtId="165" fontId="4" fillId="2" borderId="0" xfId="2" applyFont="1" applyFill="1" applyBorder="1" applyAlignment="1" applyProtection="1"/>
    <xf numFmtId="4" fontId="4" fillId="2" borderId="0" xfId="0" applyNumberFormat="1" applyFont="1" applyFill="1"/>
    <xf numFmtId="165" fontId="1" fillId="2" borderId="0" xfId="0" applyNumberFormat="1" applyFont="1" applyFill="1"/>
    <xf numFmtId="165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5" fontId="1" fillId="2" borderId="16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Protection="1">
      <protection locked="0"/>
    </xf>
    <xf numFmtId="0" fontId="5" fillId="2" borderId="1" xfId="0" applyFont="1" applyFill="1" applyBorder="1"/>
    <xf numFmtId="0" fontId="1" fillId="2" borderId="5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4" fontId="1" fillId="2" borderId="0" xfId="0" applyNumberFormat="1" applyFont="1" applyFill="1"/>
    <xf numFmtId="166" fontId="1" fillId="2" borderId="16" xfId="0" applyNumberFormat="1" applyFont="1" applyFill="1" applyBorder="1" applyAlignment="1">
      <alignment horizontal="center" vertical="center"/>
    </xf>
    <xf numFmtId="4" fontId="0" fillId="0" borderId="0" xfId="0" applyNumberFormat="1"/>
    <xf numFmtId="44" fontId="0" fillId="0" borderId="0" xfId="0" applyNumberFormat="1"/>
    <xf numFmtId="0" fontId="16" fillId="0" borderId="0" xfId="0" applyFont="1"/>
    <xf numFmtId="169" fontId="0" fillId="0" borderId="0" xfId="0" applyNumberFormat="1"/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/>
    </xf>
    <xf numFmtId="166" fontId="1" fillId="2" borderId="19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/>
    <xf numFmtId="0" fontId="1" fillId="0" borderId="19" xfId="0" applyFont="1" applyBorder="1"/>
    <xf numFmtId="170" fontId="0" fillId="0" borderId="0" xfId="0" applyNumberFormat="1"/>
    <xf numFmtId="0" fontId="32" fillId="0" borderId="0" xfId="0" applyFont="1"/>
    <xf numFmtId="0" fontId="15" fillId="0" borderId="0" xfId="0" applyFont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9" fontId="0" fillId="0" borderId="24" xfId="0" applyNumberFormat="1" applyBorder="1"/>
    <xf numFmtId="169" fontId="0" fillId="0" borderId="25" xfId="0" applyNumberFormat="1" applyBorder="1"/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9" fontId="0" fillId="0" borderId="28" xfId="0" applyNumberFormat="1" applyBorder="1"/>
    <xf numFmtId="169" fontId="0" fillId="0" borderId="29" xfId="0" applyNumberFormat="1" applyBorder="1"/>
    <xf numFmtId="0" fontId="6" fillId="9" borderId="26" xfId="0" applyFont="1" applyFill="1" applyBorder="1" applyAlignment="1">
      <alignment horizontal="center" vertical="center"/>
    </xf>
    <xf numFmtId="169" fontId="6" fillId="9" borderId="30" xfId="0" applyNumberFormat="1" applyFont="1" applyFill="1" applyBorder="1"/>
    <xf numFmtId="0" fontId="10" fillId="0" borderId="0" xfId="0" applyFont="1" applyAlignment="1">
      <alignment horizontal="center" vertical="center"/>
    </xf>
    <xf numFmtId="4" fontId="13" fillId="0" borderId="0" xfId="0" applyNumberFormat="1" applyFont="1"/>
    <xf numFmtId="4" fontId="10" fillId="0" borderId="0" xfId="0" applyNumberFormat="1" applyFont="1"/>
    <xf numFmtId="4" fontId="34" fillId="0" borderId="0" xfId="0" applyNumberFormat="1" applyFont="1"/>
    <xf numFmtId="44" fontId="14" fillId="0" borderId="0" xfId="0" applyNumberFormat="1" applyFont="1"/>
    <xf numFmtId="0" fontId="14" fillId="0" borderId="0" xfId="0" applyFont="1"/>
    <xf numFmtId="44" fontId="34" fillId="0" borderId="0" xfId="0" applyNumberFormat="1" applyFont="1"/>
    <xf numFmtId="0" fontId="12" fillId="0" borderId="0" xfId="0" applyFont="1"/>
    <xf numFmtId="0" fontId="35" fillId="0" borderId="0" xfId="0" applyFont="1"/>
    <xf numFmtId="0" fontId="6" fillId="0" borderId="0" xfId="0" applyFont="1" applyAlignment="1">
      <alignment horizontal="center"/>
    </xf>
    <xf numFmtId="0" fontId="6" fillId="9" borderId="3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169" fontId="3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2" borderId="35" xfId="0" applyFont="1" applyFill="1" applyBorder="1" applyAlignment="1">
      <alignment horizontal="center" vertical="center"/>
    </xf>
    <xf numFmtId="169" fontId="0" fillId="12" borderId="35" xfId="0" applyNumberFormat="1" applyFill="1" applyBorder="1"/>
    <xf numFmtId="169" fontId="6" fillId="12" borderId="35" xfId="0" applyNumberFormat="1" applyFont="1" applyFill="1" applyBorder="1"/>
    <xf numFmtId="0" fontId="6" fillId="10" borderId="35" xfId="0" applyFont="1" applyFill="1" applyBorder="1" applyAlignment="1">
      <alignment horizontal="center"/>
    </xf>
    <xf numFmtId="0" fontId="6" fillId="12" borderId="35" xfId="0" applyFont="1" applyFill="1" applyBorder="1" applyAlignment="1">
      <alignment horizontal="left"/>
    </xf>
    <xf numFmtId="0" fontId="6" fillId="10" borderId="33" xfId="0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 vertical="center"/>
    </xf>
    <xf numFmtId="0" fontId="6" fillId="12" borderId="37" xfId="0" applyFont="1" applyFill="1" applyBorder="1" applyAlignment="1">
      <alignment horizontal="center" vertical="center"/>
    </xf>
    <xf numFmtId="169" fontId="6" fillId="0" borderId="37" xfId="0" applyNumberFormat="1" applyFont="1" applyBorder="1"/>
    <xf numFmtId="169" fontId="0" fillId="12" borderId="37" xfId="0" applyNumberFormat="1" applyFill="1" applyBorder="1"/>
    <xf numFmtId="169" fontId="0" fillId="0" borderId="37" xfId="0" applyNumberFormat="1" applyBorder="1"/>
    <xf numFmtId="0" fontId="19" fillId="0" borderId="0" xfId="0" applyFont="1"/>
    <xf numFmtId="170" fontId="36" fillId="0" borderId="0" xfId="0" applyNumberFormat="1" applyFont="1" applyAlignment="1">
      <alignment horizontal="center"/>
    </xf>
    <xf numFmtId="169" fontId="16" fillId="0" borderId="0" xfId="0" applyNumberFormat="1" applyFont="1"/>
    <xf numFmtId="169" fontId="15" fillId="0" borderId="0" xfId="0" applyNumberFormat="1" applyFont="1"/>
    <xf numFmtId="17" fontId="17" fillId="13" borderId="26" xfId="0" applyNumberFormat="1" applyFont="1" applyFill="1" applyBorder="1" applyAlignment="1">
      <alignment horizontal="center" vertical="center" wrapText="1"/>
    </xf>
    <xf numFmtId="17" fontId="17" fillId="9" borderId="26" xfId="0" applyNumberFormat="1" applyFont="1" applyFill="1" applyBorder="1" applyAlignment="1">
      <alignment horizontal="center" vertical="center" wrapText="1"/>
    </xf>
    <xf numFmtId="0" fontId="18" fillId="13" borderId="0" xfId="0" applyFont="1" applyFill="1"/>
    <xf numFmtId="44" fontId="25" fillId="9" borderId="38" xfId="0" applyNumberFormat="1" applyFont="1" applyFill="1" applyBorder="1" applyAlignment="1">
      <alignment horizontal="center"/>
    </xf>
    <xf numFmtId="44" fontId="25" fillId="9" borderId="17" xfId="0" applyNumberFormat="1" applyFont="1" applyFill="1" applyBorder="1" applyAlignment="1">
      <alignment horizontal="center"/>
    </xf>
    <xf numFmtId="44" fontId="25" fillId="9" borderId="26" xfId="0" applyNumberFormat="1" applyFont="1" applyFill="1" applyBorder="1" applyAlignment="1">
      <alignment horizontal="center"/>
    </xf>
    <xf numFmtId="44" fontId="25" fillId="0" borderId="0" xfId="0" applyNumberFormat="1" applyFont="1" applyAlignment="1">
      <alignment horizontal="center"/>
    </xf>
    <xf numFmtId="169" fontId="25" fillId="0" borderId="26" xfId="0" applyNumberFormat="1" applyFont="1" applyBorder="1"/>
    <xf numFmtId="169" fontId="25" fillId="9" borderId="26" xfId="0" applyNumberFormat="1" applyFont="1" applyFill="1" applyBorder="1"/>
    <xf numFmtId="169" fontId="25" fillId="14" borderId="26" xfId="0" applyNumberFormat="1" applyFont="1" applyFill="1" applyBorder="1"/>
    <xf numFmtId="0" fontId="26" fillId="9" borderId="39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right"/>
    </xf>
    <xf numFmtId="0" fontId="26" fillId="9" borderId="26" xfId="0" applyFont="1" applyFill="1" applyBorder="1" applyAlignment="1">
      <alignment horizontal="right"/>
    </xf>
    <xf numFmtId="0" fontId="26" fillId="14" borderId="26" xfId="0" applyFont="1" applyFill="1" applyBorder="1" applyAlignment="1">
      <alignment horizontal="right"/>
    </xf>
    <xf numFmtId="44" fontId="25" fillId="13" borderId="26" xfId="0" applyNumberFormat="1" applyFont="1" applyFill="1" applyBorder="1" applyAlignment="1">
      <alignment horizontal="center"/>
    </xf>
    <xf numFmtId="0" fontId="27" fillId="9" borderId="38" xfId="0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170" fontId="33" fillId="0" borderId="0" xfId="0" applyNumberFormat="1" applyFont="1" applyAlignment="1">
      <alignment horizontal="right"/>
    </xf>
    <xf numFmtId="170" fontId="33" fillId="0" borderId="0" xfId="0" applyNumberFormat="1" applyFont="1"/>
    <xf numFmtId="0" fontId="33" fillId="0" borderId="0" xfId="0" applyFont="1"/>
    <xf numFmtId="170" fontId="36" fillId="0" borderId="0" xfId="0" applyNumberFormat="1" applyFont="1"/>
    <xf numFmtId="170" fontId="6" fillId="0" borderId="0" xfId="0" applyNumberFormat="1" applyFont="1"/>
    <xf numFmtId="0" fontId="36" fillId="0" borderId="0" xfId="0" applyFont="1" applyAlignment="1">
      <alignment horizontal="center"/>
    </xf>
    <xf numFmtId="169" fontId="6" fillId="11" borderId="37" xfId="0" applyNumberFormat="1" applyFont="1" applyFill="1" applyBorder="1"/>
    <xf numFmtId="169" fontId="6" fillId="11" borderId="40" xfId="0" applyNumberFormat="1" applyFont="1" applyFill="1" applyBorder="1"/>
    <xf numFmtId="0" fontId="6" fillId="15" borderId="35" xfId="0" applyFont="1" applyFill="1" applyBorder="1" applyAlignment="1">
      <alignment horizontal="center"/>
    </xf>
    <xf numFmtId="0" fontId="6" fillId="15" borderId="35" xfId="0" quotePrefix="1" applyFont="1" applyFill="1" applyBorder="1" applyAlignment="1">
      <alignment horizontal="center" vertical="center"/>
    </xf>
    <xf numFmtId="0" fontId="10" fillId="16" borderId="32" xfId="0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/>
    </xf>
    <xf numFmtId="169" fontId="6" fillId="16" borderId="35" xfId="0" applyNumberFormat="1" applyFont="1" applyFill="1" applyBorder="1"/>
    <xf numFmtId="0" fontId="6" fillId="0" borderId="0" xfId="0" applyFont="1" applyAlignment="1">
      <alignment horizontal="left"/>
    </xf>
    <xf numFmtId="0" fontId="10" fillId="12" borderId="32" xfId="0" applyFont="1" applyFill="1" applyBorder="1" applyAlignment="1">
      <alignment horizontal="center" vertical="center"/>
    </xf>
    <xf numFmtId="8" fontId="0" fillId="0" borderId="0" xfId="0" applyNumberFormat="1"/>
    <xf numFmtId="1" fontId="0" fillId="0" borderId="0" xfId="0" applyNumberFormat="1"/>
    <xf numFmtId="1" fontId="6" fillId="0" borderId="0" xfId="0" applyNumberFormat="1" applyFont="1"/>
    <xf numFmtId="4" fontId="6" fillId="0" borderId="0" xfId="0" applyNumberFormat="1" applyFont="1"/>
    <xf numFmtId="169" fontId="6" fillId="0" borderId="0" xfId="0" applyNumberFormat="1" applyFont="1"/>
    <xf numFmtId="171" fontId="0" fillId="0" borderId="0" xfId="0" applyNumberFormat="1"/>
    <xf numFmtId="0" fontId="8" fillId="0" borderId="35" xfId="0" quotePrefix="1" applyFont="1" applyBorder="1" applyAlignment="1">
      <alignment horizontal="right"/>
    </xf>
    <xf numFmtId="9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/>
    </xf>
    <xf numFmtId="172" fontId="28" fillId="0" borderId="0" xfId="0" applyNumberFormat="1" applyFont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1" fillId="0" borderId="19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170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70" fontId="29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6" fontId="0" fillId="0" borderId="0" xfId="0" applyNumberFormat="1"/>
    <xf numFmtId="8" fontId="14" fillId="0" borderId="0" xfId="0" applyNumberFormat="1" applyFont="1"/>
    <xf numFmtId="0" fontId="1" fillId="0" borderId="45" xfId="0" applyFont="1" applyBorder="1"/>
    <xf numFmtId="0" fontId="1" fillId="0" borderId="49" xfId="0" applyFont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4" fontId="13" fillId="0" borderId="0" xfId="0" applyNumberFormat="1" applyFont="1"/>
    <xf numFmtId="0" fontId="13" fillId="0" borderId="0" xfId="0" applyFont="1"/>
    <xf numFmtId="167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0" fillId="13" borderId="46" xfId="0" applyFont="1" applyFill="1" applyBorder="1" applyAlignment="1">
      <alignment horizontal="center" vertical="center"/>
    </xf>
    <xf numFmtId="0" fontId="13" fillId="13" borderId="41" xfId="0" applyFont="1" applyFill="1" applyBorder="1" applyAlignment="1">
      <alignment horizontal="center" vertical="center"/>
    </xf>
    <xf numFmtId="0" fontId="10" fillId="13" borderId="47" xfId="0" applyFont="1" applyFill="1" applyBorder="1" applyAlignment="1">
      <alignment horizontal="center" vertical="center"/>
    </xf>
    <xf numFmtId="0" fontId="13" fillId="13" borderId="42" xfId="0" applyFont="1" applyFill="1" applyBorder="1" applyAlignment="1">
      <alignment horizontal="center" vertical="center"/>
    </xf>
    <xf numFmtId="0" fontId="10" fillId="16" borderId="46" xfId="0" applyFont="1" applyFill="1" applyBorder="1" applyAlignment="1">
      <alignment horizontal="center" vertical="center"/>
    </xf>
    <xf numFmtId="0" fontId="13" fillId="16" borderId="41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2" fontId="1" fillId="6" borderId="13" xfId="2" applyNumberFormat="1" applyFont="1" applyFill="1" applyBorder="1" applyAlignment="1" applyProtection="1">
      <alignment horizontal="right"/>
    </xf>
    <xf numFmtId="4" fontId="1" fillId="2" borderId="16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 wrapText="1"/>
    </xf>
    <xf numFmtId="4" fontId="1" fillId="0" borderId="1" xfId="2" applyNumberFormat="1" applyFont="1" applyFill="1" applyBorder="1" applyAlignment="1" applyProtection="1">
      <alignment horizontal="right"/>
      <protection locked="0"/>
    </xf>
    <xf numFmtId="4" fontId="1" fillId="0" borderId="1" xfId="2" applyNumberFormat="1" applyFont="1" applyFill="1" applyBorder="1" applyAlignment="1" applyProtection="1">
      <alignment horizontal="right" wrapText="1"/>
      <protection locked="0"/>
    </xf>
    <xf numFmtId="4" fontId="1" fillId="2" borderId="16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1" xfId="2" applyNumberFormat="1" applyFont="1" applyFill="1" applyBorder="1" applyAlignment="1" applyProtection="1">
      <alignment horizontal="right" vertical="center"/>
      <protection locked="0"/>
    </xf>
    <xf numFmtId="173" fontId="1" fillId="4" borderId="9" xfId="2" applyNumberFormat="1" applyFont="1" applyFill="1" applyBorder="1" applyAlignment="1" applyProtection="1">
      <alignment horizontal="right"/>
    </xf>
    <xf numFmtId="2" fontId="2" fillId="2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1" fillId="2" borderId="0" xfId="0" applyNumberFormat="1" applyFont="1" applyFill="1" applyAlignment="1">
      <alignment horizontal="left"/>
    </xf>
    <xf numFmtId="4" fontId="2" fillId="0" borderId="19" xfId="0" applyNumberFormat="1" applyFont="1" applyBorder="1" applyAlignment="1">
      <alignment horizontal="right" vertical="center"/>
    </xf>
    <xf numFmtId="4" fontId="31" fillId="0" borderId="19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 applyProtection="1">
      <alignment horizontal="right"/>
      <protection locked="0"/>
    </xf>
    <xf numFmtId="2" fontId="1" fillId="0" borderId="19" xfId="2" applyNumberFormat="1" applyFont="1" applyFill="1" applyBorder="1" applyAlignment="1" applyProtection="1">
      <alignment horizontal="right"/>
      <protection locked="0"/>
    </xf>
    <xf numFmtId="2" fontId="3" fillId="2" borderId="19" xfId="2" applyNumberFormat="1" applyFont="1" applyFill="1" applyBorder="1" applyAlignment="1" applyProtection="1">
      <alignment horizontal="right"/>
      <protection locked="0"/>
    </xf>
    <xf numFmtId="2" fontId="22" fillId="2" borderId="19" xfId="2" applyNumberFormat="1" applyFont="1" applyFill="1" applyBorder="1" applyAlignment="1" applyProtection="1">
      <alignment horizontal="right"/>
      <protection locked="0"/>
    </xf>
    <xf numFmtId="2" fontId="2" fillId="2" borderId="19" xfId="2" applyNumberFormat="1" applyFont="1" applyFill="1" applyBorder="1" applyAlignment="1" applyProtection="1">
      <alignment horizontal="right"/>
      <protection locked="0"/>
    </xf>
    <xf numFmtId="2" fontId="1" fillId="2" borderId="19" xfId="2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0" fontId="6" fillId="7" borderId="52" xfId="0" applyFont="1" applyFill="1" applyBorder="1" applyAlignment="1">
      <alignment horizontal="center"/>
    </xf>
    <xf numFmtId="14" fontId="1" fillId="2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55" xfId="0" applyFont="1" applyBorder="1"/>
    <xf numFmtId="14" fontId="1" fillId="6" borderId="56" xfId="0" applyNumberFormat="1" applyFont="1" applyFill="1" applyBorder="1" applyAlignment="1" applyProtection="1">
      <alignment horizontal="center" vertical="center"/>
      <protection locked="0"/>
    </xf>
    <xf numFmtId="0" fontId="1" fillId="6" borderId="57" xfId="0" applyFont="1" applyFill="1" applyBorder="1" applyAlignment="1" applyProtection="1">
      <alignment horizontal="right"/>
      <protection locked="0"/>
    </xf>
    <xf numFmtId="2" fontId="1" fillId="6" borderId="57" xfId="0" applyNumberFormat="1" applyFont="1" applyFill="1" applyBorder="1" applyAlignment="1" applyProtection="1">
      <alignment horizontal="right"/>
      <protection locked="0"/>
    </xf>
    <xf numFmtId="2" fontId="1" fillId="6" borderId="57" xfId="2" applyNumberFormat="1" applyFont="1" applyFill="1" applyBorder="1" applyAlignment="1" applyProtection="1">
      <alignment horizontal="right"/>
      <protection locked="0"/>
    </xf>
    <xf numFmtId="2" fontId="0" fillId="7" borderId="58" xfId="0" applyNumberFormat="1" applyFill="1" applyBorder="1" applyAlignment="1">
      <alignment horizontal="right"/>
    </xf>
    <xf numFmtId="2" fontId="0" fillId="0" borderId="55" xfId="0" applyNumberFormat="1" applyBorder="1" applyAlignment="1">
      <alignment horizontal="right"/>
    </xf>
    <xf numFmtId="2" fontId="1" fillId="2" borderId="1" xfId="2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66" fontId="1" fillId="2" borderId="60" xfId="0" applyNumberFormat="1" applyFont="1" applyFill="1" applyBorder="1" applyAlignment="1" applyProtection="1">
      <alignment horizontal="left" vertical="center"/>
      <protection locked="0"/>
    </xf>
    <xf numFmtId="2" fontId="1" fillId="2" borderId="34" xfId="2" applyNumberFormat="1" applyFont="1" applyFill="1" applyBorder="1" applyAlignment="1" applyProtection="1">
      <alignment horizontal="right"/>
      <protection locked="0"/>
    </xf>
    <xf numFmtId="2" fontId="1" fillId="2" borderId="34" xfId="0" applyNumberFormat="1" applyFont="1" applyFill="1" applyBorder="1" applyAlignment="1" applyProtection="1">
      <alignment horizontal="right"/>
      <protection locked="0"/>
    </xf>
    <xf numFmtId="4" fontId="1" fillId="0" borderId="34" xfId="2" applyNumberFormat="1" applyFont="1" applyFill="1" applyBorder="1" applyAlignment="1" applyProtection="1">
      <alignment horizontal="right"/>
      <protection locked="0"/>
    </xf>
    <xf numFmtId="4" fontId="1" fillId="0" borderId="34" xfId="2" applyNumberFormat="1" applyFont="1" applyFill="1" applyBorder="1" applyAlignment="1" applyProtection="1">
      <alignment horizontal="right" wrapText="1"/>
      <protection locked="0"/>
    </xf>
    <xf numFmtId="4" fontId="1" fillId="0" borderId="34" xfId="0" applyNumberFormat="1" applyFont="1" applyBorder="1" applyAlignment="1" applyProtection="1">
      <alignment horizontal="right" vertical="center"/>
      <protection locked="0"/>
    </xf>
    <xf numFmtId="4" fontId="30" fillId="0" borderId="34" xfId="2" applyNumberFormat="1" applyFont="1" applyBorder="1" applyAlignment="1">
      <alignment horizontal="right" vertical="center"/>
    </xf>
    <xf numFmtId="4" fontId="1" fillId="0" borderId="34" xfId="2" applyNumberFormat="1" applyFont="1" applyFill="1" applyBorder="1" applyAlignment="1" applyProtection="1">
      <alignment horizontal="right" vertical="center"/>
      <protection locked="0"/>
    </xf>
    <xf numFmtId="166" fontId="1" fillId="2" borderId="61" xfId="0" applyNumberFormat="1" applyFont="1" applyFill="1" applyBorder="1" applyAlignment="1" applyProtection="1">
      <alignment horizontal="left" vertical="center"/>
      <protection locked="0"/>
    </xf>
    <xf numFmtId="4" fontId="30" fillId="0" borderId="1" xfId="2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5" fillId="9" borderId="63" xfId="0" applyFont="1" applyFill="1" applyBorder="1" applyAlignment="1">
      <alignment horizontal="right"/>
    </xf>
    <xf numFmtId="7" fontId="25" fillId="0" borderId="63" xfId="0" applyNumberFormat="1" applyFont="1" applyBorder="1" applyAlignment="1">
      <alignment horizontal="right"/>
    </xf>
    <xf numFmtId="44" fontId="25" fillId="0" borderId="63" xfId="0" applyNumberFormat="1" applyFont="1" applyBorder="1" applyAlignment="1">
      <alignment horizontal="center"/>
    </xf>
    <xf numFmtId="0" fontId="15" fillId="0" borderId="64" xfId="0" applyFont="1" applyBorder="1" applyAlignment="1">
      <alignment horizontal="right"/>
    </xf>
    <xf numFmtId="44" fontId="15" fillId="0" borderId="64" xfId="0" applyNumberFormat="1" applyFont="1" applyBorder="1" applyAlignment="1">
      <alignment horizontal="center"/>
    </xf>
    <xf numFmtId="44" fontId="16" fillId="0" borderId="64" xfId="0" applyNumberFormat="1" applyFont="1" applyBorder="1" applyAlignment="1">
      <alignment horizontal="center"/>
    </xf>
    <xf numFmtId="44" fontId="0" fillId="0" borderId="64" xfId="0" applyNumberFormat="1" applyBorder="1" applyAlignment="1">
      <alignment horizontal="center"/>
    </xf>
    <xf numFmtId="44" fontId="6" fillId="0" borderId="64" xfId="0" applyNumberFormat="1" applyFont="1" applyBorder="1" applyAlignment="1">
      <alignment horizontal="center"/>
    </xf>
    <xf numFmtId="0" fontId="26" fillId="0" borderId="64" xfId="0" applyFont="1" applyBorder="1"/>
    <xf numFmtId="44" fontId="24" fillId="0" borderId="64" xfId="0" applyNumberFormat="1" applyFont="1" applyBorder="1" applyAlignment="1">
      <alignment horizontal="center"/>
    </xf>
    <xf numFmtId="0" fontId="24" fillId="0" borderId="64" xfId="0" quotePrefix="1" applyFont="1" applyBorder="1"/>
    <xf numFmtId="0" fontId="0" fillId="0" borderId="64" xfId="0" quotePrefix="1" applyBorder="1"/>
    <xf numFmtId="7" fontId="20" fillId="0" borderId="64" xfId="0" applyNumberFormat="1" applyFont="1" applyBorder="1" applyAlignment="1">
      <alignment horizontal="center"/>
    </xf>
    <xf numFmtId="44" fontId="20" fillId="0" borderId="64" xfId="0" applyNumberFormat="1" applyFont="1" applyBorder="1" applyAlignment="1">
      <alignment horizontal="center"/>
    </xf>
    <xf numFmtId="44" fontId="17" fillId="0" borderId="64" xfId="0" applyNumberFormat="1" applyFont="1" applyBorder="1" applyAlignment="1">
      <alignment horizontal="center"/>
    </xf>
    <xf numFmtId="0" fontId="26" fillId="0" borderId="64" xfId="0" quotePrefix="1" applyFont="1" applyBorder="1"/>
    <xf numFmtId="44" fontId="37" fillId="0" borderId="64" xfId="0" applyNumberFormat="1" applyFont="1" applyBorder="1" applyAlignment="1">
      <alignment horizontal="center"/>
    </xf>
    <xf numFmtId="44" fontId="38" fillId="0" borderId="64" xfId="0" applyNumberFormat="1" applyFont="1" applyBorder="1" applyAlignment="1">
      <alignment horizontal="center"/>
    </xf>
    <xf numFmtId="0" fontId="20" fillId="0" borderId="65" xfId="0" applyFont="1" applyBorder="1"/>
    <xf numFmtId="44" fontId="20" fillId="0" borderId="65" xfId="0" applyNumberFormat="1" applyFont="1" applyBorder="1" applyAlignment="1">
      <alignment horizontal="center"/>
    </xf>
    <xf numFmtId="44" fontId="17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 horizontal="right"/>
    </xf>
    <xf numFmtId="44" fontId="25" fillId="0" borderId="66" xfId="0" applyNumberFormat="1" applyFont="1" applyBorder="1" applyAlignment="1">
      <alignment horizontal="center"/>
    </xf>
    <xf numFmtId="44" fontId="20" fillId="0" borderId="66" xfId="0" applyNumberFormat="1" applyFont="1" applyBorder="1" applyAlignment="1">
      <alignment horizontal="center"/>
    </xf>
    <xf numFmtId="44" fontId="17" fillId="0" borderId="66" xfId="0" applyNumberFormat="1" applyFont="1" applyBorder="1" applyAlignment="1">
      <alignment horizontal="center"/>
    </xf>
    <xf numFmtId="0" fontId="24" fillId="0" borderId="64" xfId="0" applyFont="1" applyBorder="1"/>
    <xf numFmtId="44" fontId="25" fillId="0" borderId="64" xfId="0" applyNumberFormat="1" applyFont="1" applyBorder="1" applyAlignment="1">
      <alignment horizontal="center"/>
    </xf>
    <xf numFmtId="0" fontId="0" fillId="0" borderId="65" xfId="0" applyBorder="1"/>
    <xf numFmtId="0" fontId="0" fillId="0" borderId="0" xfId="0" applyAlignment="1">
      <alignment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15" fontId="1" fillId="2" borderId="72" xfId="0" applyNumberFormat="1" applyFont="1" applyFill="1" applyBorder="1" applyAlignment="1">
      <alignment horizontal="center" vertical="center"/>
    </xf>
    <xf numFmtId="14" fontId="1" fillId="6" borderId="73" xfId="0" applyNumberFormat="1" applyFont="1" applyFill="1" applyBorder="1" applyAlignment="1">
      <alignment horizontal="center" vertical="center"/>
    </xf>
    <xf numFmtId="166" fontId="1" fillId="2" borderId="74" xfId="0" applyNumberFormat="1" applyFont="1" applyFill="1" applyBorder="1" applyAlignment="1">
      <alignment horizontal="center" vertical="center"/>
    </xf>
    <xf numFmtId="14" fontId="30" fillId="2" borderId="75" xfId="0" applyNumberFormat="1" applyFont="1" applyFill="1" applyBorder="1" applyAlignment="1" applyProtection="1">
      <alignment horizontal="center" vertical="center"/>
      <protection locked="0"/>
    </xf>
    <xf numFmtId="1" fontId="1" fillId="2" borderId="76" xfId="0" applyNumberFormat="1" applyFont="1" applyFill="1" applyBorder="1" applyAlignment="1" applyProtection="1">
      <alignment horizontal="center" vertical="center"/>
      <protection locked="0"/>
    </xf>
    <xf numFmtId="14" fontId="1" fillId="2" borderId="77" xfId="0" applyNumberFormat="1" applyFont="1" applyFill="1" applyBorder="1" applyAlignment="1" applyProtection="1">
      <alignment horizontal="center"/>
      <protection locked="0"/>
    </xf>
    <xf numFmtId="1" fontId="1" fillId="2" borderId="78" xfId="0" applyNumberFormat="1" applyFont="1" applyFill="1" applyBorder="1" applyAlignment="1" applyProtection="1">
      <alignment horizontal="center" vertical="center"/>
      <protection locked="0"/>
    </xf>
    <xf numFmtId="14" fontId="1" fillId="3" borderId="79" xfId="0" applyNumberFormat="1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left"/>
    </xf>
    <xf numFmtId="0" fontId="1" fillId="3" borderId="81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2" fontId="1" fillId="6" borderId="87" xfId="2" applyNumberFormat="1" applyFont="1" applyFill="1" applyBorder="1" applyAlignment="1" applyProtection="1">
      <alignment horizontal="right"/>
    </xf>
    <xf numFmtId="2" fontId="1" fillId="2" borderId="74" xfId="0" applyNumberFormat="1" applyFont="1" applyFill="1" applyBorder="1" applyAlignment="1">
      <alignment horizontal="right"/>
    </xf>
    <xf numFmtId="2" fontId="1" fillId="2" borderId="75" xfId="2" applyNumberFormat="1" applyFont="1" applyFill="1" applyBorder="1" applyAlignment="1" applyProtection="1">
      <alignment horizontal="right"/>
      <protection locked="0"/>
    </xf>
    <xf numFmtId="2" fontId="1" fillId="2" borderId="76" xfId="2" applyNumberFormat="1" applyFont="1" applyFill="1" applyBorder="1" applyAlignment="1" applyProtection="1">
      <alignment horizontal="right"/>
      <protection locked="0"/>
    </xf>
    <xf numFmtId="2" fontId="1" fillId="2" borderId="77" xfId="2" applyNumberFormat="1" applyFont="1" applyFill="1" applyBorder="1" applyAlignment="1" applyProtection="1">
      <alignment horizontal="right"/>
      <protection locked="0"/>
    </xf>
    <xf numFmtId="2" fontId="1" fillId="2" borderId="78" xfId="2" applyNumberFormat="1" applyFont="1" applyFill="1" applyBorder="1" applyAlignment="1" applyProtection="1">
      <alignment horizontal="right"/>
      <protection locked="0"/>
    </xf>
    <xf numFmtId="4" fontId="1" fillId="3" borderId="79" xfId="2" applyNumberFormat="1" applyFont="1" applyFill="1" applyBorder="1" applyAlignment="1" applyProtection="1">
      <alignment horizontal="right"/>
    </xf>
    <xf numFmtId="4" fontId="1" fillId="3" borderId="80" xfId="2" applyNumberFormat="1" applyFont="1" applyFill="1" applyBorder="1" applyAlignment="1" applyProtection="1">
      <alignment horizontal="right"/>
    </xf>
    <xf numFmtId="2" fontId="1" fillId="3" borderId="80" xfId="2" applyNumberFormat="1" applyFont="1" applyFill="1" applyBorder="1" applyAlignment="1" applyProtection="1">
      <alignment horizontal="right"/>
    </xf>
    <xf numFmtId="2" fontId="1" fillId="3" borderId="81" xfId="2" applyNumberFormat="1" applyFont="1" applyFill="1" applyBorder="1" applyAlignment="1" applyProtection="1">
      <alignment horizontal="right"/>
    </xf>
    <xf numFmtId="0" fontId="1" fillId="2" borderId="82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/>
    </xf>
    <xf numFmtId="4" fontId="1" fillId="2" borderId="73" xfId="0" applyNumberFormat="1" applyFont="1" applyFill="1" applyBorder="1" applyAlignment="1">
      <alignment horizontal="right"/>
    </xf>
    <xf numFmtId="4" fontId="1" fillId="6" borderId="74" xfId="2" applyNumberFormat="1" applyFont="1" applyFill="1" applyBorder="1" applyAlignment="1" applyProtection="1">
      <alignment horizontal="right"/>
    </xf>
    <xf numFmtId="4" fontId="1" fillId="0" borderId="75" xfId="2" applyNumberFormat="1" applyFont="1" applyFill="1" applyBorder="1" applyAlignment="1" applyProtection="1">
      <alignment horizontal="right"/>
      <protection locked="0"/>
    </xf>
    <xf numFmtId="4" fontId="1" fillId="0" borderId="76" xfId="2" applyNumberFormat="1" applyFont="1" applyFill="1" applyBorder="1" applyAlignment="1" applyProtection="1">
      <alignment horizontal="right"/>
      <protection locked="0"/>
    </xf>
    <xf numFmtId="4" fontId="1" fillId="0" borderId="77" xfId="2" applyNumberFormat="1" applyFont="1" applyFill="1" applyBorder="1" applyAlignment="1" applyProtection="1">
      <alignment horizontal="right"/>
      <protection locked="0"/>
    </xf>
    <xf numFmtId="4" fontId="1" fillId="0" borderId="78" xfId="2" applyNumberFormat="1" applyFont="1" applyFill="1" applyBorder="1" applyAlignment="1" applyProtection="1">
      <alignment horizontal="right"/>
      <protection locked="0"/>
    </xf>
    <xf numFmtId="4" fontId="1" fillId="3" borderId="81" xfId="2" applyNumberFormat="1" applyFont="1" applyFill="1" applyBorder="1" applyAlignment="1" applyProtection="1">
      <alignment horizontal="right"/>
    </xf>
    <xf numFmtId="0" fontId="1" fillId="2" borderId="90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1" fillId="2" borderId="92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/>
    </xf>
    <xf numFmtId="4" fontId="1" fillId="2" borderId="73" xfId="0" applyNumberFormat="1" applyFont="1" applyFill="1" applyBorder="1" applyAlignment="1">
      <alignment horizontal="right" vertical="center"/>
    </xf>
    <xf numFmtId="4" fontId="1" fillId="2" borderId="74" xfId="0" applyNumberFormat="1" applyFont="1" applyFill="1" applyBorder="1" applyAlignment="1">
      <alignment horizontal="right" vertical="center"/>
    </xf>
    <xf numFmtId="4" fontId="1" fillId="0" borderId="75" xfId="0" applyNumberFormat="1" applyFont="1" applyBorder="1" applyAlignment="1" applyProtection="1">
      <alignment horizontal="right" vertical="center"/>
      <protection locked="0"/>
    </xf>
    <xf numFmtId="4" fontId="1" fillId="0" borderId="76" xfId="0" applyNumberFormat="1" applyFont="1" applyBorder="1" applyAlignment="1" applyProtection="1">
      <alignment horizontal="right" vertical="center"/>
      <protection locked="0"/>
    </xf>
    <xf numFmtId="4" fontId="1" fillId="0" borderId="77" xfId="0" applyNumberFormat="1" applyFont="1" applyBorder="1" applyAlignment="1" applyProtection="1">
      <alignment horizontal="right" vertical="center"/>
      <protection locked="0"/>
    </xf>
    <xf numFmtId="4" fontId="1" fillId="0" borderId="78" xfId="0" applyNumberFormat="1" applyFont="1" applyBorder="1" applyAlignment="1" applyProtection="1">
      <alignment horizontal="right" vertical="center"/>
      <protection locked="0"/>
    </xf>
    <xf numFmtId="4" fontId="1" fillId="3" borderId="79" xfId="0" applyNumberFormat="1" applyFont="1" applyFill="1" applyBorder="1" applyAlignment="1">
      <alignment horizontal="right" vertical="center"/>
    </xf>
    <xf numFmtId="4" fontId="1" fillId="3" borderId="80" xfId="0" applyNumberFormat="1" applyFont="1" applyFill="1" applyBorder="1" applyAlignment="1">
      <alignment horizontal="right" vertical="center"/>
    </xf>
    <xf numFmtId="4" fontId="1" fillId="3" borderId="81" xfId="0" applyNumberFormat="1" applyFont="1" applyFill="1" applyBorder="1" applyAlignment="1">
      <alignment horizontal="right" vertical="center"/>
    </xf>
    <xf numFmtId="0" fontId="6" fillId="2" borderId="68" xfId="0" applyFont="1" applyFill="1" applyBorder="1" applyAlignment="1">
      <alignment horizontal="center" vertical="center"/>
    </xf>
    <xf numFmtId="14" fontId="5" fillId="5" borderId="95" xfId="0" applyNumberFormat="1" applyFont="1" applyFill="1" applyBorder="1" applyAlignment="1">
      <alignment horizontal="center" vertical="center"/>
    </xf>
    <xf numFmtId="0" fontId="5" fillId="5" borderId="96" xfId="0" applyFont="1" applyFill="1" applyBorder="1" applyAlignment="1">
      <alignment horizontal="center"/>
    </xf>
    <xf numFmtId="0" fontId="5" fillId="5" borderId="97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/>
    </xf>
    <xf numFmtId="0" fontId="1" fillId="2" borderId="100" xfId="0" applyFont="1" applyFill="1" applyBorder="1" applyAlignment="1">
      <alignment horizontal="center" vertical="center"/>
    </xf>
    <xf numFmtId="165" fontId="1" fillId="2" borderId="101" xfId="2" applyFont="1" applyFill="1" applyBorder="1" applyAlignment="1" applyProtection="1">
      <alignment horizontal="center"/>
    </xf>
    <xf numFmtId="165" fontId="1" fillId="2" borderId="102" xfId="2" applyFont="1" applyFill="1" applyBorder="1" applyAlignment="1" applyProtection="1">
      <alignment horizontal="center"/>
    </xf>
    <xf numFmtId="165" fontId="1" fillId="2" borderId="103" xfId="2" applyFont="1" applyFill="1" applyBorder="1" applyAlignment="1" applyProtection="1">
      <alignment horizontal="center" vertical="center"/>
    </xf>
    <xf numFmtId="165" fontId="5" fillId="5" borderId="95" xfId="2" applyFont="1" applyFill="1" applyBorder="1" applyAlignment="1" applyProtection="1">
      <alignment horizontal="right"/>
    </xf>
    <xf numFmtId="165" fontId="5" fillId="5" borderId="96" xfId="2" applyFont="1" applyFill="1" applyBorder="1" applyAlignment="1" applyProtection="1">
      <alignment horizontal="right"/>
    </xf>
    <xf numFmtId="165" fontId="5" fillId="5" borderId="96" xfId="2" applyFont="1" applyFill="1" applyBorder="1" applyAlignment="1" applyProtection="1"/>
    <xf numFmtId="165" fontId="5" fillId="5" borderId="97" xfId="2" applyFont="1" applyFill="1" applyBorder="1" applyAlignment="1" applyProtection="1"/>
    <xf numFmtId="0" fontId="1" fillId="2" borderId="104" xfId="0" applyFont="1" applyFill="1" applyBorder="1" applyAlignment="1">
      <alignment horizontal="center" vertical="center"/>
    </xf>
    <xf numFmtId="0" fontId="1" fillId="2" borderId="105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right"/>
    </xf>
    <xf numFmtId="0" fontId="1" fillId="2" borderId="106" xfId="0" applyFont="1" applyFill="1" applyBorder="1" applyAlignment="1">
      <alignment horizontal="center"/>
    </xf>
    <xf numFmtId="173" fontId="1" fillId="2" borderId="101" xfId="2" applyNumberFormat="1" applyFont="1" applyFill="1" applyBorder="1" applyAlignment="1" applyProtection="1">
      <alignment horizontal="right"/>
    </xf>
    <xf numFmtId="173" fontId="1" fillId="2" borderId="107" xfId="2" applyNumberFormat="1" applyFont="1" applyFill="1" applyBorder="1" applyAlignment="1" applyProtection="1">
      <alignment horizontal="right"/>
    </xf>
    <xf numFmtId="173" fontId="1" fillId="2" borderId="108" xfId="2" applyNumberFormat="1" applyFont="1" applyFill="1" applyBorder="1" applyAlignment="1" applyProtection="1">
      <alignment horizontal="right"/>
    </xf>
    <xf numFmtId="0" fontId="1" fillId="2" borderId="109" xfId="0" applyFont="1" applyFill="1" applyBorder="1" applyAlignment="1">
      <alignment horizontal="center"/>
    </xf>
    <xf numFmtId="0" fontId="1" fillId="2" borderId="110" xfId="0" applyFont="1" applyFill="1" applyBorder="1" applyAlignment="1">
      <alignment horizontal="center"/>
    </xf>
    <xf numFmtId="0" fontId="1" fillId="2" borderId="110" xfId="0" applyFont="1" applyFill="1" applyBorder="1" applyAlignment="1">
      <alignment horizontal="center" vertical="center"/>
    </xf>
    <xf numFmtId="173" fontId="1" fillId="2" borderId="110" xfId="2" applyNumberFormat="1" applyFont="1" applyFill="1" applyBorder="1" applyAlignment="1" applyProtection="1">
      <alignment horizontal="right"/>
    </xf>
    <xf numFmtId="4" fontId="1" fillId="2" borderId="110" xfId="0" applyNumberFormat="1" applyFont="1" applyFill="1" applyBorder="1" applyAlignment="1">
      <alignment horizontal="right"/>
    </xf>
    <xf numFmtId="4" fontId="1" fillId="2" borderId="111" xfId="0" applyNumberFormat="1" applyFont="1" applyFill="1" applyBorder="1"/>
    <xf numFmtId="165" fontId="5" fillId="5" borderId="95" xfId="2" applyFont="1" applyFill="1" applyBorder="1" applyAlignment="1" applyProtection="1"/>
    <xf numFmtId="165" fontId="5" fillId="5" borderId="96" xfId="2" applyFont="1" applyFill="1" applyBorder="1" applyAlignment="1" applyProtection="1">
      <alignment horizontal="right" wrapText="1"/>
    </xf>
    <xf numFmtId="0" fontId="1" fillId="2" borderId="112" xfId="0" applyFont="1" applyFill="1" applyBorder="1" applyAlignment="1">
      <alignment horizontal="center" vertical="center" wrapText="1"/>
    </xf>
    <xf numFmtId="0" fontId="1" fillId="2" borderId="105" xfId="0" applyFont="1" applyFill="1" applyBorder="1" applyAlignment="1">
      <alignment horizontal="center" vertical="center" wrapText="1"/>
    </xf>
    <xf numFmtId="0" fontId="1" fillId="2" borderId="113" xfId="0" applyFont="1" applyFill="1" applyBorder="1" applyAlignment="1">
      <alignment horizontal="center"/>
    </xf>
    <xf numFmtId="173" fontId="1" fillId="2" borderId="101" xfId="2" applyNumberFormat="1" applyFont="1" applyFill="1" applyBorder="1" applyAlignment="1" applyProtection="1"/>
    <xf numFmtId="173" fontId="1" fillId="2" borderId="107" xfId="2" applyNumberFormat="1" applyFont="1" applyFill="1" applyBorder="1" applyAlignment="1" applyProtection="1"/>
    <xf numFmtId="173" fontId="1" fillId="2" borderId="108" xfId="2" applyNumberFormat="1" applyFont="1" applyFill="1" applyBorder="1" applyAlignment="1" applyProtection="1"/>
    <xf numFmtId="173" fontId="1" fillId="2" borderId="7" xfId="0" applyNumberFormat="1" applyFont="1" applyFill="1" applyBorder="1" applyAlignment="1">
      <alignment horizontal="right" wrapText="1"/>
    </xf>
    <xf numFmtId="4" fontId="1" fillId="2" borderId="109" xfId="0" applyNumberFormat="1" applyFont="1" applyFill="1" applyBorder="1"/>
    <xf numFmtId="4" fontId="1" fillId="2" borderId="110" xfId="0" applyNumberFormat="1" applyFont="1" applyFill="1" applyBorder="1"/>
    <xf numFmtId="4" fontId="1" fillId="2" borderId="110" xfId="0" applyNumberFormat="1" applyFont="1" applyFill="1" applyBorder="1" applyAlignment="1">
      <alignment horizontal="right" wrapText="1"/>
    </xf>
    <xf numFmtId="165" fontId="1" fillId="2" borderId="111" xfId="2" applyFont="1" applyFill="1" applyBorder="1" applyAlignment="1" applyProtection="1"/>
    <xf numFmtId="165" fontId="1" fillId="2" borderId="4" xfId="2" applyFont="1" applyFill="1" applyBorder="1" applyAlignment="1" applyProtection="1"/>
    <xf numFmtId="173" fontId="1" fillId="2" borderId="0" xfId="0" applyNumberFormat="1" applyFont="1" applyFill="1"/>
    <xf numFmtId="0" fontId="1" fillId="2" borderId="67" xfId="0" applyFont="1" applyFill="1" applyBorder="1"/>
    <xf numFmtId="0" fontId="1" fillId="2" borderId="110" xfId="0" applyFont="1" applyFill="1" applyBorder="1"/>
    <xf numFmtId="168" fontId="5" fillId="5" borderId="114" xfId="0" applyNumberFormat="1" applyFont="1" applyFill="1" applyBorder="1"/>
    <xf numFmtId="168" fontId="5" fillId="5" borderId="15" xfId="0" applyNumberFormat="1" applyFont="1" applyFill="1" applyBorder="1"/>
    <xf numFmtId="167" fontId="5" fillId="5" borderId="15" xfId="0" applyNumberFormat="1" applyFont="1" applyFill="1" applyBorder="1"/>
    <xf numFmtId="165" fontId="5" fillId="5" borderId="15" xfId="2" applyFont="1" applyFill="1" applyBorder="1" applyAlignment="1" applyProtection="1"/>
    <xf numFmtId="4" fontId="5" fillId="5" borderId="15" xfId="0" applyNumberFormat="1" applyFont="1" applyFill="1" applyBorder="1"/>
    <xf numFmtId="4" fontId="5" fillId="5" borderId="20" xfId="0" applyNumberFormat="1" applyFont="1" applyFill="1" applyBorder="1"/>
    <xf numFmtId="0" fontId="1" fillId="2" borderId="100" xfId="0" applyFont="1" applyFill="1" applyBorder="1" applyAlignment="1">
      <alignment horizontal="center"/>
    </xf>
    <xf numFmtId="4" fontId="1" fillId="2" borderId="115" xfId="0" applyNumberFormat="1" applyFont="1" applyFill="1" applyBorder="1"/>
    <xf numFmtId="166" fontId="1" fillId="2" borderId="19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/>
    <xf numFmtId="2" fontId="6" fillId="13" borderId="41" xfId="0" applyNumberFormat="1" applyFont="1" applyFill="1" applyBorder="1"/>
    <xf numFmtId="2" fontId="6" fillId="13" borderId="42" xfId="0" applyNumberFormat="1" applyFont="1" applyFill="1" applyBorder="1"/>
    <xf numFmtId="2" fontId="6" fillId="16" borderId="41" xfId="0" applyNumberFormat="1" applyFont="1" applyFill="1" applyBorder="1"/>
    <xf numFmtId="0" fontId="10" fillId="11" borderId="32" xfId="0" applyFont="1" applyFill="1" applyBorder="1" applyAlignment="1">
      <alignment horizontal="center" vertical="center"/>
    </xf>
    <xf numFmtId="0" fontId="13" fillId="11" borderId="35" xfId="0" applyFont="1" applyFill="1" applyBorder="1" applyAlignment="1">
      <alignment horizontal="center" vertical="center"/>
    </xf>
    <xf numFmtId="0" fontId="10" fillId="16" borderId="47" xfId="0" applyFont="1" applyFill="1" applyBorder="1" applyAlignment="1">
      <alignment horizontal="center" vertical="center"/>
    </xf>
    <xf numFmtId="0" fontId="13" fillId="16" borderId="42" xfId="0" applyFont="1" applyFill="1" applyBorder="1" applyAlignment="1">
      <alignment horizontal="center" vertical="center"/>
    </xf>
    <xf numFmtId="2" fontId="6" fillId="16" borderId="42" xfId="0" applyNumberFormat="1" applyFont="1" applyFill="1" applyBorder="1"/>
    <xf numFmtId="169" fontId="0" fillId="0" borderId="37" xfId="0" applyNumberFormat="1" applyBorder="1" applyAlignment="1">
      <alignment vertical="top"/>
    </xf>
    <xf numFmtId="169" fontId="6" fillId="0" borderId="35" xfId="0" applyNumberFormat="1" applyFont="1" applyBorder="1" applyAlignment="1">
      <alignment vertical="top" wrapText="1"/>
    </xf>
    <xf numFmtId="4" fontId="0" fillId="11" borderId="35" xfId="0" applyNumberFormat="1" applyFill="1" applyBorder="1" applyAlignment="1">
      <alignment vertical="center"/>
    </xf>
    <xf numFmtId="4" fontId="0" fillId="13" borderId="41" xfId="0" applyNumberFormat="1" applyFill="1" applyBorder="1" applyAlignment="1">
      <alignment vertical="center"/>
    </xf>
    <xf numFmtId="4" fontId="0" fillId="13" borderId="42" xfId="0" applyNumberFormat="1" applyFill="1" applyBorder="1" applyAlignment="1">
      <alignment vertical="center"/>
    </xf>
    <xf numFmtId="4" fontId="6" fillId="16" borderId="41" xfId="0" applyNumberFormat="1" applyFont="1" applyFill="1" applyBorder="1" applyAlignment="1">
      <alignment vertical="center"/>
    </xf>
    <xf numFmtId="4" fontId="0" fillId="16" borderId="42" xfId="0" applyNumberFormat="1" applyFill="1" applyBorder="1" applyAlignment="1">
      <alignment vertical="center"/>
    </xf>
    <xf numFmtId="9" fontId="0" fillId="16" borderId="35" xfId="0" applyNumberFormat="1" applyFill="1" applyBorder="1" applyAlignment="1">
      <alignment vertical="center"/>
    </xf>
    <xf numFmtId="169" fontId="0" fillId="12" borderId="35" xfId="0" applyNumberFormat="1" applyFill="1" applyBorder="1" applyAlignment="1">
      <alignment vertical="center"/>
    </xf>
    <xf numFmtId="169" fontId="0" fillId="12" borderId="41" xfId="0" applyNumberFormat="1" applyFill="1" applyBorder="1" applyAlignment="1">
      <alignment vertical="center"/>
    </xf>
    <xf numFmtId="169" fontId="0" fillId="12" borderId="42" xfId="0" applyNumberFormat="1" applyFill="1" applyBorder="1" applyAlignment="1">
      <alignment vertical="center"/>
    </xf>
    <xf numFmtId="9" fontId="6" fillId="12" borderId="41" xfId="0" applyNumberFormat="1" applyFont="1" applyFill="1" applyBorder="1" applyAlignment="1">
      <alignment vertical="center"/>
    </xf>
    <xf numFmtId="4" fontId="6" fillId="11" borderId="35" xfId="0" applyNumberFormat="1" applyFont="1" applyFill="1" applyBorder="1" applyAlignment="1">
      <alignment vertical="center"/>
    </xf>
    <xf numFmtId="4" fontId="6" fillId="13" borderId="41" xfId="0" applyNumberFormat="1" applyFont="1" applyFill="1" applyBorder="1" applyAlignment="1">
      <alignment vertical="center"/>
    </xf>
    <xf numFmtId="4" fontId="6" fillId="13" borderId="42" xfId="0" applyNumberFormat="1" applyFont="1" applyFill="1" applyBorder="1" applyAlignment="1">
      <alignment vertical="center"/>
    </xf>
    <xf numFmtId="4" fontId="6" fillId="16" borderId="42" xfId="0" applyNumberFormat="1" applyFont="1" applyFill="1" applyBorder="1" applyAlignment="1">
      <alignment vertical="center"/>
    </xf>
    <xf numFmtId="9" fontId="0" fillId="12" borderId="35" xfId="0" applyNumberFormat="1" applyFill="1" applyBorder="1" applyAlignment="1">
      <alignment vertical="center"/>
    </xf>
    <xf numFmtId="4" fontId="23" fillId="11" borderId="35" xfId="0" quotePrefix="1" applyNumberFormat="1" applyFont="1" applyFill="1" applyBorder="1" applyAlignment="1">
      <alignment vertical="center"/>
    </xf>
    <xf numFmtId="2" fontId="6" fillId="16" borderId="41" xfId="0" applyNumberFormat="1" applyFont="1" applyFill="1" applyBorder="1" applyAlignment="1">
      <alignment vertical="center"/>
    </xf>
    <xf numFmtId="2" fontId="0" fillId="16" borderId="42" xfId="0" applyNumberFormat="1" applyFill="1" applyBorder="1" applyAlignment="1">
      <alignment vertical="center"/>
    </xf>
    <xf numFmtId="4" fontId="8" fillId="11" borderId="35" xfId="0" quotePrefix="1" applyNumberFormat="1" applyFont="1" applyFill="1" applyBorder="1" applyAlignment="1">
      <alignment vertical="center"/>
    </xf>
    <xf numFmtId="4" fontId="8" fillId="13" borderId="41" xfId="0" quotePrefix="1" applyNumberFormat="1" applyFont="1" applyFill="1" applyBorder="1" applyAlignment="1">
      <alignment vertical="center"/>
    </xf>
    <xf numFmtId="4" fontId="8" fillId="13" borderId="42" xfId="0" quotePrefix="1" applyNumberFormat="1" applyFont="1" applyFill="1" applyBorder="1" applyAlignment="1">
      <alignment vertical="center"/>
    </xf>
    <xf numFmtId="4" fontId="6" fillId="16" borderId="41" xfId="0" quotePrefix="1" applyNumberFormat="1" applyFont="1" applyFill="1" applyBorder="1" applyAlignment="1">
      <alignment vertical="center"/>
    </xf>
    <xf numFmtId="4" fontId="6" fillId="16" borderId="42" xfId="0" quotePrefix="1" applyNumberFormat="1" applyFont="1" applyFill="1" applyBorder="1" applyAlignment="1">
      <alignment vertical="center"/>
    </xf>
    <xf numFmtId="9" fontId="6" fillId="16" borderId="35" xfId="0" applyNumberFormat="1" applyFont="1" applyFill="1" applyBorder="1" applyAlignment="1">
      <alignment vertical="center"/>
    </xf>
    <xf numFmtId="4" fontId="6" fillId="11" borderId="35" xfId="0" quotePrefix="1" applyNumberFormat="1" applyFont="1" applyFill="1" applyBorder="1" applyAlignment="1">
      <alignment vertical="center"/>
    </xf>
    <xf numFmtId="4" fontId="6" fillId="13" borderId="41" xfId="0" quotePrefix="1" applyNumberFormat="1" applyFont="1" applyFill="1" applyBorder="1" applyAlignment="1">
      <alignment vertical="center"/>
    </xf>
    <xf numFmtId="4" fontId="6" fillId="13" borderId="42" xfId="0" quotePrefix="1" applyNumberFormat="1" applyFont="1" applyFill="1" applyBorder="1" applyAlignment="1">
      <alignment vertical="center"/>
    </xf>
    <xf numFmtId="4" fontId="0" fillId="16" borderId="41" xfId="0" applyNumberFormat="1" applyFill="1" applyBorder="1" applyAlignment="1">
      <alignment vertical="center"/>
    </xf>
    <xf numFmtId="4" fontId="6" fillId="11" borderId="33" xfId="0" applyNumberFormat="1" applyFont="1" applyFill="1" applyBorder="1" applyAlignment="1">
      <alignment vertical="center"/>
    </xf>
    <xf numFmtId="4" fontId="6" fillId="13" borderId="43" xfId="0" applyNumberFormat="1" applyFont="1" applyFill="1" applyBorder="1" applyAlignment="1">
      <alignment vertical="center"/>
    </xf>
    <xf numFmtId="4" fontId="6" fillId="13" borderId="44" xfId="0" applyNumberFormat="1" applyFont="1" applyFill="1" applyBorder="1" applyAlignment="1">
      <alignment vertical="center"/>
    </xf>
    <xf numFmtId="4" fontId="6" fillId="16" borderId="43" xfId="0" applyNumberFormat="1" applyFont="1" applyFill="1" applyBorder="1" applyAlignment="1">
      <alignment vertical="center"/>
    </xf>
    <xf numFmtId="4" fontId="6" fillId="16" borderId="44" xfId="0" applyNumberFormat="1" applyFont="1" applyFill="1" applyBorder="1" applyAlignment="1">
      <alignment vertical="center"/>
    </xf>
    <xf numFmtId="9" fontId="6" fillId="16" borderId="33" xfId="0" applyNumberFormat="1" applyFont="1" applyFill="1" applyBorder="1" applyAlignment="1">
      <alignment vertical="center"/>
    </xf>
    <xf numFmtId="0" fontId="8" fillId="0" borderId="35" xfId="0" quotePrefix="1" applyFont="1" applyBorder="1" applyAlignment="1">
      <alignment vertical="center" wrapText="1"/>
    </xf>
    <xf numFmtId="0" fontId="6" fillId="12" borderId="35" xfId="0" applyFont="1" applyFill="1" applyBorder="1" applyAlignment="1">
      <alignment horizontal="left" vertical="center"/>
    </xf>
    <xf numFmtId="0" fontId="8" fillId="0" borderId="35" xfId="0" quotePrefix="1" applyFont="1" applyBorder="1" applyAlignment="1">
      <alignment vertical="center"/>
    </xf>
    <xf numFmtId="0" fontId="8" fillId="0" borderId="35" xfId="0" quotePrefix="1" applyFont="1" applyBorder="1" applyAlignment="1">
      <alignment horizontal="right" vertical="center"/>
    </xf>
    <xf numFmtId="0" fontId="0" fillId="12" borderId="35" xfId="0" applyFill="1" applyBorder="1" applyAlignment="1">
      <alignment vertical="center"/>
    </xf>
    <xf numFmtId="7" fontId="25" fillId="0" borderId="63" xfId="0" applyNumberFormat="1" applyFont="1" applyBorder="1" applyAlignment="1">
      <alignment horizontal="center"/>
    </xf>
    <xf numFmtId="0" fontId="39" fillId="14" borderId="26" xfId="0" applyFont="1" applyFill="1" applyBorder="1" applyAlignment="1">
      <alignment horizontal="right"/>
    </xf>
    <xf numFmtId="169" fontId="24" fillId="9" borderId="26" xfId="0" applyNumberFormat="1" applyFont="1" applyFill="1" applyBorder="1"/>
    <xf numFmtId="169" fontId="24" fillId="14" borderId="26" xfId="0" applyNumberFormat="1" applyFont="1" applyFill="1" applyBorder="1"/>
    <xf numFmtId="169" fontId="23" fillId="0" borderId="0" xfId="0" applyNumberFormat="1" applyFont="1"/>
    <xf numFmtId="0" fontId="40" fillId="0" borderId="0" xfId="0" applyFont="1"/>
    <xf numFmtId="0" fontId="23" fillId="0" borderId="0" xfId="0" applyFont="1"/>
    <xf numFmtId="0" fontId="0" fillId="0" borderId="39" xfId="0" applyBorder="1"/>
    <xf numFmtId="0" fontId="6" fillId="9" borderId="116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 vertical="center" wrapText="1"/>
    </xf>
    <xf numFmtId="0" fontId="0" fillId="8" borderId="41" xfId="0" applyFill="1" applyBorder="1"/>
    <xf numFmtId="0" fontId="13" fillId="0" borderId="41" xfId="0" applyFont="1" applyBorder="1" applyAlignment="1">
      <alignment horizontal="center"/>
    </xf>
    <xf numFmtId="170" fontId="0" fillId="0" borderId="42" xfId="0" applyNumberFormat="1" applyBorder="1"/>
    <xf numFmtId="0" fontId="13" fillId="0" borderId="43" xfId="0" applyFont="1" applyBorder="1" applyAlignment="1">
      <alignment horizontal="center"/>
    </xf>
    <xf numFmtId="169" fontId="0" fillId="0" borderId="117" xfId="0" applyNumberFormat="1" applyBorder="1"/>
    <xf numFmtId="170" fontId="0" fillId="0" borderId="44" xfId="0" applyNumberFormat="1" applyBorder="1"/>
    <xf numFmtId="171" fontId="0" fillId="0" borderId="41" xfId="0" applyNumberFormat="1" applyBorder="1" applyAlignment="1">
      <alignment horizontal="center"/>
    </xf>
    <xf numFmtId="171" fontId="0" fillId="0" borderId="43" xfId="0" applyNumberFormat="1" applyBorder="1" applyAlignment="1">
      <alignment horizontal="center"/>
    </xf>
    <xf numFmtId="4" fontId="0" fillId="9" borderId="46" xfId="0" applyNumberFormat="1" applyFill="1" applyBorder="1" applyAlignment="1">
      <alignment horizontal="center" vertical="center" wrapText="1"/>
    </xf>
    <xf numFmtId="4" fontId="0" fillId="9" borderId="47" xfId="0" applyNumberFormat="1" applyFill="1" applyBorder="1"/>
    <xf numFmtId="42" fontId="0" fillId="0" borderId="42" xfId="0" applyNumberFormat="1" applyBorder="1"/>
    <xf numFmtId="42" fontId="0" fillId="0" borderId="44" xfId="0" applyNumberFormat="1" applyBorder="1"/>
    <xf numFmtId="0" fontId="6" fillId="9" borderId="118" xfId="0" applyFont="1" applyFill="1" applyBorder="1" applyAlignment="1">
      <alignment horizontal="center" vertical="center" wrapText="1"/>
    </xf>
    <xf numFmtId="169" fontId="0" fillId="0" borderId="119" xfId="0" applyNumberFormat="1" applyBorder="1"/>
    <xf numFmtId="0" fontId="1" fillId="0" borderId="24" xfId="0" applyFont="1" applyBorder="1"/>
    <xf numFmtId="0" fontId="1" fillId="0" borderId="120" xfId="0" applyFont="1" applyBorder="1"/>
    <xf numFmtId="0" fontId="1" fillId="0" borderId="120" xfId="0" applyFont="1" applyBorder="1" applyAlignment="1">
      <alignment horizontal="center"/>
    </xf>
    <xf numFmtId="0" fontId="1" fillId="0" borderId="62" xfId="0" applyFont="1" applyBorder="1"/>
    <xf numFmtId="0" fontId="6" fillId="7" borderId="51" xfId="0" applyFont="1" applyFill="1" applyBorder="1" applyAlignment="1">
      <alignment horizontal="center"/>
    </xf>
    <xf numFmtId="0" fontId="6" fillId="7" borderId="53" xfId="0" applyFont="1" applyFill="1" applyBorder="1" applyAlignment="1">
      <alignment horizontal="center"/>
    </xf>
    <xf numFmtId="0" fontId="1" fillId="2" borderId="125" xfId="0" applyFont="1" applyFill="1" applyBorder="1" applyAlignment="1">
      <alignment horizontal="center" vertical="center" wrapText="1"/>
    </xf>
    <xf numFmtId="2" fontId="6" fillId="11" borderId="35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6" fillId="10" borderId="35" xfId="0" applyFont="1" applyFill="1" applyBorder="1" applyAlignment="1">
      <alignment horizontal="center" vertical="center"/>
    </xf>
    <xf numFmtId="169" fontId="6" fillId="11" borderId="37" xfId="0" applyNumberFormat="1" applyFont="1" applyFill="1" applyBorder="1" applyAlignment="1">
      <alignment vertical="center"/>
    </xf>
    <xf numFmtId="169" fontId="6" fillId="0" borderId="35" xfId="0" applyNumberFormat="1" applyFont="1" applyBorder="1" applyAlignment="1">
      <alignment vertical="center" wrapText="1"/>
    </xf>
    <xf numFmtId="0" fontId="13" fillId="0" borderId="19" xfId="0" applyFont="1" applyBorder="1"/>
    <xf numFmtId="169" fontId="0" fillId="0" borderId="19" xfId="0" applyNumberFormat="1" applyBorder="1" applyAlignment="1">
      <alignment horizontal="right" vertical="center"/>
    </xf>
    <xf numFmtId="169" fontId="0" fillId="0" borderId="19" xfId="0" applyNumberFormat="1" applyBorder="1"/>
    <xf numFmtId="169" fontId="0" fillId="0" borderId="49" xfId="0" applyNumberFormat="1" applyBorder="1"/>
    <xf numFmtId="0" fontId="13" fillId="9" borderId="19" xfId="0" applyFont="1" applyFill="1" applyBorder="1" applyAlignment="1">
      <alignment horizontal="center" vertical="center"/>
    </xf>
    <xf numFmtId="1" fontId="6" fillId="9" borderId="19" xfId="0" applyNumberFormat="1" applyFont="1" applyFill="1" applyBorder="1" applyAlignment="1">
      <alignment horizontal="center" vertical="center"/>
    </xf>
    <xf numFmtId="0" fontId="0" fillId="0" borderId="19" xfId="0" applyBorder="1"/>
    <xf numFmtId="2" fontId="6" fillId="0" borderId="19" xfId="0" applyNumberFormat="1" applyFont="1" applyBorder="1"/>
    <xf numFmtId="14" fontId="30" fillId="2" borderId="126" xfId="0" applyNumberFormat="1" applyFont="1" applyFill="1" applyBorder="1" applyAlignment="1" applyProtection="1">
      <alignment horizontal="center" vertical="center"/>
      <protection locked="0"/>
    </xf>
    <xf numFmtId="166" fontId="1" fillId="2" borderId="127" xfId="0" applyNumberFormat="1" applyFont="1" applyFill="1" applyBorder="1" applyAlignment="1" applyProtection="1">
      <alignment horizontal="left" vertical="center"/>
      <protection locked="0"/>
    </xf>
    <xf numFmtId="1" fontId="1" fillId="2" borderId="128" xfId="0" applyNumberFormat="1" applyFont="1" applyFill="1" applyBorder="1" applyAlignment="1" applyProtection="1">
      <alignment horizontal="center" vertical="center"/>
      <protection locked="0"/>
    </xf>
    <xf numFmtId="2" fontId="1" fillId="2" borderId="126" xfId="2" applyNumberFormat="1" applyFont="1" applyFill="1" applyBorder="1" applyAlignment="1" applyProtection="1">
      <alignment horizontal="right"/>
      <protection locked="0"/>
    </xf>
    <xf numFmtId="2" fontId="1" fillId="2" borderId="129" xfId="2" applyNumberFormat="1" applyFont="1" applyFill="1" applyBorder="1" applyAlignment="1" applyProtection="1">
      <alignment horizontal="right"/>
      <protection locked="0"/>
    </xf>
    <xf numFmtId="2" fontId="1" fillId="2" borderId="129" xfId="0" applyNumberFormat="1" applyFont="1" applyFill="1" applyBorder="1" applyAlignment="1" applyProtection="1">
      <alignment horizontal="right"/>
      <protection locked="0"/>
    </xf>
    <xf numFmtId="2" fontId="1" fillId="2" borderId="128" xfId="2" applyNumberFormat="1" applyFont="1" applyFill="1" applyBorder="1" applyAlignment="1" applyProtection="1">
      <alignment horizontal="right"/>
      <protection locked="0"/>
    </xf>
    <xf numFmtId="4" fontId="1" fillId="0" borderId="126" xfId="2" applyNumberFormat="1" applyFont="1" applyFill="1" applyBorder="1" applyAlignment="1" applyProtection="1">
      <alignment horizontal="right"/>
      <protection locked="0"/>
    </xf>
    <xf numFmtId="4" fontId="1" fillId="0" borderId="129" xfId="2" applyNumberFormat="1" applyFont="1" applyFill="1" applyBorder="1" applyAlignment="1" applyProtection="1">
      <alignment horizontal="right"/>
      <protection locked="0"/>
    </xf>
    <xf numFmtId="4" fontId="1" fillId="0" borderId="129" xfId="2" applyNumberFormat="1" applyFont="1" applyFill="1" applyBorder="1" applyAlignment="1" applyProtection="1">
      <alignment horizontal="right" wrapText="1"/>
      <protection locked="0"/>
    </xf>
    <xf numFmtId="4" fontId="1" fillId="0" borderId="129" xfId="0" applyNumberFormat="1" applyFont="1" applyBorder="1" applyAlignment="1" applyProtection="1">
      <alignment horizontal="right" vertical="center"/>
      <protection locked="0"/>
    </xf>
    <xf numFmtId="4" fontId="30" fillId="0" borderId="129" xfId="2" applyNumberFormat="1" applyFont="1" applyBorder="1" applyAlignment="1">
      <alignment horizontal="right" vertical="center"/>
    </xf>
    <xf numFmtId="4" fontId="1" fillId="0" borderId="129" xfId="2" applyNumberFormat="1" applyFont="1" applyFill="1" applyBorder="1" applyAlignment="1" applyProtection="1">
      <alignment horizontal="right" vertical="center"/>
      <protection locked="0"/>
    </xf>
    <xf numFmtId="4" fontId="1" fillId="0" borderId="128" xfId="0" applyNumberFormat="1" applyFont="1" applyBorder="1" applyAlignment="1" applyProtection="1">
      <alignment horizontal="right" vertical="center"/>
      <protection locked="0"/>
    </xf>
    <xf numFmtId="4" fontId="1" fillId="0" borderId="130" xfId="2" applyNumberFormat="1" applyFont="1" applyFill="1" applyBorder="1" applyAlignment="1" applyProtection="1">
      <alignment horizontal="right"/>
      <protection locked="0"/>
    </xf>
    <xf numFmtId="4" fontId="1" fillId="0" borderId="131" xfId="2" applyNumberFormat="1" applyFont="1" applyFill="1" applyBorder="1" applyAlignment="1" applyProtection="1">
      <alignment horizontal="right"/>
      <protection locked="0"/>
    </xf>
    <xf numFmtId="4" fontId="1" fillId="0" borderId="132" xfId="0" applyNumberFormat="1" applyFont="1" applyBorder="1" applyAlignment="1" applyProtection="1">
      <alignment horizontal="right" vertical="center"/>
      <protection locked="0"/>
    </xf>
    <xf numFmtId="4" fontId="1" fillId="0" borderId="133" xfId="0" applyNumberFormat="1" applyFont="1" applyBorder="1" applyAlignment="1" applyProtection="1">
      <alignment horizontal="right" vertical="center"/>
      <protection locked="0"/>
    </xf>
    <xf numFmtId="4" fontId="1" fillId="0" borderId="126" xfId="0" applyNumberFormat="1" applyFont="1" applyBorder="1" applyAlignment="1" applyProtection="1">
      <alignment horizontal="right" vertical="center"/>
      <protection locked="0"/>
    </xf>
    <xf numFmtId="4" fontId="1" fillId="0" borderId="128" xfId="2" applyNumberFormat="1" applyFont="1" applyFill="1" applyBorder="1" applyAlignment="1" applyProtection="1">
      <alignment horizontal="right"/>
      <protection locked="0"/>
    </xf>
    <xf numFmtId="14" fontId="30" fillId="2" borderId="132" xfId="0" applyNumberFormat="1" applyFont="1" applyFill="1" applyBorder="1" applyAlignment="1" applyProtection="1">
      <alignment horizontal="center" vertical="center"/>
      <protection locked="0"/>
    </xf>
    <xf numFmtId="0" fontId="1" fillId="2" borderId="134" xfId="0" applyFont="1" applyFill="1" applyBorder="1" applyAlignment="1">
      <alignment horizontal="center" vertical="center"/>
    </xf>
    <xf numFmtId="4" fontId="1" fillId="0" borderId="135" xfId="0" applyNumberFormat="1" applyFont="1" applyBorder="1" applyAlignment="1" applyProtection="1">
      <alignment horizontal="right" vertical="center"/>
      <protection locked="0"/>
    </xf>
    <xf numFmtId="4" fontId="1" fillId="0" borderId="130" xfId="0" applyNumberFormat="1" applyFont="1" applyBorder="1" applyAlignment="1" applyProtection="1">
      <alignment horizontal="right" vertical="center"/>
      <protection locked="0"/>
    </xf>
    <xf numFmtId="4" fontId="1" fillId="0" borderId="131" xfId="0" applyNumberFormat="1" applyFont="1" applyBorder="1" applyAlignment="1" applyProtection="1">
      <alignment horizontal="right" vertical="center"/>
      <protection locked="0"/>
    </xf>
    <xf numFmtId="4" fontId="1" fillId="3" borderId="136" xfId="0" applyNumberFormat="1" applyFont="1" applyFill="1" applyBorder="1" applyAlignment="1">
      <alignment horizontal="right" vertical="center"/>
    </xf>
    <xf numFmtId="4" fontId="5" fillId="5" borderId="137" xfId="0" applyNumberFormat="1" applyFont="1" applyFill="1" applyBorder="1"/>
    <xf numFmtId="173" fontId="1" fillId="2" borderId="138" xfId="2" applyNumberFormat="1" applyFont="1" applyFill="1" applyBorder="1" applyAlignment="1" applyProtection="1"/>
    <xf numFmtId="0" fontId="1" fillId="2" borderId="139" xfId="0" applyFont="1" applyFill="1" applyBorder="1" applyAlignment="1">
      <alignment horizontal="center" vertical="center"/>
    </xf>
    <xf numFmtId="4" fontId="5" fillId="5" borderId="140" xfId="0" applyNumberFormat="1" applyFont="1" applyFill="1" applyBorder="1"/>
    <xf numFmtId="4" fontId="5" fillId="5" borderId="141" xfId="0" applyNumberFormat="1" applyFont="1" applyFill="1" applyBorder="1"/>
    <xf numFmtId="7" fontId="25" fillId="9" borderId="26" xfId="0" applyNumberFormat="1" applyFont="1" applyFill="1" applyBorder="1" applyAlignment="1">
      <alignment horizontal="center"/>
    </xf>
    <xf numFmtId="14" fontId="1" fillId="2" borderId="126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166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9" xfId="0" applyNumberFormat="1" applyFont="1" applyBorder="1" applyAlignment="1" applyProtection="1">
      <alignment horizontal="right" vertical="center"/>
      <protection locked="0"/>
    </xf>
    <xf numFmtId="2" fontId="1" fillId="0" borderId="19" xfId="2" applyNumberFormat="1" applyFont="1" applyFill="1" applyBorder="1" applyAlignment="1" applyProtection="1">
      <alignment horizontal="right" vertical="center"/>
      <protection locked="0"/>
    </xf>
    <xf numFmtId="2" fontId="2" fillId="2" borderId="19" xfId="2" applyNumberFormat="1" applyFont="1" applyFill="1" applyBorder="1" applyAlignment="1" applyProtection="1">
      <alignment horizontal="right" vertical="center"/>
      <protection locked="0"/>
    </xf>
    <xf numFmtId="2" fontId="1" fillId="2" borderId="19" xfId="2" applyNumberFormat="1" applyFont="1" applyFill="1" applyBorder="1" applyAlignment="1" applyProtection="1">
      <alignment horizontal="right" vertical="center"/>
      <protection locked="0"/>
    </xf>
    <xf numFmtId="2" fontId="0" fillId="0" borderId="55" xfId="0" applyNumberFormat="1" applyBorder="1" applyAlignment="1">
      <alignment horizontal="right" vertical="center"/>
    </xf>
    <xf numFmtId="166" fontId="1" fillId="2" borderId="142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Alignment="1">
      <alignment horizontal="center" wrapText="1"/>
    </xf>
    <xf numFmtId="0" fontId="24" fillId="0" borderId="143" xfId="0" quotePrefix="1" applyFont="1" applyBorder="1"/>
    <xf numFmtId="44" fontId="37" fillId="0" borderId="143" xfId="0" applyNumberFormat="1" applyFont="1" applyBorder="1" applyAlignment="1">
      <alignment horizontal="center"/>
    </xf>
    <xf numFmtId="0" fontId="6" fillId="7" borderId="121" xfId="0" applyFont="1" applyFill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" fillId="0" borderId="62" xfId="0" applyFont="1" applyBorder="1" applyAlignment="1">
      <alignment horizontal="right"/>
    </xf>
    <xf numFmtId="0" fontId="0" fillId="0" borderId="24" xfId="0" applyBorder="1"/>
    <xf numFmtId="0" fontId="1" fillId="2" borderId="82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3" fontId="1" fillId="4" borderId="8" xfId="0" applyNumberFormat="1" applyFont="1" applyFill="1" applyBorder="1" applyAlignment="1">
      <alignment horizontal="right" vertical="center" wrapText="1"/>
    </xf>
    <xf numFmtId="173" fontId="1" fillId="4" borderId="124" xfId="0" applyNumberFormat="1" applyFont="1" applyFill="1" applyBorder="1" applyAlignment="1">
      <alignment horizontal="right" vertical="center" wrapText="1"/>
    </xf>
    <xf numFmtId="0" fontId="6" fillId="7" borderId="0" xfId="0" applyFont="1" applyFill="1" applyAlignment="1">
      <alignment horizontal="center" vertical="center"/>
    </xf>
    <xf numFmtId="0" fontId="0" fillId="0" borderId="0" xfId="0"/>
    <xf numFmtId="0" fontId="1" fillId="4" borderId="124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59" xfId="0" applyFont="1" applyBorder="1" applyAlignment="1">
      <alignment horizontal="right"/>
    </xf>
    <xf numFmtId="0" fontId="0" fillId="0" borderId="28" xfId="0" applyBorder="1"/>
    <xf numFmtId="0" fontId="1" fillId="0" borderId="22" xfId="0" applyFont="1" applyBorder="1" applyAlignment="1">
      <alignment horizontal="right"/>
    </xf>
    <xf numFmtId="0" fontId="0" fillId="0" borderId="50" xfId="0" applyBorder="1"/>
    <xf numFmtId="164" fontId="1" fillId="2" borderId="8" xfId="0" applyNumberFormat="1" applyFont="1" applyFill="1" applyBorder="1" applyAlignment="1">
      <alignment horizontal="right"/>
    </xf>
    <xf numFmtId="164" fontId="1" fillId="2" borderId="124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0" fontId="36" fillId="0" borderId="0" xfId="0" applyNumberFormat="1" applyFont="1" applyAlignment="1">
      <alignment horizontal="center"/>
    </xf>
    <xf numFmtId="172" fontId="2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6" fillId="0" borderId="21" xfId="0" applyNumberFormat="1" applyFont="1" applyBorder="1" applyAlignment="1">
      <alignment horizontal="center"/>
    </xf>
    <xf numFmtId="0" fontId="0" fillId="0" borderId="48" xfId="0" applyBorder="1"/>
  </cellXfs>
  <cellStyles count="5">
    <cellStyle name="Euro" xfId="1" xr:uid="{00000000-0005-0000-0000-000000000000}"/>
    <cellStyle name="Milliers 2" xfId="4" xr:uid="{C323E74F-E294-4D60-A9DE-817D8CDF02BC}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fr-FR" u="sng">
                <a:solidFill>
                  <a:sysClr val="windowText" lastClr="000000"/>
                </a:solidFill>
              </a:rPr>
              <a:t>Evolution des contributions cumulées 2023/2022</a:t>
            </a:r>
          </a:p>
        </c:rich>
      </c:tx>
      <c:layout>
        <c:manualLayout>
          <c:xMode val="edge"/>
          <c:yMode val="edge"/>
          <c:x val="0.20187115276433559"/>
          <c:y val="1.824952182376557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04032513864054"/>
          <c:y val="0.1240857199266021"/>
          <c:w val="0.88074631208612919"/>
          <c:h val="0.68723608110933032"/>
        </c:manualLayout>
      </c:layout>
      <c:lineChart>
        <c:grouping val="standard"/>
        <c:varyColors val="0"/>
        <c:ser>
          <c:idx val="0"/>
          <c:order val="0"/>
          <c:tx>
            <c:strRef>
              <c:f>STAT1!$C$3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1"/>
              </a:solidFill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0B-470A-BCAD-A089265510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B-470A-BCAD-A089265510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0B-470A-BCAD-A089265510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B-470A-BCAD-A089265510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0B-470A-BCAD-A089265510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B-470A-BCAD-A089265510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0B-470A-BCAD-A089265510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B-470A-BCAD-A089265510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0B-470A-BCAD-A089265510E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B-470A-BCAD-A089265510E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0B-470A-BCAD-A089265510E3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3-4F7A-9979-BE3D5A33B222}"/>
                </c:ext>
              </c:extLst>
            </c:dLbl>
            <c:numFmt formatCode="#,##0\ &quot;€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STAT1!$C$4:$C$15</c:f>
              <c:numCache>
                <c:formatCode>#,##0.00\ "€"</c:formatCode>
                <c:ptCount val="12"/>
                <c:pt idx="0">
                  <c:v>758.92000000000007</c:v>
                </c:pt>
                <c:pt idx="1">
                  <c:v>1768.2400000000002</c:v>
                </c:pt>
                <c:pt idx="2">
                  <c:v>5387.380000000001</c:v>
                </c:pt>
                <c:pt idx="3">
                  <c:v>7057.920000000001</c:v>
                </c:pt>
                <c:pt idx="4">
                  <c:v>9208.5600000000013</c:v>
                </c:pt>
                <c:pt idx="5">
                  <c:v>10573.79</c:v>
                </c:pt>
                <c:pt idx="6">
                  <c:v>12269.880000000001</c:v>
                </c:pt>
                <c:pt idx="7">
                  <c:v>13879.53</c:v>
                </c:pt>
                <c:pt idx="8">
                  <c:v>15531.1</c:v>
                </c:pt>
                <c:pt idx="9">
                  <c:v>17334.510000000002</c:v>
                </c:pt>
                <c:pt idx="10">
                  <c:v>19121.410000000003</c:v>
                </c:pt>
                <c:pt idx="11">
                  <c:v>21280.660000000003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A0B-470A-BCAD-A089265510E3}"/>
            </c:ext>
          </c:extLst>
        </c:ser>
        <c:ser>
          <c:idx val="1"/>
          <c:order val="1"/>
          <c:tx>
            <c:strRef>
              <c:f>STAT1!$E$3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C00000"/>
              </a:solidFill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FC-4CA4-BE7C-8EA4112CC3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FC-4CA4-BE7C-8EA4112CC31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FC-4CA4-BE7C-8EA4112CC31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FC-4CA4-BE7C-8EA4112CC31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C-4CA4-BE7C-8EA4112CC31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6D-4A6F-815F-ECB84192E77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FF-4DE5-9CD6-F184AF87AB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00-4711-8876-9F1801EFEF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58-483B-AA92-F3F4674EFEA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3F-4B0B-97A2-29C07DE4490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D7-4487-862C-7E1555483C9B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STAT1!$E$4:$E$15</c:f>
              <c:numCache>
                <c:formatCode>#,##0.00\ "€"</c:formatCode>
                <c:ptCount val="12"/>
                <c:pt idx="0">
                  <c:v>2527.6799999999998</c:v>
                </c:pt>
                <c:pt idx="1">
                  <c:v>3221.42</c:v>
                </c:pt>
                <c:pt idx="2">
                  <c:v>4458.82</c:v>
                </c:pt>
                <c:pt idx="3">
                  <c:v>6978.6399999999994</c:v>
                </c:pt>
                <c:pt idx="4">
                  <c:v>8686.3799999999992</c:v>
                </c:pt>
                <c:pt idx="5">
                  <c:v>11228.09</c:v>
                </c:pt>
                <c:pt idx="6">
                  <c:v>13499.52</c:v>
                </c:pt>
                <c:pt idx="7">
                  <c:v>14868.470000000001</c:v>
                </c:pt>
                <c:pt idx="8">
                  <c:v>16950.620000000003</c:v>
                </c:pt>
                <c:pt idx="9">
                  <c:v>18984.890000000003</c:v>
                </c:pt>
                <c:pt idx="10">
                  <c:v>21706.100000000002</c:v>
                </c:pt>
                <c:pt idx="11">
                  <c:v>23130.640000000003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A0B-470A-BCAD-A089265510E3}"/>
            </c:ext>
          </c:extLst>
        </c:ser>
        <c:ser>
          <c:idx val="2"/>
          <c:order val="2"/>
          <c:tx>
            <c:strRef>
              <c:f>STAT1!$H$3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dLbls>
            <c:dLbl>
              <c:idx val="11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92D050"/>
                      </a:solidFill>
                    </a:defRPr>
                  </a:pPr>
                  <a:endParaRPr lang="fr-F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B-470A-BCAD-A089265510E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STAT1!$H$4:$H$15</c:f>
              <c:numCache>
                <c:formatCode>#,##0\ "€"</c:formatCode>
                <c:ptCount val="12"/>
                <c:pt idx="0">
                  <c:v>1650</c:v>
                </c:pt>
                <c:pt idx="1">
                  <c:v>3300</c:v>
                </c:pt>
                <c:pt idx="2">
                  <c:v>4950</c:v>
                </c:pt>
                <c:pt idx="3">
                  <c:v>6600</c:v>
                </c:pt>
                <c:pt idx="4">
                  <c:v>8250</c:v>
                </c:pt>
                <c:pt idx="5">
                  <c:v>9900</c:v>
                </c:pt>
                <c:pt idx="6">
                  <c:v>11550</c:v>
                </c:pt>
                <c:pt idx="7">
                  <c:v>13200</c:v>
                </c:pt>
                <c:pt idx="8">
                  <c:v>14850</c:v>
                </c:pt>
                <c:pt idx="9">
                  <c:v>16500</c:v>
                </c:pt>
                <c:pt idx="10">
                  <c:v>18150</c:v>
                </c:pt>
                <c:pt idx="11">
                  <c:v>19800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0B-470A-BCAD-A0892655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37184"/>
        <c:axId val="1"/>
      </c:lineChart>
      <c:catAx>
        <c:axId val="48713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7137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955964437926059E-3"/>
          <c:y val="0.93586945160615986"/>
          <c:w val="0.57818000598026509"/>
          <c:h val="5.966221866072050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fr-FR" u="sng">
                <a:solidFill>
                  <a:sysClr val="windowText" lastClr="000000"/>
                </a:solidFill>
              </a:rPr>
              <a:t>Montant mensuel des contributions 2023/2022</a:t>
            </a:r>
          </a:p>
        </c:rich>
      </c:tx>
      <c:layout>
        <c:manualLayout>
          <c:xMode val="edge"/>
          <c:yMode val="edge"/>
          <c:x val="0.18244567789682029"/>
          <c:y val="1.34529297081626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59848775997211"/>
          <c:y val="0.14976714746939818"/>
          <c:w val="0.85595865066047072"/>
          <c:h val="0.62148775927345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STAT1!$D$3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STAT1!$D$4:$D$15</c:f>
              <c:numCache>
                <c:formatCode>#,##0.00\ "€"</c:formatCode>
                <c:ptCount val="12"/>
                <c:pt idx="0">
                  <c:v>758.92000000000007</c:v>
                </c:pt>
                <c:pt idx="1">
                  <c:v>1009.32</c:v>
                </c:pt>
                <c:pt idx="2">
                  <c:v>3619.1400000000003</c:v>
                </c:pt>
                <c:pt idx="3">
                  <c:v>1670.54</c:v>
                </c:pt>
                <c:pt idx="4">
                  <c:v>2150.64</c:v>
                </c:pt>
                <c:pt idx="5">
                  <c:v>1365.23</c:v>
                </c:pt>
                <c:pt idx="6">
                  <c:v>1696.09</c:v>
                </c:pt>
                <c:pt idx="7">
                  <c:v>1609.6499999999999</c:v>
                </c:pt>
                <c:pt idx="8">
                  <c:v>1651.57</c:v>
                </c:pt>
                <c:pt idx="9">
                  <c:v>1803.41</c:v>
                </c:pt>
                <c:pt idx="10">
                  <c:v>1786.8999999999999</c:v>
                </c:pt>
                <c:pt idx="11">
                  <c:v>2159.25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2-4E07-A224-6B428A336FCF}"/>
            </c:ext>
          </c:extLst>
        </c:ser>
        <c:ser>
          <c:idx val="1"/>
          <c:order val="2"/>
          <c:tx>
            <c:strRef>
              <c:f>STAT1!$F$3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STAT1!$F$4:$F$15</c:f>
              <c:numCache>
                <c:formatCode>#,##0.00\ "€"</c:formatCode>
                <c:ptCount val="12"/>
                <c:pt idx="0">
                  <c:v>2527.6799999999998</c:v>
                </c:pt>
                <c:pt idx="1">
                  <c:v>693.74</c:v>
                </c:pt>
                <c:pt idx="2">
                  <c:v>1237.4000000000001</c:v>
                </c:pt>
                <c:pt idx="3">
                  <c:v>2519.8200000000002</c:v>
                </c:pt>
                <c:pt idx="4">
                  <c:v>1707.74</c:v>
                </c:pt>
                <c:pt idx="5">
                  <c:v>2541.71</c:v>
                </c:pt>
                <c:pt idx="6">
                  <c:v>2271.4300000000003</c:v>
                </c:pt>
                <c:pt idx="7">
                  <c:v>1368.95</c:v>
                </c:pt>
                <c:pt idx="8">
                  <c:v>2082.15</c:v>
                </c:pt>
                <c:pt idx="9">
                  <c:v>2034.27</c:v>
                </c:pt>
                <c:pt idx="10">
                  <c:v>2721.21</c:v>
                </c:pt>
                <c:pt idx="11">
                  <c:v>1424.54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2-4E07-A224-6B428A336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7156320"/>
        <c:axId val="1"/>
      </c:barChart>
      <c:lineChart>
        <c:grouping val="standard"/>
        <c:varyColors val="0"/>
        <c:ser>
          <c:idx val="2"/>
          <c:order val="1"/>
          <c:tx>
            <c:strRef>
              <c:f>STAT1!$G$3</c:f>
              <c:strCache>
                <c:ptCount val="1"/>
                <c:pt idx="0">
                  <c:v>Budget 2023</c:v>
                </c:pt>
              </c:strCache>
            </c:strRef>
          </c:tx>
          <c:spPr>
            <a:ln cap="rnd">
              <a:solidFill>
                <a:schemeClr val="accent3">
                  <a:shade val="95000"/>
                  <a:satMod val="105000"/>
                </a:schemeClr>
              </a:solidFill>
              <a:prstDash val="sysDot"/>
              <a:round/>
              <a:headEnd type="none"/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8EF4-431F-A599-5F376F786DE1}"/>
              </c:ext>
            </c:extLst>
          </c:dPt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STAT1!$G$4:$G$15</c:f>
              <c:numCache>
                <c:formatCode>#,##0.00\ "€"</c:formatCode>
                <c:ptCount val="12"/>
                <c:pt idx="0">
                  <c:v>1650</c:v>
                </c:pt>
                <c:pt idx="1">
                  <c:v>1650</c:v>
                </c:pt>
                <c:pt idx="2">
                  <c:v>1650</c:v>
                </c:pt>
                <c:pt idx="3">
                  <c:v>1650</c:v>
                </c:pt>
                <c:pt idx="4">
                  <c:v>1650</c:v>
                </c:pt>
                <c:pt idx="5">
                  <c:v>1650</c:v>
                </c:pt>
                <c:pt idx="6">
                  <c:v>1650</c:v>
                </c:pt>
                <c:pt idx="7">
                  <c:v>1650</c:v>
                </c:pt>
                <c:pt idx="8">
                  <c:v>1650</c:v>
                </c:pt>
                <c:pt idx="9">
                  <c:v>1650</c:v>
                </c:pt>
                <c:pt idx="10">
                  <c:v>1650</c:v>
                </c:pt>
                <c:pt idx="11">
                  <c:v>1650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4-431F-A599-5F376F786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56320"/>
        <c:axId val="1"/>
      </c:lineChart>
      <c:catAx>
        <c:axId val="4871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7156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585892625186375E-3"/>
          <c:y val="0.90241103808191503"/>
          <c:w val="0.47055346194566144"/>
          <c:h val="9.75890181868859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 b="1" i="0" u="sng" strike="noStrike" baseline="0">
                <a:solidFill>
                  <a:srgbClr val="333333"/>
                </a:solidFill>
                <a:latin typeface="Calibri"/>
                <a:cs typeface="Calibri"/>
              </a:rPr>
              <a:t>Bilan Trésorerie à fin Décembre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 b="1" i="0" u="sng" strike="noStrike" baseline="0">
                <a:solidFill>
                  <a:srgbClr val="333333"/>
                </a:solidFill>
                <a:latin typeface="Calibri"/>
                <a:cs typeface="Calibri"/>
              </a:rPr>
              <a:t>/Budget</a:t>
            </a:r>
            <a:endParaRPr lang="fr-FR" sz="1400" b="1" i="0" u="none" strike="noStrike" baseline="0">
              <a:solidFill>
                <a:srgbClr val="333333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050" b="1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Budget 2023                                                                                             Réalisé 2023 </a:t>
            </a:r>
          </a:p>
        </c:rich>
      </c:tx>
      <c:layout>
        <c:manualLayout>
          <c:xMode val="edge"/>
          <c:yMode val="edge"/>
          <c:x val="0.29903282067544001"/>
          <c:y val="9.25183431825623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439253223202816"/>
          <c:y val="0.19226312201772322"/>
          <c:w val="0.82321062992125971"/>
          <c:h val="0.6716922933845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STAT1!$J$3</c:f>
              <c:strCache>
                <c:ptCount val="1"/>
                <c:pt idx="0">
                  <c:v>Cpt courant+Liquidité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numFmt formatCode="#,##0\ &quot;€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STAT1!$K$2:$L$2</c:f>
              <c:strCache>
                <c:ptCount val="2"/>
                <c:pt idx="0">
                  <c:v>Budget</c:v>
                </c:pt>
                <c:pt idx="1">
                  <c:v>2023</c:v>
                </c:pt>
              </c:strCache>
            </c:strRef>
          </c:cat>
          <c:val>
            <c:numRef>
              <c:f>STAT1!$K$3:$L$3</c:f>
              <c:numCache>
                <c:formatCode>#,##0.00\ "€"</c:formatCode>
                <c:ptCount val="2"/>
                <c:pt idx="0">
                  <c:v>13281</c:v>
                </c:pt>
                <c:pt idx="1">
                  <c:v>14631.299999999997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B-4DD9-B28C-38E38DA517A0}"/>
            </c:ext>
          </c:extLst>
        </c:ser>
        <c:ser>
          <c:idx val="1"/>
          <c:order val="1"/>
          <c:tx>
            <c:strRef>
              <c:f>STAT1!$J$4</c:f>
              <c:strCache>
                <c:ptCount val="1"/>
                <c:pt idx="0">
                  <c:v>Prudente réserve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numFmt formatCode="#,##0\ &quot;€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STAT1!$K$2:$L$2</c:f>
              <c:strCache>
                <c:ptCount val="2"/>
                <c:pt idx="0">
                  <c:v>Budget</c:v>
                </c:pt>
                <c:pt idx="1">
                  <c:v>2023</c:v>
                </c:pt>
              </c:strCache>
            </c:strRef>
          </c:cat>
          <c:val>
            <c:numRef>
              <c:f>STAT1!$K$4:$L$4</c:f>
              <c:numCache>
                <c:formatCode>#,##0.00\ "€"</c:formatCode>
                <c:ptCount val="2"/>
                <c:pt idx="0">
                  <c:v>6850</c:v>
                </c:pt>
                <c:pt idx="1">
                  <c:v>6850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B-4DD9-B28C-38E38DA517A0}"/>
            </c:ext>
          </c:extLst>
        </c:ser>
        <c:ser>
          <c:idx val="2"/>
          <c:order val="2"/>
          <c:tx>
            <c:strRef>
              <c:f>STAT1!$J$5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numFmt formatCode="#,##0\ &quot;€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STAT1!$K$2:$L$2</c:f>
              <c:strCache>
                <c:ptCount val="2"/>
                <c:pt idx="0">
                  <c:v>Budget</c:v>
                </c:pt>
                <c:pt idx="1">
                  <c:v>2023</c:v>
                </c:pt>
              </c:strCache>
            </c:strRef>
          </c:cat>
          <c:val>
            <c:numRef>
              <c:f>STAT1!$K$5:$L$5</c:f>
              <c:numCache>
                <c:formatCode>#,##0.00\ "€"</c:formatCode>
                <c:ptCount val="2"/>
                <c:pt idx="0">
                  <c:v>20131</c:v>
                </c:pt>
                <c:pt idx="1">
                  <c:v>21481.299999999996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CB-4DD9-B28C-38E38DA517A0}"/>
            </c:ext>
          </c:extLst>
        </c:ser>
        <c:ser>
          <c:idx val="3"/>
          <c:order val="3"/>
          <c:tx>
            <c:strRef>
              <c:f>STAT1!$J$6</c:f>
              <c:strCache>
                <c:ptCount val="1"/>
                <c:pt idx="0">
                  <c:v>TOTAL+Delta Littérature</c:v>
                </c:pt>
              </c:strCache>
            </c:strRef>
          </c:tx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STAT1!$K$2:$L$2</c:f>
              <c:strCache>
                <c:ptCount val="2"/>
                <c:pt idx="0">
                  <c:v>Budget</c:v>
                </c:pt>
                <c:pt idx="1">
                  <c:v>2023</c:v>
                </c:pt>
              </c:strCache>
            </c:strRef>
          </c:cat>
          <c:val>
            <c:numRef>
              <c:f>STAT1!$K$6:$L$6</c:f>
              <c:numCache>
                <c:formatCode>#,##0.00\ "€"</c:formatCode>
                <c:ptCount val="2"/>
                <c:pt idx="0">
                  <c:v>20131</c:v>
                </c:pt>
                <c:pt idx="1">
                  <c:v>24980.769999999997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3D-43F5-A583-A74E59AE1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149664"/>
        <c:axId val="1"/>
      </c:barChart>
      <c:catAx>
        <c:axId val="48714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7149664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621700173160952E-2"/>
          <c:y val="0.92176706439302447"/>
          <c:w val="0.86745872914609323"/>
          <c:h val="5.99179320376364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b="1" u="sng">
                <a:solidFill>
                  <a:sysClr val="windowText" lastClr="000000"/>
                </a:solidFill>
              </a:rPr>
              <a:t>Ventes Littérature 2023/2022</a:t>
            </a:r>
          </a:p>
        </c:rich>
      </c:tx>
      <c:layout>
        <c:manualLayout>
          <c:xMode val="edge"/>
          <c:yMode val="edge"/>
          <c:x val="0.28802772202494298"/>
          <c:y val="1.59682010902483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30936132983377"/>
          <c:y val="0.11776097590073968"/>
          <c:w val="0.8722461942257218"/>
          <c:h val="0.7084517418277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STAT1!$C$18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STAT1!$B$19:$B$30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STAT1!$C$19:$C$30</c:f>
              <c:numCache>
                <c:formatCode>0.00</c:formatCode>
                <c:ptCount val="12"/>
                <c:pt idx="0">
                  <c:v>1463.5</c:v>
                </c:pt>
                <c:pt idx="1">
                  <c:v>2097.5</c:v>
                </c:pt>
                <c:pt idx="2">
                  <c:v>1289.9000000000001</c:v>
                </c:pt>
                <c:pt idx="3">
                  <c:v>1018.1</c:v>
                </c:pt>
                <c:pt idx="4">
                  <c:v>1678.4</c:v>
                </c:pt>
                <c:pt idx="5">
                  <c:v>1892.75</c:v>
                </c:pt>
                <c:pt idx="6">
                  <c:v>1486.1</c:v>
                </c:pt>
                <c:pt idx="7">
                  <c:v>1133</c:v>
                </c:pt>
                <c:pt idx="8">
                  <c:v>2119.9</c:v>
                </c:pt>
                <c:pt idx="9">
                  <c:v>881.1</c:v>
                </c:pt>
                <c:pt idx="10">
                  <c:v>1336.3</c:v>
                </c:pt>
                <c:pt idx="11">
                  <c:v>1219.1000000000001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A-4A45-8B5B-74D6A6177B2B}"/>
            </c:ext>
          </c:extLst>
        </c:ser>
        <c:ser>
          <c:idx val="1"/>
          <c:order val="1"/>
          <c:tx>
            <c:strRef>
              <c:f>STAT1!$D$18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strRef>
              <c:f>STAT1!$B$19:$B$30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STAT1!$D$19:$D$30</c:f>
              <c:numCache>
                <c:formatCode>0.00</c:formatCode>
                <c:ptCount val="12"/>
                <c:pt idx="0">
                  <c:v>1202.5</c:v>
                </c:pt>
                <c:pt idx="1">
                  <c:v>1607.8</c:v>
                </c:pt>
                <c:pt idx="2">
                  <c:v>955.1</c:v>
                </c:pt>
                <c:pt idx="3">
                  <c:v>2150.9</c:v>
                </c:pt>
                <c:pt idx="4">
                  <c:v>2033.8999999999999</c:v>
                </c:pt>
                <c:pt idx="5">
                  <c:v>1481.6</c:v>
                </c:pt>
                <c:pt idx="6">
                  <c:v>1193</c:v>
                </c:pt>
                <c:pt idx="7">
                  <c:v>1111</c:v>
                </c:pt>
                <c:pt idx="8">
                  <c:v>1995.4</c:v>
                </c:pt>
                <c:pt idx="9">
                  <c:v>2660</c:v>
                </c:pt>
                <c:pt idx="10">
                  <c:v>1108.2</c:v>
                </c:pt>
                <c:pt idx="11">
                  <c:v>1791.3999999999999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A-4A45-8B5B-74D6A6177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7134272"/>
        <c:axId val="1"/>
      </c:barChart>
      <c:lineChart>
        <c:grouping val="standard"/>
        <c:varyColors val="0"/>
        <c:ser>
          <c:idx val="2"/>
          <c:order val="2"/>
          <c:tx>
            <c:strRef>
              <c:f>STAT1!$E$18</c:f>
              <c:strCache>
                <c:ptCount val="1"/>
                <c:pt idx="0">
                  <c:v>Budget 2023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val>
            <c:numRef>
              <c:f>STAT1!$E$19:$E$30</c:f>
              <c:numCache>
                <c:formatCode>0.00</c:formatCode>
                <c:ptCount val="12"/>
                <c:pt idx="0">
                  <c:v>1540</c:v>
                </c:pt>
                <c:pt idx="1">
                  <c:v>1540</c:v>
                </c:pt>
                <c:pt idx="2">
                  <c:v>1540</c:v>
                </c:pt>
                <c:pt idx="3">
                  <c:v>1540</c:v>
                </c:pt>
                <c:pt idx="4">
                  <c:v>1540</c:v>
                </c:pt>
                <c:pt idx="5">
                  <c:v>1540</c:v>
                </c:pt>
                <c:pt idx="6">
                  <c:v>1540</c:v>
                </c:pt>
                <c:pt idx="7">
                  <c:v>1540</c:v>
                </c:pt>
                <c:pt idx="8">
                  <c:v>1540</c:v>
                </c:pt>
                <c:pt idx="9">
                  <c:v>1540</c:v>
                </c:pt>
                <c:pt idx="10">
                  <c:v>1540</c:v>
                </c:pt>
                <c:pt idx="11">
                  <c:v>1540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7-464B-8BF6-225F1E14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34272"/>
        <c:axId val="1"/>
      </c:lineChart>
      <c:catAx>
        <c:axId val="4871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7134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565335947792505E-2"/>
          <c:y val="0.92587389400913134"/>
          <c:w val="0.51167468366065127"/>
          <c:h val="7.41261035552374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 u="sng">
                <a:solidFill>
                  <a:sysClr val="windowText" lastClr="000000"/>
                </a:solidFill>
              </a:rPr>
              <a:t>Valorisation du stock Littérature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55328635868568"/>
          <c:y val="0.13221399672636527"/>
          <c:w val="0.84819983708932933"/>
          <c:h val="0.73058224783621084"/>
        </c:manualLayout>
      </c:layout>
      <c:lineChart>
        <c:grouping val="standard"/>
        <c:varyColors val="0"/>
        <c:ser>
          <c:idx val="0"/>
          <c:order val="0"/>
          <c:tx>
            <c:strRef>
              <c:f>STAT1!$C$35:$C$47</c:f>
              <c:strCache>
                <c:ptCount val="13"/>
                <c:pt idx="0">
                  <c:v>1-janv.</c:v>
                </c:pt>
                <c:pt idx="1">
                  <c:v>1-févr.</c:v>
                </c:pt>
                <c:pt idx="2">
                  <c:v>1-mars</c:v>
                </c:pt>
                <c:pt idx="3">
                  <c:v>1-avr.</c:v>
                </c:pt>
                <c:pt idx="4">
                  <c:v>1-mai</c:v>
                </c:pt>
                <c:pt idx="5">
                  <c:v>1-juin</c:v>
                </c:pt>
                <c:pt idx="6">
                  <c:v>1-juil.</c:v>
                </c:pt>
                <c:pt idx="7">
                  <c:v>1-août</c:v>
                </c:pt>
                <c:pt idx="8">
                  <c:v>1-sept.</c:v>
                </c:pt>
                <c:pt idx="9">
                  <c:v>1-oct.</c:v>
                </c:pt>
                <c:pt idx="10">
                  <c:v>1-nov.</c:v>
                </c:pt>
                <c:pt idx="11">
                  <c:v>1-déc.</c:v>
                </c:pt>
                <c:pt idx="12">
                  <c:v>1-janv.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43-47B7-B781-66BA9D0D7F5B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43-47B7-B781-66BA9D0D7F5B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43-47B7-B781-66BA9D0D7F5B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43-47B7-B781-66BA9D0D7F5B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8-4665-A7E0-E5B6C1DD3DFC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DE-48B6-A447-15B7986E7063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48-4665-A7E0-E5B6C1DD3DF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STAT1!$C$35:$C$47</c:f>
              <c:numCache>
                <c:formatCode>[$-40C]d\-mmm;@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STAT1!$D$35:$D$47</c:f>
              <c:numCache>
                <c:formatCode>_("€"* #,##0_);_("€"* \(#,##0\);_("€"* "-"_);_(@_)</c:formatCode>
                <c:ptCount val="13"/>
                <c:pt idx="0">
                  <c:v>7528</c:v>
                </c:pt>
                <c:pt idx="1">
                  <c:v>7670.99</c:v>
                </c:pt>
                <c:pt idx="2">
                  <c:v>7044.19</c:v>
                </c:pt>
                <c:pt idx="3">
                  <c:v>7801.2699999999986</c:v>
                </c:pt>
                <c:pt idx="4">
                  <c:v>5680.369999999999</c:v>
                </c:pt>
                <c:pt idx="5">
                  <c:v>8255.9699999999993</c:v>
                </c:pt>
                <c:pt idx="6">
                  <c:v>7743.2899999999991</c:v>
                </c:pt>
                <c:pt idx="7">
                  <c:v>10552.8</c:v>
                </c:pt>
                <c:pt idx="8">
                  <c:v>9441.7999999999993</c:v>
                </c:pt>
                <c:pt idx="9">
                  <c:v>10186.719999999999</c:v>
                </c:pt>
                <c:pt idx="10">
                  <c:v>8649</c:v>
                </c:pt>
                <c:pt idx="11">
                  <c:v>11214.8</c:v>
                </c:pt>
                <c:pt idx="12">
                  <c:v>11027.47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74B-4197-B949-577E3F8A3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45504"/>
        <c:axId val="1"/>
      </c:lineChart>
      <c:dateAx>
        <c:axId val="487145504"/>
        <c:scaling>
          <c:orientation val="minMax"/>
        </c:scaling>
        <c:delete val="0"/>
        <c:axPos val="b"/>
        <c:numFmt formatCode="[$-40C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3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714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 b="1" i="0" u="sng" strike="noStrike" baseline="0">
                <a:solidFill>
                  <a:srgbClr val="333333"/>
                </a:solidFill>
                <a:latin typeface="Calibri"/>
                <a:cs typeface="Calibri"/>
              </a:rPr>
              <a:t>Dépenses Budgétées 2023 à Fin Décembre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 sz="1400" b="1" i="0" u="sng" strike="noStrike" baseline="0">
              <a:solidFill>
                <a:srgbClr val="333333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 sz="1400" b="1" i="0" u="sng" strike="noStrike" baseline="0">
              <a:solidFill>
                <a:srgbClr val="333333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 b="1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100" b="1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Budget  2023                                   Réalisé 2023</a:t>
            </a:r>
          </a:p>
        </c:rich>
      </c:tx>
      <c:layout>
        <c:manualLayout>
          <c:xMode val="edge"/>
          <c:yMode val="edge"/>
          <c:x val="0.22844244010080669"/>
          <c:y val="1.606846690175997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12270341207349"/>
          <c:y val="0.19226300452600906"/>
          <c:w val="0.82321062992125971"/>
          <c:h val="0.6716922933845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STAT1!$J$19</c:f>
              <c:strCache>
                <c:ptCount val="1"/>
                <c:pt idx="0">
                  <c:v>Evolution Informatique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numFmt formatCode="#,##0\ &quot;€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STAT1!$K$2:$L$2</c:f>
              <c:strCache>
                <c:ptCount val="2"/>
                <c:pt idx="0">
                  <c:v>Budget</c:v>
                </c:pt>
                <c:pt idx="1">
                  <c:v>2023</c:v>
                </c:pt>
              </c:strCache>
            </c:strRef>
          </c:cat>
          <c:val>
            <c:numRef>
              <c:f>STAT1!$K$19:$L$19</c:f>
              <c:numCache>
                <c:formatCode>#,##0.00\ "€"</c:formatCod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7-46E8-BC08-2F447F69552A}"/>
            </c:ext>
          </c:extLst>
        </c:ser>
        <c:ser>
          <c:idx val="1"/>
          <c:order val="1"/>
          <c:tx>
            <c:strRef>
              <c:f>STAT1!$J$20</c:f>
              <c:strCache>
                <c:ptCount val="1"/>
                <c:pt idx="0">
                  <c:v>Local Sauton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numFmt formatCode="#,##0\ &quot;€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STAT1!$K$2:$L$2</c:f>
              <c:strCache>
                <c:ptCount val="2"/>
                <c:pt idx="0">
                  <c:v>Budget</c:v>
                </c:pt>
                <c:pt idx="1">
                  <c:v>2023</c:v>
                </c:pt>
              </c:strCache>
            </c:strRef>
          </c:cat>
          <c:val>
            <c:numRef>
              <c:f>STAT1!$K$20:$L$20</c:f>
              <c:numCache>
                <c:formatCode>#,##0.00\ "€"</c:formatCode>
                <c:ptCount val="2"/>
                <c:pt idx="0">
                  <c:v>3000</c:v>
                </c:pt>
                <c:pt idx="1">
                  <c:v>531.81999999999994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7-46E8-BC08-2F447F695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87149664"/>
        <c:axId val="1"/>
      </c:barChart>
      <c:catAx>
        <c:axId val="48714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7149664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3757340439642585E-2"/>
          <c:y val="0.93199201326828007"/>
          <c:w val="0.92359383101614589"/>
          <c:h val="5.7783037856464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373380</xdr:colOff>
      <xdr:row>21</xdr:row>
      <xdr:rowOff>30480</xdr:rowOff>
    </xdr:from>
    <xdr:to>
      <xdr:col>13</xdr:col>
      <xdr:colOff>45720</xdr:colOff>
      <xdr:row>36</xdr:row>
      <xdr:rowOff>83820</xdr:rowOff>
    </xdr:to>
    <xdr:graphicFrame macro="">
      <xdr:nvGraphicFramePr>
        <xdr:cNvPr id="6807358" name="Graphique 1">
          <a:extLst>
            <a:ext uri="{FF2B5EF4-FFF2-40B4-BE49-F238E27FC236}">
              <a16:creationId xmlns:a16="http://schemas.microsoft.com/office/drawing/2014/main" id="{E5E4145E-3AC4-41D6-BB0D-DC6873532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83820</xdr:colOff>
      <xdr:row>21</xdr:row>
      <xdr:rowOff>30480</xdr:rowOff>
    </xdr:from>
    <xdr:to>
      <xdr:col>7</xdr:col>
      <xdr:colOff>274320</xdr:colOff>
      <xdr:row>36</xdr:row>
      <xdr:rowOff>83820</xdr:rowOff>
    </xdr:to>
    <xdr:graphicFrame macro="">
      <xdr:nvGraphicFramePr>
        <xdr:cNvPr id="6807359" name="Graphique 3">
          <a:extLst>
            <a:ext uri="{FF2B5EF4-FFF2-40B4-BE49-F238E27FC236}">
              <a16:creationId xmlns:a16="http://schemas.microsoft.com/office/drawing/2014/main" id="{68C92459-6C9B-453C-9772-F7F93537D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60960</xdr:colOff>
      <xdr:row>0</xdr:row>
      <xdr:rowOff>22860</xdr:rowOff>
    </xdr:from>
    <xdr:to>
      <xdr:col>8</xdr:col>
      <xdr:colOff>1339850</xdr:colOff>
      <xdr:row>20</xdr:row>
      <xdr:rowOff>167640</xdr:rowOff>
    </xdr:to>
    <xdr:graphicFrame macro="">
      <xdr:nvGraphicFramePr>
        <xdr:cNvPr id="6807360" name="Graphique 1">
          <a:extLst>
            <a:ext uri="{FF2B5EF4-FFF2-40B4-BE49-F238E27FC236}">
              <a16:creationId xmlns:a16="http://schemas.microsoft.com/office/drawing/2014/main" id="{A5AE712F-BB88-4525-8138-CBC5276B5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</xdr:colOff>
      <xdr:row>36</xdr:row>
      <xdr:rowOff>167640</xdr:rowOff>
    </xdr:from>
    <xdr:to>
      <xdr:col>7</xdr:col>
      <xdr:colOff>266700</xdr:colOff>
      <xdr:row>55</xdr:row>
      <xdr:rowOff>38100</xdr:rowOff>
    </xdr:to>
    <xdr:graphicFrame macro="">
      <xdr:nvGraphicFramePr>
        <xdr:cNvPr id="6807361" name="Graphique 1">
          <a:extLst>
            <a:ext uri="{FF2B5EF4-FFF2-40B4-BE49-F238E27FC236}">
              <a16:creationId xmlns:a16="http://schemas.microsoft.com/office/drawing/2014/main" id="{4F64A827-F15D-437C-9CDA-8EE6BAFBA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358140</xdr:colOff>
      <xdr:row>36</xdr:row>
      <xdr:rowOff>167640</xdr:rowOff>
    </xdr:from>
    <xdr:to>
      <xdr:col>13</xdr:col>
      <xdr:colOff>22860</xdr:colOff>
      <xdr:row>55</xdr:row>
      <xdr:rowOff>60960</xdr:rowOff>
    </xdr:to>
    <xdr:graphicFrame macro="">
      <xdr:nvGraphicFramePr>
        <xdr:cNvPr id="6807362" name="Graphique 1">
          <a:extLst>
            <a:ext uri="{FF2B5EF4-FFF2-40B4-BE49-F238E27FC236}">
              <a16:creationId xmlns:a16="http://schemas.microsoft.com/office/drawing/2014/main" id="{70D212DD-DED8-4C2E-B222-115392BDE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1454150</xdr:colOff>
      <xdr:row>0</xdr:row>
      <xdr:rowOff>19050</xdr:rowOff>
    </xdr:from>
    <xdr:to>
      <xdr:col>13</xdr:col>
      <xdr:colOff>44450</xdr:colOff>
      <xdr:row>20</xdr:row>
      <xdr:rowOff>163830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733EE656-94E8-41B4-BC6F-59C5AD805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S1163"/>
  <sheetViews>
    <sheetView showGridLines="0" zoomScaleNormal="100" workbookViewId="0">
      <selection activeCell="I30" sqref="I30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81640625" style="155" customWidth="1"/>
    <col min="16" max="16" width="15.81640625" style="3" customWidth="1"/>
    <col min="17" max="19" width="10.81640625" style="3"/>
    <col min="20" max="16384" width="10.81640625" style="57"/>
  </cols>
  <sheetData>
    <row r="1" spans="1:19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19" ht="14" thickTop="1" thickBot="1" x14ac:dyDescent="0.35">
      <c r="A2" s="486" t="s">
        <v>85</v>
      </c>
      <c r="B2" s="487"/>
      <c r="C2" s="487"/>
      <c r="D2" s="487"/>
      <c r="E2" s="487"/>
      <c r="F2" s="487"/>
      <c r="G2" s="488"/>
      <c r="I2" s="486" t="s">
        <v>86</v>
      </c>
      <c r="J2" s="487"/>
      <c r="K2" s="487"/>
      <c r="L2" s="487"/>
      <c r="M2" s="487"/>
      <c r="N2" s="487"/>
      <c r="O2" s="488"/>
    </row>
    <row r="3" spans="1:19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19" ht="13" x14ac:dyDescent="0.3">
      <c r="A4" s="252">
        <v>44938</v>
      </c>
      <c r="B4" s="347" t="s">
        <v>87</v>
      </c>
      <c r="C4" s="191"/>
      <c r="D4" s="190"/>
      <c r="E4" s="202">
        <v>16</v>
      </c>
      <c r="F4" s="190">
        <f>SUM(C4:E4)</f>
        <v>16</v>
      </c>
      <c r="G4" s="194" t="s">
        <v>88</v>
      </c>
      <c r="I4" s="193">
        <v>44927</v>
      </c>
      <c r="J4" s="55" t="s">
        <v>89</v>
      </c>
      <c r="K4" s="185"/>
      <c r="L4" s="186">
        <v>150</v>
      </c>
      <c r="M4" s="187"/>
      <c r="N4" s="188">
        <f>SUM(K4:M4)</f>
        <v>150</v>
      </c>
      <c r="O4" s="200" t="s">
        <v>88</v>
      </c>
    </row>
    <row r="5" spans="1:19" ht="13" x14ac:dyDescent="0.3">
      <c r="A5" s="252">
        <v>44938</v>
      </c>
      <c r="B5" s="347" t="s">
        <v>90</v>
      </c>
      <c r="C5" s="191"/>
      <c r="D5" s="190"/>
      <c r="E5" s="202">
        <v>103</v>
      </c>
      <c r="F5" s="190">
        <f t="shared" ref="F5:F35" si="0">SUM(C5:E5)</f>
        <v>103</v>
      </c>
      <c r="G5" s="194" t="s">
        <v>88</v>
      </c>
      <c r="I5" s="193">
        <v>44928</v>
      </c>
      <c r="J5" s="55" t="s">
        <v>91</v>
      </c>
      <c r="K5" s="185">
        <v>52.8</v>
      </c>
      <c r="L5" s="186"/>
      <c r="M5" s="189"/>
      <c r="N5" s="188">
        <f t="shared" ref="N5:N35" si="1">SUM(K5:M5)</f>
        <v>52.8</v>
      </c>
      <c r="O5" s="200" t="s">
        <v>88</v>
      </c>
    </row>
    <row r="6" spans="1:19" ht="13" x14ac:dyDescent="0.3">
      <c r="A6" s="252">
        <v>44938</v>
      </c>
      <c r="B6" s="347" t="s">
        <v>92</v>
      </c>
      <c r="C6" s="191"/>
      <c r="D6" s="190"/>
      <c r="E6" s="202">
        <v>20</v>
      </c>
      <c r="F6" s="188">
        <f t="shared" si="0"/>
        <v>20</v>
      </c>
      <c r="G6" s="194" t="s">
        <v>88</v>
      </c>
      <c r="I6" s="193">
        <v>44929</v>
      </c>
      <c r="J6" s="55" t="s">
        <v>93</v>
      </c>
      <c r="K6" s="185">
        <v>600</v>
      </c>
      <c r="L6" s="186"/>
      <c r="M6" s="189"/>
      <c r="N6" s="190">
        <f t="shared" si="1"/>
        <v>600</v>
      </c>
      <c r="O6" s="200" t="s">
        <v>88</v>
      </c>
    </row>
    <row r="7" spans="1:19" ht="13" x14ac:dyDescent="0.3">
      <c r="A7" s="252">
        <v>44938</v>
      </c>
      <c r="B7" s="347" t="s">
        <v>94</v>
      </c>
      <c r="C7" s="191"/>
      <c r="D7" s="190"/>
      <c r="E7" s="202">
        <v>16</v>
      </c>
      <c r="F7" s="188">
        <f t="shared" si="0"/>
        <v>16</v>
      </c>
      <c r="G7" s="194" t="s">
        <v>88</v>
      </c>
      <c r="I7" s="193">
        <v>44930</v>
      </c>
      <c r="J7" s="55" t="s">
        <v>95</v>
      </c>
      <c r="K7" s="185">
        <v>57.86</v>
      </c>
      <c r="L7" s="186"/>
      <c r="M7" s="189"/>
      <c r="N7" s="190">
        <f t="shared" si="1"/>
        <v>57.86</v>
      </c>
      <c r="O7" s="200" t="s">
        <v>88</v>
      </c>
    </row>
    <row r="8" spans="1:19" ht="13" x14ac:dyDescent="0.3">
      <c r="A8" s="252">
        <v>44938</v>
      </c>
      <c r="B8" s="347" t="s">
        <v>96</v>
      </c>
      <c r="C8" s="191"/>
      <c r="D8" s="190"/>
      <c r="E8" s="202">
        <v>73</v>
      </c>
      <c r="F8" s="188">
        <f t="shared" si="0"/>
        <v>73</v>
      </c>
      <c r="G8" s="194" t="s">
        <v>88</v>
      </c>
      <c r="I8" s="252">
        <v>44934</v>
      </c>
      <c r="J8" s="211" t="s">
        <v>97</v>
      </c>
      <c r="K8" s="185">
        <v>70</v>
      </c>
      <c r="L8" s="186"/>
      <c r="M8" s="189"/>
      <c r="N8" s="190">
        <f t="shared" si="1"/>
        <v>70</v>
      </c>
      <c r="O8" s="200" t="s">
        <v>88</v>
      </c>
    </row>
    <row r="9" spans="1:19" ht="13" x14ac:dyDescent="0.3">
      <c r="A9" s="252">
        <v>44938</v>
      </c>
      <c r="B9" s="347" t="s">
        <v>98</v>
      </c>
      <c r="C9" s="191"/>
      <c r="D9" s="190"/>
      <c r="E9" s="202">
        <v>18</v>
      </c>
      <c r="F9" s="188">
        <f t="shared" si="0"/>
        <v>18</v>
      </c>
      <c r="G9" s="194" t="s">
        <v>88</v>
      </c>
      <c r="I9" s="193">
        <v>44937</v>
      </c>
      <c r="J9" s="55" t="s">
        <v>99</v>
      </c>
      <c r="K9" s="185"/>
      <c r="L9" s="186">
        <v>30</v>
      </c>
      <c r="M9" s="189"/>
      <c r="N9" s="190">
        <f t="shared" si="1"/>
        <v>30</v>
      </c>
      <c r="O9" s="200" t="s">
        <v>88</v>
      </c>
    </row>
    <row r="10" spans="1:19" ht="13" x14ac:dyDescent="0.3">
      <c r="A10" s="252">
        <v>44210</v>
      </c>
      <c r="B10" s="347" t="s">
        <v>100</v>
      </c>
      <c r="C10" s="191"/>
      <c r="D10" s="190"/>
      <c r="E10" s="202">
        <v>23.5</v>
      </c>
      <c r="F10" s="188">
        <f t="shared" si="0"/>
        <v>23.5</v>
      </c>
      <c r="G10" s="194" t="s">
        <v>88</v>
      </c>
      <c r="I10" s="193">
        <v>44938</v>
      </c>
      <c r="J10" s="55" t="s">
        <v>101</v>
      </c>
      <c r="K10" s="185"/>
      <c r="L10" s="186">
        <v>1245</v>
      </c>
      <c r="M10" s="189"/>
      <c r="N10" s="190">
        <f t="shared" si="1"/>
        <v>1245</v>
      </c>
      <c r="O10" s="200" t="s">
        <v>88</v>
      </c>
    </row>
    <row r="11" spans="1:19" ht="13" x14ac:dyDescent="0.3">
      <c r="A11" s="252">
        <v>44210</v>
      </c>
      <c r="B11" s="347" t="s">
        <v>102</v>
      </c>
      <c r="C11" s="191"/>
      <c r="D11" s="190">
        <v>26.5</v>
      </c>
      <c r="E11" s="202"/>
      <c r="F11" s="188">
        <f t="shared" si="0"/>
        <v>26.5</v>
      </c>
      <c r="G11" s="194" t="s">
        <v>88</v>
      </c>
      <c r="I11" s="252">
        <v>44942</v>
      </c>
      <c r="J11" s="211" t="s">
        <v>103</v>
      </c>
      <c r="K11" s="185">
        <v>30</v>
      </c>
      <c r="L11" s="186"/>
      <c r="M11" s="189"/>
      <c r="N11" s="190">
        <f t="shared" si="1"/>
        <v>30</v>
      </c>
      <c r="O11" s="200" t="s">
        <v>88</v>
      </c>
    </row>
    <row r="12" spans="1:19" s="154" customFormat="1" ht="13" x14ac:dyDescent="0.3">
      <c r="A12" s="252">
        <v>44210</v>
      </c>
      <c r="B12" s="347" t="s">
        <v>104</v>
      </c>
      <c r="C12" s="191"/>
      <c r="D12" s="186"/>
      <c r="E12" s="202">
        <v>2</v>
      </c>
      <c r="F12" s="188">
        <f t="shared" si="0"/>
        <v>2</v>
      </c>
      <c r="G12" s="194" t="s">
        <v>88</v>
      </c>
      <c r="H12" s="3"/>
      <c r="I12" s="252">
        <v>44945</v>
      </c>
      <c r="J12" s="211" t="s">
        <v>105</v>
      </c>
      <c r="K12" s="185">
        <v>100.02</v>
      </c>
      <c r="L12" s="186"/>
      <c r="M12" s="189"/>
      <c r="N12" s="190">
        <f t="shared" si="1"/>
        <v>100.02</v>
      </c>
      <c r="O12" s="200" t="s">
        <v>88</v>
      </c>
      <c r="P12" s="3"/>
      <c r="Q12" s="3"/>
      <c r="R12" s="3"/>
      <c r="S12" s="3"/>
    </row>
    <row r="13" spans="1:19" ht="13" x14ac:dyDescent="0.3">
      <c r="A13" s="252">
        <v>44210</v>
      </c>
      <c r="B13" s="347" t="s">
        <v>106</v>
      </c>
      <c r="C13" s="191"/>
      <c r="D13" s="190"/>
      <c r="E13" s="202">
        <v>12</v>
      </c>
      <c r="F13" s="190">
        <f t="shared" ref="F13:F21" si="2">SUM(C13:E13)</f>
        <v>12</v>
      </c>
      <c r="G13" s="194" t="s">
        <v>88</v>
      </c>
      <c r="I13" s="193">
        <v>44945</v>
      </c>
      <c r="J13" s="55" t="s">
        <v>107</v>
      </c>
      <c r="K13" s="185">
        <v>142</v>
      </c>
      <c r="L13" s="186"/>
      <c r="M13" s="189"/>
      <c r="N13" s="188">
        <f t="shared" ref="N13:N21" si="3">SUM(K13:M13)</f>
        <v>142</v>
      </c>
      <c r="O13" s="200" t="s">
        <v>88</v>
      </c>
    </row>
    <row r="14" spans="1:19" ht="13" x14ac:dyDescent="0.3">
      <c r="A14" s="252">
        <v>44210</v>
      </c>
      <c r="B14" s="347" t="s">
        <v>108</v>
      </c>
      <c r="C14" s="191"/>
      <c r="D14" s="190"/>
      <c r="E14" s="202">
        <v>8.5</v>
      </c>
      <c r="F14" s="188">
        <f t="shared" si="2"/>
        <v>8.5</v>
      </c>
      <c r="G14" s="194" t="s">
        <v>88</v>
      </c>
      <c r="I14" s="193">
        <v>44947</v>
      </c>
      <c r="J14" s="55" t="s">
        <v>109</v>
      </c>
      <c r="K14" s="185">
        <v>50</v>
      </c>
      <c r="L14" s="186"/>
      <c r="M14" s="189"/>
      <c r="N14" s="190">
        <f t="shared" si="3"/>
        <v>50</v>
      </c>
      <c r="O14" s="200" t="s">
        <v>88</v>
      </c>
    </row>
    <row r="15" spans="1:19" ht="13" x14ac:dyDescent="0.3">
      <c r="A15" s="252">
        <v>44210</v>
      </c>
      <c r="B15" s="347" t="s">
        <v>110</v>
      </c>
      <c r="C15" s="191"/>
      <c r="D15" s="190"/>
      <c r="E15" s="202">
        <v>16</v>
      </c>
      <c r="F15" s="188">
        <f t="shared" si="2"/>
        <v>16</v>
      </c>
      <c r="G15" s="194" t="s">
        <v>88</v>
      </c>
      <c r="I15" s="193"/>
      <c r="J15" s="55"/>
      <c r="K15" s="185"/>
      <c r="L15" s="186"/>
      <c r="M15" s="189"/>
      <c r="N15" s="190">
        <f t="shared" si="3"/>
        <v>0</v>
      </c>
      <c r="O15" s="200"/>
    </row>
    <row r="16" spans="1:19" ht="13" x14ac:dyDescent="0.3">
      <c r="A16" s="252">
        <v>44210</v>
      </c>
      <c r="B16" s="347" t="s">
        <v>110</v>
      </c>
      <c r="C16" s="191"/>
      <c r="D16" s="190"/>
      <c r="E16" s="202">
        <v>10</v>
      </c>
      <c r="F16" s="188">
        <f t="shared" si="2"/>
        <v>10</v>
      </c>
      <c r="G16" s="194" t="s">
        <v>88</v>
      </c>
      <c r="I16" s="252"/>
      <c r="J16" s="211"/>
      <c r="K16" s="185"/>
      <c r="L16" s="186"/>
      <c r="M16" s="189"/>
      <c r="N16" s="190">
        <f t="shared" si="3"/>
        <v>0</v>
      </c>
      <c r="O16" s="200"/>
    </row>
    <row r="17" spans="1:19" ht="13" x14ac:dyDescent="0.3">
      <c r="A17" s="252">
        <v>44210</v>
      </c>
      <c r="B17" s="347" t="s">
        <v>111</v>
      </c>
      <c r="C17" s="191"/>
      <c r="D17" s="190">
        <v>25</v>
      </c>
      <c r="E17" s="202"/>
      <c r="F17" s="188">
        <f t="shared" si="2"/>
        <v>25</v>
      </c>
      <c r="G17" s="194" t="s">
        <v>88</v>
      </c>
      <c r="I17" s="193"/>
      <c r="J17" s="55"/>
      <c r="K17" s="185"/>
      <c r="L17" s="186"/>
      <c r="M17" s="189"/>
      <c r="N17" s="190">
        <f t="shared" si="3"/>
        <v>0</v>
      </c>
      <c r="O17" s="200"/>
    </row>
    <row r="18" spans="1:19" ht="13" x14ac:dyDescent="0.3">
      <c r="A18" s="252">
        <v>44952</v>
      </c>
      <c r="B18" s="347" t="s">
        <v>112</v>
      </c>
      <c r="C18" s="191"/>
      <c r="D18" s="190"/>
      <c r="E18" s="202">
        <v>75</v>
      </c>
      <c r="F18" s="188">
        <f t="shared" ref="F18" si="4">SUM(C18:E18)</f>
        <v>75</v>
      </c>
      <c r="G18" s="194" t="s">
        <v>88</v>
      </c>
      <c r="I18" s="193"/>
      <c r="J18" s="55"/>
      <c r="K18" s="185"/>
      <c r="L18" s="186"/>
      <c r="M18" s="189"/>
      <c r="N18" s="190">
        <f t="shared" ref="N18" si="5">SUM(K18:M18)</f>
        <v>0</v>
      </c>
      <c r="O18" s="200"/>
    </row>
    <row r="19" spans="1:19" ht="13" x14ac:dyDescent="0.3">
      <c r="A19" s="252">
        <v>44952</v>
      </c>
      <c r="B19" s="347" t="s">
        <v>113</v>
      </c>
      <c r="C19" s="191"/>
      <c r="D19" s="190"/>
      <c r="E19" s="202">
        <v>10</v>
      </c>
      <c r="F19" s="188">
        <f t="shared" si="2"/>
        <v>10</v>
      </c>
      <c r="G19" s="194" t="s">
        <v>88</v>
      </c>
      <c r="I19" s="193"/>
      <c r="J19" s="55"/>
      <c r="K19" s="185"/>
      <c r="L19" s="186"/>
      <c r="M19" s="189"/>
      <c r="N19" s="190">
        <f t="shared" si="3"/>
        <v>0</v>
      </c>
      <c r="O19" s="200"/>
    </row>
    <row r="20" spans="1:19" ht="13" x14ac:dyDescent="0.3">
      <c r="A20" s="252">
        <v>44952</v>
      </c>
      <c r="B20" s="347" t="s">
        <v>114</v>
      </c>
      <c r="C20" s="191"/>
      <c r="D20" s="190">
        <v>183</v>
      </c>
      <c r="E20" s="202"/>
      <c r="F20" s="188">
        <f t="shared" si="2"/>
        <v>183</v>
      </c>
      <c r="G20" s="194" t="s">
        <v>88</v>
      </c>
      <c r="I20" s="252"/>
      <c r="J20" s="211"/>
      <c r="K20" s="185"/>
      <c r="L20" s="186"/>
      <c r="M20" s="189"/>
      <c r="N20" s="190">
        <f t="shared" si="3"/>
        <v>0</v>
      </c>
      <c r="O20" s="200"/>
    </row>
    <row r="21" spans="1:19" s="154" customFormat="1" ht="13" x14ac:dyDescent="0.3">
      <c r="A21" s="252">
        <v>44952</v>
      </c>
      <c r="B21" s="347" t="s">
        <v>115</v>
      </c>
      <c r="C21" s="191"/>
      <c r="D21" s="186"/>
      <c r="E21" s="202">
        <v>7.5</v>
      </c>
      <c r="F21" s="188">
        <f t="shared" si="2"/>
        <v>7.5</v>
      </c>
      <c r="G21" s="194" t="s">
        <v>88</v>
      </c>
      <c r="H21" s="3"/>
      <c r="I21" s="252"/>
      <c r="J21" s="211"/>
      <c r="K21" s="185"/>
      <c r="L21" s="186"/>
      <c r="M21" s="189"/>
      <c r="N21" s="190">
        <f t="shared" si="3"/>
        <v>0</v>
      </c>
      <c r="O21" s="200"/>
      <c r="P21" s="3"/>
      <c r="Q21" s="3"/>
      <c r="R21" s="3"/>
      <c r="S21" s="3"/>
    </row>
    <row r="22" spans="1:19" ht="13" x14ac:dyDescent="0.3">
      <c r="A22" s="252">
        <v>44952</v>
      </c>
      <c r="B22" s="347" t="s">
        <v>116</v>
      </c>
      <c r="C22" s="191"/>
      <c r="D22" s="190"/>
      <c r="E22" s="202">
        <v>13.5</v>
      </c>
      <c r="F22" s="188">
        <f t="shared" ref="F22:F25" si="6">SUM(C22:E22)</f>
        <v>13.5</v>
      </c>
      <c r="G22" s="194" t="s">
        <v>88</v>
      </c>
      <c r="I22" s="252"/>
      <c r="J22" s="211"/>
      <c r="K22" s="185"/>
      <c r="L22" s="186"/>
      <c r="M22" s="189"/>
      <c r="N22" s="190">
        <f t="shared" ref="N22:N25" si="7">SUM(K22:M22)</f>
        <v>0</v>
      </c>
      <c r="O22" s="200"/>
    </row>
    <row r="23" spans="1:19" s="154" customFormat="1" ht="13" x14ac:dyDescent="0.3">
      <c r="A23" s="252">
        <v>44952</v>
      </c>
      <c r="B23" s="347" t="s">
        <v>117</v>
      </c>
      <c r="C23" s="191"/>
      <c r="D23" s="186">
        <v>47</v>
      </c>
      <c r="E23" s="202"/>
      <c r="F23" s="188">
        <f t="shared" si="6"/>
        <v>47</v>
      </c>
      <c r="G23" s="194" t="s">
        <v>88</v>
      </c>
      <c r="H23" s="3"/>
      <c r="I23" s="252"/>
      <c r="J23" s="211"/>
      <c r="K23" s="185"/>
      <c r="L23" s="186"/>
      <c r="M23" s="189"/>
      <c r="N23" s="190">
        <f t="shared" si="7"/>
        <v>0</v>
      </c>
      <c r="O23" s="200"/>
      <c r="P23" s="3"/>
      <c r="Q23" s="3"/>
      <c r="R23" s="3"/>
      <c r="S23" s="3"/>
    </row>
    <row r="24" spans="1:19" ht="13" x14ac:dyDescent="0.3">
      <c r="A24" s="252">
        <v>44952</v>
      </c>
      <c r="B24" s="347" t="s">
        <v>118</v>
      </c>
      <c r="C24" s="191"/>
      <c r="D24" s="190"/>
      <c r="E24" s="202">
        <v>136</v>
      </c>
      <c r="F24" s="188">
        <f t="shared" si="6"/>
        <v>136</v>
      </c>
      <c r="G24" s="194" t="s">
        <v>88</v>
      </c>
      <c r="I24" s="252"/>
      <c r="J24" s="211"/>
      <c r="K24" s="185"/>
      <c r="L24" s="186"/>
      <c r="M24" s="189"/>
      <c r="N24" s="190">
        <f t="shared" si="7"/>
        <v>0</v>
      </c>
      <c r="O24" s="200"/>
    </row>
    <row r="25" spans="1:19" s="154" customFormat="1" ht="13" x14ac:dyDescent="0.3">
      <c r="A25" s="252">
        <v>44952</v>
      </c>
      <c r="B25" s="347" t="s">
        <v>119</v>
      </c>
      <c r="C25" s="191"/>
      <c r="D25" s="186"/>
      <c r="E25" s="202">
        <v>18</v>
      </c>
      <c r="F25" s="188">
        <f t="shared" si="6"/>
        <v>18</v>
      </c>
      <c r="G25" s="194" t="s">
        <v>88</v>
      </c>
      <c r="H25" s="3"/>
      <c r="I25" s="252"/>
      <c r="J25" s="211"/>
      <c r="K25" s="185"/>
      <c r="L25" s="186"/>
      <c r="M25" s="189"/>
      <c r="N25" s="190">
        <f t="shared" si="7"/>
        <v>0</v>
      </c>
      <c r="O25" s="200"/>
      <c r="P25" s="3"/>
      <c r="Q25" s="3"/>
      <c r="R25" s="3"/>
      <c r="S25" s="3"/>
    </row>
    <row r="26" spans="1:19" ht="13" x14ac:dyDescent="0.3">
      <c r="A26" s="252">
        <v>44952</v>
      </c>
      <c r="B26" s="347" t="s">
        <v>120</v>
      </c>
      <c r="C26" s="191"/>
      <c r="D26" s="190">
        <v>45</v>
      </c>
      <c r="E26" s="202"/>
      <c r="F26" s="188">
        <f t="shared" ref="F26:F34" si="8">SUM(C26:E26)</f>
        <v>45</v>
      </c>
      <c r="G26" s="194" t="s">
        <v>88</v>
      </c>
      <c r="I26" s="252"/>
      <c r="J26" s="211"/>
      <c r="K26" s="185"/>
      <c r="L26" s="186"/>
      <c r="M26" s="189"/>
      <c r="N26" s="190">
        <f t="shared" ref="N26:N34" si="9">SUM(K26:M26)</f>
        <v>0</v>
      </c>
      <c r="O26" s="200"/>
    </row>
    <row r="27" spans="1:19" ht="13" x14ac:dyDescent="0.3">
      <c r="A27" s="252">
        <v>44953</v>
      </c>
      <c r="B27" s="347" t="s">
        <v>121</v>
      </c>
      <c r="C27" s="191"/>
      <c r="D27" s="190">
        <v>105</v>
      </c>
      <c r="E27" s="202"/>
      <c r="F27" s="188">
        <f t="shared" si="8"/>
        <v>105</v>
      </c>
      <c r="G27" s="194" t="s">
        <v>88</v>
      </c>
      <c r="I27" s="252"/>
      <c r="J27" s="211"/>
      <c r="K27" s="185"/>
      <c r="L27" s="186"/>
      <c r="M27" s="189"/>
      <c r="N27" s="190">
        <f t="shared" si="9"/>
        <v>0</v>
      </c>
      <c r="O27" s="200"/>
    </row>
    <row r="28" spans="1:19" s="154" customFormat="1" ht="13" x14ac:dyDescent="0.3">
      <c r="A28" s="252">
        <v>44953</v>
      </c>
      <c r="B28" s="347" t="s">
        <v>122</v>
      </c>
      <c r="C28" s="191"/>
      <c r="D28" s="186">
        <v>18</v>
      </c>
      <c r="E28" s="202"/>
      <c r="F28" s="188">
        <f t="shared" si="8"/>
        <v>18</v>
      </c>
      <c r="G28" s="194" t="s">
        <v>88</v>
      </c>
      <c r="H28" s="3"/>
      <c r="I28" s="252"/>
      <c r="J28" s="211"/>
      <c r="K28" s="185"/>
      <c r="L28" s="186"/>
      <c r="M28" s="189"/>
      <c r="N28" s="190">
        <f t="shared" si="9"/>
        <v>0</v>
      </c>
      <c r="O28" s="200"/>
      <c r="P28" s="3"/>
      <c r="Q28" s="3"/>
      <c r="R28" s="3"/>
      <c r="S28" s="3"/>
    </row>
    <row r="29" spans="1:19" ht="13" x14ac:dyDescent="0.3">
      <c r="A29" s="252">
        <v>44953</v>
      </c>
      <c r="B29" s="347" t="s">
        <v>123</v>
      </c>
      <c r="C29" s="191"/>
      <c r="D29" s="190">
        <v>112</v>
      </c>
      <c r="E29" s="202"/>
      <c r="F29" s="188">
        <f t="shared" si="8"/>
        <v>112</v>
      </c>
      <c r="G29" s="194" t="s">
        <v>88</v>
      </c>
      <c r="I29" s="252"/>
      <c r="J29" s="211"/>
      <c r="K29" s="185"/>
      <c r="L29" s="186"/>
      <c r="M29" s="189"/>
      <c r="N29" s="190">
        <f t="shared" si="9"/>
        <v>0</v>
      </c>
      <c r="O29" s="200"/>
    </row>
    <row r="30" spans="1:19" s="154" customFormat="1" ht="13" x14ac:dyDescent="0.3">
      <c r="A30" s="252">
        <v>44953</v>
      </c>
      <c r="B30" s="347" t="s">
        <v>124</v>
      </c>
      <c r="C30" s="191"/>
      <c r="D30" s="186">
        <v>25.5</v>
      </c>
      <c r="E30" s="202"/>
      <c r="F30" s="188">
        <f t="shared" si="8"/>
        <v>25.5</v>
      </c>
      <c r="G30" s="194" t="s">
        <v>88</v>
      </c>
      <c r="H30" s="3"/>
      <c r="I30" s="252"/>
      <c r="J30" s="211"/>
      <c r="K30" s="185"/>
      <c r="L30" s="186"/>
      <c r="M30" s="189"/>
      <c r="N30" s="190">
        <f t="shared" si="9"/>
        <v>0</v>
      </c>
      <c r="O30" s="200"/>
      <c r="P30" s="3"/>
      <c r="Q30" s="3"/>
      <c r="R30" s="3"/>
      <c r="S30" s="3"/>
    </row>
    <row r="31" spans="1:19" ht="13" x14ac:dyDescent="0.3">
      <c r="A31" s="252">
        <v>44953</v>
      </c>
      <c r="B31" s="347" t="s">
        <v>125</v>
      </c>
      <c r="C31" s="191"/>
      <c r="D31" s="190">
        <v>37.5</v>
      </c>
      <c r="E31" s="202"/>
      <c r="F31" s="188">
        <f t="shared" si="8"/>
        <v>37.5</v>
      </c>
      <c r="G31" s="194" t="s">
        <v>88</v>
      </c>
      <c r="I31" s="252"/>
      <c r="J31" s="211"/>
      <c r="K31" s="185"/>
      <c r="L31" s="186"/>
      <c r="M31" s="189"/>
      <c r="N31" s="190">
        <f t="shared" si="9"/>
        <v>0</v>
      </c>
      <c r="O31" s="200"/>
    </row>
    <row r="32" spans="1:19" s="154" customFormat="1" ht="13" x14ac:dyDescent="0.3">
      <c r="A32" s="252"/>
      <c r="B32" s="347"/>
      <c r="C32" s="191"/>
      <c r="D32" s="186"/>
      <c r="E32" s="202"/>
      <c r="F32" s="188">
        <f t="shared" si="8"/>
        <v>0</v>
      </c>
      <c r="G32" s="194"/>
      <c r="H32" s="3"/>
      <c r="I32" s="252"/>
      <c r="J32" s="211"/>
      <c r="K32" s="185"/>
      <c r="L32" s="186"/>
      <c r="M32" s="189"/>
      <c r="N32" s="190">
        <f t="shared" si="9"/>
        <v>0</v>
      </c>
      <c r="O32" s="200"/>
      <c r="P32" s="3"/>
      <c r="Q32" s="3"/>
      <c r="R32" s="3"/>
      <c r="S32" s="3"/>
    </row>
    <row r="33" spans="1:19" ht="13" x14ac:dyDescent="0.3">
      <c r="A33" s="252"/>
      <c r="B33" s="347"/>
      <c r="C33" s="191"/>
      <c r="D33" s="190"/>
      <c r="E33" s="202"/>
      <c r="F33" s="188">
        <f t="shared" ref="F33" si="10">SUM(C33:E33)</f>
        <v>0</v>
      </c>
      <c r="G33" s="194"/>
      <c r="I33" s="252"/>
      <c r="J33" s="211"/>
      <c r="K33" s="185"/>
      <c r="L33" s="186"/>
      <c r="M33" s="189"/>
      <c r="N33" s="190">
        <f t="shared" ref="N33" si="11">SUM(K33:M33)</f>
        <v>0</v>
      </c>
      <c r="O33" s="200"/>
    </row>
    <row r="34" spans="1:19" s="154" customFormat="1" ht="13" x14ac:dyDescent="0.3">
      <c r="A34" s="252"/>
      <c r="B34" s="347"/>
      <c r="C34" s="191"/>
      <c r="D34" s="186"/>
      <c r="E34" s="202"/>
      <c r="F34" s="188">
        <f t="shared" si="8"/>
        <v>0</v>
      </c>
      <c r="G34" s="194"/>
      <c r="H34" s="3"/>
      <c r="I34" s="252"/>
      <c r="J34" s="211"/>
      <c r="K34" s="185"/>
      <c r="L34" s="186"/>
      <c r="M34" s="189"/>
      <c r="N34" s="190">
        <f t="shared" si="9"/>
        <v>0</v>
      </c>
      <c r="O34" s="200"/>
      <c r="P34" s="3"/>
      <c r="Q34" s="3"/>
      <c r="R34" s="3"/>
      <c r="S34" s="3"/>
    </row>
    <row r="35" spans="1:19" s="3" customFormat="1" ht="13" x14ac:dyDescent="0.3">
      <c r="A35" s="252"/>
      <c r="B35" s="347"/>
      <c r="C35" s="191"/>
      <c r="D35" s="186"/>
      <c r="E35" s="202"/>
      <c r="F35" s="188">
        <f t="shared" si="0"/>
        <v>0</v>
      </c>
      <c r="G35" s="194"/>
      <c r="I35" s="193"/>
      <c r="J35" s="55"/>
      <c r="K35" s="185"/>
      <c r="L35" s="186"/>
      <c r="M35" s="189"/>
      <c r="N35" s="190">
        <f t="shared" si="1"/>
        <v>0</v>
      </c>
      <c r="O35" s="200"/>
    </row>
    <row r="36" spans="1:19" s="3" customFormat="1" ht="13" thickBot="1" x14ac:dyDescent="0.3">
      <c r="A36" s="195"/>
      <c r="B36" s="196" t="s">
        <v>7</v>
      </c>
      <c r="C36" s="197">
        <f>SUM(C4:C35)</f>
        <v>0</v>
      </c>
      <c r="D36" s="197">
        <f>SUM(D4:D35)</f>
        <v>624.5</v>
      </c>
      <c r="E36" s="197">
        <f>SUM(E4:E35)</f>
        <v>578</v>
      </c>
      <c r="F36" s="198">
        <f>SUM(C36:E36)</f>
        <v>1202.5</v>
      </c>
      <c r="G36" s="199"/>
      <c r="I36" s="195"/>
      <c r="J36" s="196" t="s">
        <v>7</v>
      </c>
      <c r="K36" s="197">
        <f>SUM(K4:K35)</f>
        <v>1102.6799999999998</v>
      </c>
      <c r="L36" s="197">
        <f>SUM(L4:L35)</f>
        <v>1425</v>
      </c>
      <c r="M36" s="197">
        <f>SUM(M4:M35)</f>
        <v>0</v>
      </c>
      <c r="N36" s="198">
        <f>SUM(N4:N35)</f>
        <v>2527.6799999999998</v>
      </c>
      <c r="O36" s="199"/>
    </row>
    <row r="37" spans="1:19" s="3" customFormat="1" ht="11" thickTop="1" x14ac:dyDescent="0.25">
      <c r="D37" s="1"/>
      <c r="E37" s="1"/>
      <c r="L37" s="1"/>
      <c r="M37" s="1"/>
    </row>
    <row r="38" spans="1:19" s="3" customFormat="1" x14ac:dyDescent="0.25">
      <c r="D38" s="1"/>
      <c r="E38" s="1"/>
      <c r="L38" s="1"/>
      <c r="M38" s="1"/>
    </row>
    <row r="39" spans="1:19" x14ac:dyDescent="0.25">
      <c r="A39" s="3"/>
      <c r="B39" s="3"/>
      <c r="C39" s="3"/>
      <c r="D39" s="1"/>
      <c r="E39" s="1"/>
      <c r="F39" s="3"/>
      <c r="G39" s="3"/>
      <c r="I39" s="3"/>
      <c r="J39" s="3"/>
      <c r="K39" s="3"/>
      <c r="L39" s="1"/>
      <c r="M39" s="1"/>
      <c r="N39" s="3"/>
      <c r="O39" s="3"/>
    </row>
    <row r="40" spans="1:19" x14ac:dyDescent="0.25">
      <c r="A40" s="3"/>
      <c r="B40" s="3"/>
      <c r="C40" s="3"/>
      <c r="D40" s="1"/>
      <c r="E40" s="1"/>
      <c r="F40" s="3"/>
      <c r="G40" s="3"/>
      <c r="I40" s="3"/>
      <c r="J40" s="3"/>
      <c r="K40" s="3"/>
      <c r="L40" s="1"/>
      <c r="M40" s="1"/>
      <c r="N40" s="3"/>
      <c r="O40" s="3"/>
      <c r="P40" s="348"/>
    </row>
    <row r="41" spans="1:19" x14ac:dyDescent="0.25">
      <c r="A41" s="3"/>
      <c r="B41" s="3"/>
      <c r="C41" s="3"/>
      <c r="D41" s="1"/>
      <c r="E41" s="1"/>
      <c r="F41" s="3"/>
      <c r="G41" s="3"/>
      <c r="I41" s="3"/>
      <c r="J41" s="3"/>
      <c r="K41" s="3"/>
      <c r="L41" s="1"/>
      <c r="M41" s="1"/>
      <c r="N41" s="3"/>
      <c r="O41" s="3"/>
    </row>
    <row r="42" spans="1:19" x14ac:dyDescent="0.25">
      <c r="A42" s="3"/>
      <c r="B42" s="3"/>
      <c r="C42" s="3"/>
      <c r="D42" s="1"/>
      <c r="E42" s="1"/>
      <c r="F42" s="3"/>
      <c r="G42" s="3"/>
      <c r="I42" s="3"/>
      <c r="J42" s="3"/>
      <c r="K42" s="3"/>
      <c r="L42" s="1"/>
      <c r="M42" s="1"/>
      <c r="N42" s="3"/>
      <c r="O42" s="3"/>
    </row>
    <row r="43" spans="1:19" x14ac:dyDescent="0.25">
      <c r="A43" s="3"/>
      <c r="B43" s="3"/>
      <c r="C43" s="3"/>
      <c r="D43" s="1"/>
      <c r="E43" s="1"/>
      <c r="F43" s="3"/>
      <c r="G43" s="3"/>
      <c r="I43" s="3"/>
      <c r="J43" s="3"/>
      <c r="K43" s="3"/>
      <c r="L43" s="1"/>
      <c r="M43" s="1"/>
      <c r="N43" s="3"/>
      <c r="O43" s="3"/>
    </row>
    <row r="44" spans="1:19" x14ac:dyDescent="0.25">
      <c r="A44" s="3"/>
      <c r="B44" s="3"/>
      <c r="C44" s="3"/>
      <c r="D44" s="1"/>
      <c r="E44" s="1"/>
      <c r="F44" s="3"/>
      <c r="G44" s="3"/>
      <c r="I44" s="3"/>
      <c r="J44" s="3"/>
      <c r="K44" s="3"/>
      <c r="L44" s="1"/>
      <c r="M44" s="1"/>
      <c r="N44" s="3"/>
      <c r="O44" s="3"/>
    </row>
    <row r="45" spans="1:19" s="154" customFormat="1" x14ac:dyDescent="0.25">
      <c r="A45" s="3"/>
      <c r="B45" s="3"/>
      <c r="C45" s="3"/>
      <c r="D45" s="1"/>
      <c r="E45" s="1"/>
      <c r="F45" s="3"/>
      <c r="G45" s="3"/>
      <c r="H45" s="3"/>
      <c r="I45" s="3"/>
      <c r="J45" s="3"/>
      <c r="K45" s="3"/>
      <c r="L45" s="1"/>
      <c r="M45" s="1"/>
      <c r="N45" s="3"/>
      <c r="O45" s="3"/>
      <c r="P45" s="3"/>
      <c r="Q45" s="3"/>
      <c r="R45" s="3"/>
      <c r="S45" s="3"/>
    </row>
    <row r="46" spans="1:19" s="3" customFormat="1" x14ac:dyDescent="0.25">
      <c r="D46" s="1"/>
      <c r="E46" s="1"/>
      <c r="L46" s="1"/>
      <c r="M46" s="1"/>
    </row>
    <row r="47" spans="1:19" s="3" customFormat="1" x14ac:dyDescent="0.25">
      <c r="D47" s="1"/>
      <c r="E47" s="1"/>
      <c r="L47" s="1"/>
      <c r="M47" s="1"/>
    </row>
    <row r="48" spans="1:19" s="3" customFormat="1" x14ac:dyDescent="0.25">
      <c r="D48" s="1"/>
      <c r="E48" s="1"/>
      <c r="L48" s="1"/>
      <c r="M48" s="1"/>
    </row>
    <row r="49" spans="4:16" s="3" customFormat="1" x14ac:dyDescent="0.25">
      <c r="D49" s="1"/>
      <c r="E49" s="1"/>
      <c r="L49" s="1"/>
      <c r="M49" s="1"/>
    </row>
    <row r="50" spans="4:16" s="3" customFormat="1" x14ac:dyDescent="0.25">
      <c r="D50" s="1"/>
      <c r="E50" s="1"/>
      <c r="L50" s="1"/>
      <c r="M50" s="1"/>
    </row>
    <row r="51" spans="4:16" s="3" customFormat="1" x14ac:dyDescent="0.25">
      <c r="D51" s="1"/>
      <c r="E51" s="1"/>
      <c r="L51" s="1"/>
      <c r="M51" s="1"/>
    </row>
    <row r="52" spans="4:16" s="3" customFormat="1" x14ac:dyDescent="0.25">
      <c r="D52" s="1"/>
      <c r="E52" s="1"/>
      <c r="L52" s="1"/>
      <c r="M52" s="1"/>
    </row>
    <row r="53" spans="4:16" s="3" customFormat="1" x14ac:dyDescent="0.25">
      <c r="D53" s="1"/>
      <c r="E53" s="1"/>
      <c r="L53" s="1"/>
      <c r="M53" s="1"/>
      <c r="P53" s="348"/>
    </row>
    <row r="54" spans="4:16" s="3" customFormat="1" x14ac:dyDescent="0.25">
      <c r="D54" s="1"/>
      <c r="E54" s="1"/>
      <c r="L54" s="1"/>
      <c r="M54" s="1"/>
      <c r="P54" s="348"/>
    </row>
    <row r="55" spans="4:16" s="3" customFormat="1" x14ac:dyDescent="0.25">
      <c r="D55" s="1"/>
      <c r="E55" s="1"/>
      <c r="L55" s="1"/>
      <c r="M55" s="1"/>
    </row>
    <row r="56" spans="4:16" s="3" customFormat="1" x14ac:dyDescent="0.25">
      <c r="D56" s="1"/>
      <c r="E56" s="1"/>
      <c r="L56" s="1"/>
      <c r="M56" s="1"/>
    </row>
    <row r="57" spans="4:16" s="3" customFormat="1" x14ac:dyDescent="0.25">
      <c r="D57" s="1"/>
      <c r="E57" s="1"/>
      <c r="L57" s="1"/>
      <c r="M57" s="1"/>
    </row>
    <row r="58" spans="4:16" s="3" customFormat="1" x14ac:dyDescent="0.25">
      <c r="D58" s="1"/>
      <c r="E58" s="1"/>
      <c r="L58" s="1"/>
      <c r="M58" s="1"/>
    </row>
    <row r="59" spans="4:16" s="3" customFormat="1" x14ac:dyDescent="0.25">
      <c r="D59" s="1"/>
      <c r="E59" s="1"/>
      <c r="L59" s="1"/>
      <c r="M59" s="1"/>
    </row>
    <row r="60" spans="4:16" s="3" customFormat="1" x14ac:dyDescent="0.25">
      <c r="D60" s="1"/>
      <c r="E60" s="1"/>
      <c r="L60" s="1"/>
      <c r="M60" s="1"/>
    </row>
    <row r="61" spans="4:16" s="3" customFormat="1" x14ac:dyDescent="0.25">
      <c r="D61" s="1"/>
      <c r="E61" s="1"/>
      <c r="L61" s="1"/>
      <c r="M61" s="1"/>
    </row>
    <row r="62" spans="4:16" s="3" customFormat="1" x14ac:dyDescent="0.25">
      <c r="D62" s="1"/>
      <c r="E62" s="1"/>
      <c r="L62" s="1"/>
      <c r="M62" s="1"/>
    </row>
    <row r="63" spans="4:16" s="3" customFormat="1" x14ac:dyDescent="0.25">
      <c r="D63" s="1"/>
      <c r="E63" s="1"/>
      <c r="L63" s="1"/>
      <c r="M63" s="1"/>
    </row>
    <row r="64" spans="4:16" s="3" customFormat="1" x14ac:dyDescent="0.25">
      <c r="D64" s="1"/>
      <c r="E64" s="1"/>
      <c r="L64" s="1"/>
      <c r="M64" s="1"/>
    </row>
    <row r="65" spans="4:13" s="3" customFormat="1" x14ac:dyDescent="0.25">
      <c r="D65" s="1"/>
      <c r="E65" s="1"/>
      <c r="L65" s="1"/>
      <c r="M65" s="1"/>
    </row>
    <row r="66" spans="4:13" s="3" customFormat="1" x14ac:dyDescent="0.25">
      <c r="D66" s="1"/>
      <c r="E66" s="1"/>
      <c r="L66" s="1"/>
      <c r="M66" s="1"/>
    </row>
    <row r="67" spans="4:13" s="3" customFormat="1" x14ac:dyDescent="0.25">
      <c r="D67" s="1"/>
      <c r="E67" s="1"/>
      <c r="L67" s="1"/>
      <c r="M67" s="1"/>
    </row>
    <row r="68" spans="4:13" s="3" customFormat="1" x14ac:dyDescent="0.25">
      <c r="D68" s="1"/>
      <c r="E68" s="1"/>
      <c r="L68" s="1"/>
      <c r="M68" s="1"/>
    </row>
    <row r="69" spans="4:13" s="3" customFormat="1" x14ac:dyDescent="0.25">
      <c r="D69" s="1"/>
      <c r="E69" s="1"/>
      <c r="L69" s="1"/>
      <c r="M69" s="1"/>
    </row>
    <row r="70" spans="4:13" s="3" customFormat="1" x14ac:dyDescent="0.25">
      <c r="D70" s="1"/>
      <c r="E70" s="1"/>
      <c r="L70" s="1"/>
      <c r="M70" s="1"/>
    </row>
    <row r="71" spans="4:13" s="3" customFormat="1" x14ac:dyDescent="0.25">
      <c r="D71" s="1"/>
      <c r="E71" s="1"/>
      <c r="L71" s="1"/>
      <c r="M71" s="1"/>
    </row>
    <row r="72" spans="4:13" s="3" customFormat="1" x14ac:dyDescent="0.25">
      <c r="D72" s="1"/>
      <c r="E72" s="1"/>
      <c r="L72" s="1"/>
      <c r="M72" s="1"/>
    </row>
    <row r="73" spans="4:13" s="3" customFormat="1" x14ac:dyDescent="0.25">
      <c r="D73" s="1"/>
      <c r="E73" s="1"/>
      <c r="L73" s="1"/>
      <c r="M73" s="1"/>
    </row>
    <row r="74" spans="4:13" s="3" customFormat="1" x14ac:dyDescent="0.25">
      <c r="D74" s="1"/>
      <c r="E74" s="1"/>
      <c r="L74" s="1"/>
      <c r="M74" s="1"/>
    </row>
    <row r="75" spans="4:13" s="3" customFormat="1" x14ac:dyDescent="0.25">
      <c r="D75" s="1"/>
      <c r="E75" s="1"/>
      <c r="L75" s="1"/>
      <c r="M75" s="1"/>
    </row>
    <row r="76" spans="4:13" s="3" customFormat="1" x14ac:dyDescent="0.25">
      <c r="D76" s="1"/>
      <c r="E76" s="1"/>
      <c r="L76" s="1"/>
      <c r="M76" s="1"/>
    </row>
    <row r="77" spans="4:13" s="3" customFormat="1" x14ac:dyDescent="0.25">
      <c r="D77" s="1"/>
      <c r="E77" s="1"/>
      <c r="L77" s="1"/>
      <c r="M77" s="1"/>
    </row>
    <row r="78" spans="4:13" s="3" customFormat="1" x14ac:dyDescent="0.25">
      <c r="D78" s="1"/>
      <c r="E78" s="1"/>
      <c r="L78" s="1"/>
      <c r="M78" s="1"/>
    </row>
    <row r="79" spans="4:13" s="3" customFormat="1" x14ac:dyDescent="0.25">
      <c r="D79" s="1"/>
      <c r="E79" s="1"/>
      <c r="L79" s="1"/>
      <c r="M79" s="1"/>
    </row>
    <row r="80" spans="4:13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1:15" s="3" customFormat="1" x14ac:dyDescent="0.25">
      <c r="D1137" s="1"/>
      <c r="E1137" s="1"/>
      <c r="L1137" s="1"/>
      <c r="M1137" s="1"/>
    </row>
    <row r="1138" spans="1:15" s="3" customFormat="1" x14ac:dyDescent="0.25">
      <c r="D1138" s="1"/>
      <c r="E1138" s="1"/>
      <c r="L1138" s="1"/>
      <c r="M1138" s="1"/>
    </row>
    <row r="1139" spans="1:15" s="3" customFormat="1" x14ac:dyDescent="0.25">
      <c r="A1139" s="57"/>
      <c r="B1139" s="57"/>
      <c r="C1139" s="57"/>
      <c r="D1139" s="145"/>
      <c r="E1139" s="145"/>
      <c r="F1139" s="57"/>
      <c r="G1139" s="155"/>
      <c r="L1139" s="1"/>
      <c r="M1139" s="1"/>
    </row>
    <row r="1140" spans="1:15" s="3" customFormat="1" x14ac:dyDescent="0.25">
      <c r="A1140" s="57"/>
      <c r="B1140" s="57"/>
      <c r="C1140" s="57"/>
      <c r="D1140" s="145"/>
      <c r="E1140" s="145"/>
      <c r="F1140" s="57"/>
      <c r="G1140" s="155"/>
      <c r="L1140" s="1"/>
      <c r="M1140" s="1"/>
    </row>
    <row r="1141" spans="1:15" s="3" customFormat="1" x14ac:dyDescent="0.25">
      <c r="A1141" s="57"/>
      <c r="B1141" s="57"/>
      <c r="C1141" s="57"/>
      <c r="D1141" s="145"/>
      <c r="E1141" s="145"/>
      <c r="F1141" s="57"/>
      <c r="G1141" s="155"/>
      <c r="L1141" s="1"/>
      <c r="M1141" s="1"/>
    </row>
    <row r="1142" spans="1:15" s="3" customFormat="1" x14ac:dyDescent="0.25">
      <c r="A1142" s="57"/>
      <c r="B1142" s="57"/>
      <c r="C1142" s="57"/>
      <c r="D1142" s="145"/>
      <c r="E1142" s="145"/>
      <c r="F1142" s="57"/>
      <c r="G1142" s="155"/>
      <c r="L1142" s="1"/>
      <c r="M1142" s="1"/>
    </row>
    <row r="1143" spans="1:15" s="3" customFormat="1" x14ac:dyDescent="0.25">
      <c r="A1143" s="57"/>
      <c r="B1143" s="57"/>
      <c r="C1143" s="57"/>
      <c r="D1143" s="145"/>
      <c r="E1143" s="145"/>
      <c r="F1143" s="57"/>
      <c r="G1143" s="155"/>
      <c r="L1143" s="1"/>
      <c r="M1143" s="1"/>
    </row>
    <row r="1144" spans="1:15" s="3" customFormat="1" x14ac:dyDescent="0.25">
      <c r="A1144" s="57"/>
      <c r="B1144" s="57"/>
      <c r="C1144" s="57"/>
      <c r="D1144" s="145"/>
      <c r="E1144" s="145"/>
      <c r="F1144" s="57"/>
      <c r="G1144" s="155"/>
      <c r="L1144" s="1"/>
      <c r="M1144" s="1"/>
    </row>
    <row r="1145" spans="1:15" s="3" customFormat="1" x14ac:dyDescent="0.25">
      <c r="A1145" s="57"/>
      <c r="B1145" s="57"/>
      <c r="C1145" s="57"/>
      <c r="D1145" s="145"/>
      <c r="E1145" s="145"/>
      <c r="F1145" s="57"/>
      <c r="G1145" s="155"/>
      <c r="L1145" s="1"/>
      <c r="M1145" s="1"/>
    </row>
    <row r="1146" spans="1:15" s="3" customFormat="1" x14ac:dyDescent="0.25">
      <c r="A1146" s="57"/>
      <c r="B1146" s="57"/>
      <c r="C1146" s="57"/>
      <c r="D1146" s="145"/>
      <c r="E1146" s="145"/>
      <c r="F1146" s="57"/>
      <c r="G1146" s="155"/>
      <c r="L1146" s="1"/>
      <c r="M1146" s="1"/>
    </row>
    <row r="1147" spans="1:15" s="3" customFormat="1" x14ac:dyDescent="0.25">
      <c r="A1147" s="57"/>
      <c r="B1147" s="57"/>
      <c r="C1147" s="57"/>
      <c r="D1147" s="145"/>
      <c r="E1147" s="145"/>
      <c r="F1147" s="57"/>
      <c r="G1147" s="155"/>
      <c r="I1147" s="57"/>
      <c r="J1147" s="57"/>
      <c r="K1147" s="57"/>
      <c r="L1147" s="145"/>
      <c r="M1147" s="145"/>
      <c r="N1147" s="57"/>
      <c r="O1147" s="155"/>
    </row>
    <row r="1148" spans="1:15" s="3" customFormat="1" x14ac:dyDescent="0.25">
      <c r="A1148" s="57"/>
      <c r="B1148" s="57"/>
      <c r="C1148" s="57"/>
      <c r="D1148" s="145"/>
      <c r="E1148" s="145"/>
      <c r="F1148" s="57"/>
      <c r="G1148" s="155"/>
      <c r="I1148" s="57"/>
      <c r="J1148" s="57"/>
      <c r="K1148" s="57"/>
      <c r="L1148" s="145"/>
      <c r="M1148" s="145"/>
      <c r="N1148" s="57"/>
      <c r="O1148" s="155"/>
    </row>
    <row r="1149" spans="1:15" s="3" customFormat="1" x14ac:dyDescent="0.25">
      <c r="A1149" s="57"/>
      <c r="B1149" s="57"/>
      <c r="C1149" s="57"/>
      <c r="D1149" s="145"/>
      <c r="E1149" s="145"/>
      <c r="F1149" s="57"/>
      <c r="G1149" s="155"/>
      <c r="I1149" s="57"/>
      <c r="J1149" s="57"/>
      <c r="K1149" s="57"/>
      <c r="L1149" s="145"/>
      <c r="M1149" s="145"/>
      <c r="N1149" s="57"/>
      <c r="O1149" s="155"/>
    </row>
    <row r="1150" spans="1:15" s="3" customFormat="1" x14ac:dyDescent="0.25">
      <c r="A1150" s="57"/>
      <c r="B1150" s="57"/>
      <c r="C1150" s="57"/>
      <c r="D1150" s="145"/>
      <c r="E1150" s="145"/>
      <c r="F1150" s="57"/>
      <c r="G1150" s="155"/>
      <c r="I1150" s="57"/>
      <c r="J1150" s="57"/>
      <c r="K1150" s="57"/>
      <c r="L1150" s="145"/>
      <c r="M1150" s="145"/>
      <c r="N1150" s="57"/>
      <c r="O1150" s="155"/>
    </row>
    <row r="1151" spans="1:15" s="3" customFormat="1" x14ac:dyDescent="0.25">
      <c r="A1151" s="57"/>
      <c r="B1151" s="57"/>
      <c r="C1151" s="57"/>
      <c r="D1151" s="145"/>
      <c r="E1151" s="145"/>
      <c r="F1151" s="57"/>
      <c r="G1151" s="155"/>
      <c r="I1151" s="57"/>
      <c r="J1151" s="57"/>
      <c r="K1151" s="57"/>
      <c r="L1151" s="145"/>
      <c r="M1151" s="145"/>
      <c r="N1151" s="57"/>
      <c r="O1151" s="155"/>
    </row>
    <row r="1152" spans="1:15" s="3" customFormat="1" x14ac:dyDescent="0.25">
      <c r="A1152" s="57"/>
      <c r="B1152" s="57"/>
      <c r="C1152" s="57"/>
      <c r="D1152" s="145"/>
      <c r="E1152" s="145"/>
      <c r="F1152" s="57"/>
      <c r="G1152" s="155"/>
      <c r="I1152" s="57"/>
      <c r="J1152" s="57"/>
      <c r="K1152" s="57"/>
      <c r="L1152" s="145"/>
      <c r="M1152" s="145"/>
      <c r="N1152" s="57"/>
      <c r="O1152" s="155"/>
    </row>
    <row r="1153" spans="1:15" s="3" customFormat="1" x14ac:dyDescent="0.25">
      <c r="A1153" s="57"/>
      <c r="B1153" s="57"/>
      <c r="C1153" s="57"/>
      <c r="D1153" s="145"/>
      <c r="E1153" s="145"/>
      <c r="F1153" s="57"/>
      <c r="G1153" s="155"/>
      <c r="I1153" s="57"/>
      <c r="J1153" s="57"/>
      <c r="K1153" s="57"/>
      <c r="L1153" s="145"/>
      <c r="M1153" s="145"/>
      <c r="N1153" s="57"/>
      <c r="O1153" s="155"/>
    </row>
    <row r="1154" spans="1:15" s="3" customFormat="1" x14ac:dyDescent="0.25">
      <c r="A1154" s="57"/>
      <c r="B1154" s="57"/>
      <c r="C1154" s="57"/>
      <c r="D1154" s="145"/>
      <c r="E1154" s="145"/>
      <c r="F1154" s="57"/>
      <c r="G1154" s="155"/>
      <c r="I1154" s="57"/>
      <c r="J1154" s="57"/>
      <c r="K1154" s="57"/>
      <c r="L1154" s="145"/>
      <c r="M1154" s="145"/>
      <c r="N1154" s="57"/>
      <c r="O1154" s="155"/>
    </row>
    <row r="1155" spans="1:15" s="3" customFormat="1" x14ac:dyDescent="0.25">
      <c r="A1155" s="57"/>
      <c r="B1155" s="57"/>
      <c r="C1155" s="57"/>
      <c r="D1155" s="145"/>
      <c r="E1155" s="145"/>
      <c r="F1155" s="57"/>
      <c r="G1155" s="155"/>
      <c r="I1155" s="57"/>
      <c r="J1155" s="57"/>
      <c r="K1155" s="57"/>
      <c r="L1155" s="145"/>
      <c r="M1155" s="145"/>
      <c r="N1155" s="57"/>
      <c r="O1155" s="155"/>
    </row>
    <row r="1156" spans="1:15" s="3" customFormat="1" x14ac:dyDescent="0.25">
      <c r="A1156" s="57"/>
      <c r="B1156" s="57"/>
      <c r="C1156" s="57"/>
      <c r="D1156" s="145"/>
      <c r="E1156" s="145"/>
      <c r="F1156" s="57"/>
      <c r="G1156" s="155"/>
      <c r="I1156" s="57"/>
      <c r="J1156" s="57"/>
      <c r="K1156" s="57"/>
      <c r="L1156" s="145"/>
      <c r="M1156" s="145"/>
      <c r="N1156" s="57"/>
      <c r="O1156" s="155"/>
    </row>
    <row r="1157" spans="1:15" s="3" customFormat="1" x14ac:dyDescent="0.25">
      <c r="A1157" s="57"/>
      <c r="B1157" s="57"/>
      <c r="C1157" s="57"/>
      <c r="D1157" s="145"/>
      <c r="E1157" s="145"/>
      <c r="F1157" s="57"/>
      <c r="G1157" s="155"/>
      <c r="I1157" s="57"/>
      <c r="J1157" s="57"/>
      <c r="K1157" s="57"/>
      <c r="L1157" s="145"/>
      <c r="M1157" s="145"/>
      <c r="N1157" s="57"/>
      <c r="O1157" s="155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I1158" s="57"/>
      <c r="J1158" s="57"/>
      <c r="K1158" s="57"/>
      <c r="L1158" s="145"/>
      <c r="M1158" s="145"/>
      <c r="N1158" s="57"/>
      <c r="O1158" s="155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I1159" s="57"/>
      <c r="J1159" s="57"/>
      <c r="K1159" s="57"/>
      <c r="L1159" s="145"/>
      <c r="M1159" s="145"/>
      <c r="N1159" s="57"/>
      <c r="O1159" s="155"/>
    </row>
    <row r="1160" spans="1:15" s="3" customFormat="1" x14ac:dyDescent="0.25">
      <c r="A1160" s="57"/>
      <c r="B1160" s="57"/>
      <c r="C1160" s="57"/>
      <c r="D1160" s="145"/>
      <c r="E1160" s="145"/>
      <c r="F1160" s="57"/>
      <c r="G1160" s="155"/>
      <c r="I1160" s="57"/>
      <c r="J1160" s="57"/>
      <c r="K1160" s="57"/>
      <c r="L1160" s="145"/>
      <c r="M1160" s="145"/>
      <c r="N1160" s="57"/>
      <c r="O1160" s="155"/>
    </row>
    <row r="1161" spans="1:15" s="3" customFormat="1" x14ac:dyDescent="0.25">
      <c r="A1161" s="57"/>
      <c r="B1161" s="57"/>
      <c r="C1161" s="57"/>
      <c r="D1161" s="145"/>
      <c r="E1161" s="145"/>
      <c r="F1161" s="57"/>
      <c r="G1161" s="155"/>
      <c r="I1161" s="57"/>
      <c r="J1161" s="57"/>
      <c r="K1161" s="57"/>
      <c r="L1161" s="145"/>
      <c r="M1161" s="145"/>
      <c r="N1161" s="57"/>
      <c r="O1161" s="155"/>
    </row>
    <row r="1162" spans="1:15" s="3" customFormat="1" x14ac:dyDescent="0.25">
      <c r="A1162" s="57"/>
      <c r="B1162" s="57"/>
      <c r="C1162" s="57"/>
      <c r="D1162" s="145"/>
      <c r="E1162" s="145"/>
      <c r="F1162" s="57"/>
      <c r="G1162" s="155"/>
      <c r="I1162" s="57"/>
      <c r="J1162" s="57"/>
      <c r="K1162" s="57"/>
      <c r="L1162" s="145"/>
      <c r="M1162" s="145"/>
      <c r="N1162" s="57"/>
      <c r="O1162" s="155"/>
    </row>
    <row r="1163" spans="1:15" s="3" customFormat="1" x14ac:dyDescent="0.25">
      <c r="A1163" s="57"/>
      <c r="B1163" s="57"/>
      <c r="C1163" s="57"/>
      <c r="D1163" s="145"/>
      <c r="E1163" s="145"/>
      <c r="F1163" s="57"/>
      <c r="G1163" s="155"/>
      <c r="I1163" s="57"/>
      <c r="J1163" s="57"/>
      <c r="K1163" s="57"/>
      <c r="L1163" s="145"/>
      <c r="M1163" s="145"/>
      <c r="N1163" s="57"/>
      <c r="O1163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DAA4F-ED0A-4E24-B215-F706B81DF837}">
  <dimension ref="A1:DM84"/>
  <sheetViews>
    <sheetView showGridLines="0" topLeftCell="A22" zoomScale="84" zoomScaleNormal="84" workbookViewId="0">
      <selection activeCell="B24" sqref="B24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7" s="6" customFormat="1" ht="25" customHeight="1" x14ac:dyDescent="0.25">
      <c r="A1" s="497" t="s">
        <v>75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7" s="3" customFormat="1" ht="12.75" customHeight="1" thickBot="1" x14ac:dyDescent="0.3">
      <c r="A2" s="243"/>
      <c r="B2" s="243"/>
      <c r="C2" s="156"/>
      <c r="D2" s="27"/>
      <c r="E2" s="157"/>
      <c r="L2" s="5"/>
    </row>
    <row r="3" spans="1:117" s="6" customFormat="1" ht="43.4" customHeight="1" thickTop="1" thickBot="1" x14ac:dyDescent="0.3">
      <c r="A3" s="294" t="s">
        <v>11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428" t="s">
        <v>320</v>
      </c>
      <c r="AC3" s="271" t="s">
        <v>321</v>
      </c>
    </row>
    <row r="4" spans="1:117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470" t="s">
        <v>322</v>
      </c>
      <c r="AC4" s="284" t="s">
        <v>322</v>
      </c>
    </row>
    <row r="5" spans="1:117" s="7" customFormat="1" ht="15" customHeight="1" thickBot="1" x14ac:dyDescent="0.3">
      <c r="A5" s="248" t="s">
        <v>39</v>
      </c>
      <c r="B5" s="46" t="s">
        <v>40</v>
      </c>
      <c r="C5" s="249"/>
      <c r="D5" s="258">
        <f>' 04 2023'!D86</f>
        <v>17446.05</v>
      </c>
      <c r="E5" s="169"/>
      <c r="F5" s="170">
        <f>' 04 2023'!F86</f>
        <v>177.82000000000039</v>
      </c>
      <c r="G5" s="259"/>
      <c r="H5" s="273"/>
      <c r="I5" s="171"/>
      <c r="J5" s="171"/>
      <c r="K5" s="171"/>
      <c r="L5" s="172"/>
      <c r="M5" s="171"/>
      <c r="N5" s="274">
        <f>SUM(D5:F5)</f>
        <v>17623.87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285"/>
      <c r="AC5" s="286"/>
      <c r="AD5" s="8"/>
      <c r="AE5" s="8"/>
      <c r="AF5" s="8"/>
      <c r="AG5" s="8"/>
    </row>
    <row r="6" spans="1:117" s="162" customFormat="1" ht="12" customHeight="1" x14ac:dyDescent="0.25">
      <c r="A6" s="250">
        <v>45047</v>
      </c>
      <c r="B6" s="203" t="s">
        <v>447</v>
      </c>
      <c r="C6" s="251" t="s">
        <v>88</v>
      </c>
      <c r="D6" s="260">
        <v>89.5</v>
      </c>
      <c r="E6" s="204"/>
      <c r="F6" s="205"/>
      <c r="G6" s="261"/>
      <c r="H6" s="275">
        <v>89.5</v>
      </c>
      <c r="I6" s="206"/>
      <c r="J6" s="206"/>
      <c r="K6" s="206"/>
      <c r="L6" s="207"/>
      <c r="M6" s="206"/>
      <c r="N6" s="276"/>
      <c r="O6" s="287"/>
      <c r="P6" s="208"/>
      <c r="Q6" s="208"/>
      <c r="R6" s="208"/>
      <c r="S6" s="208"/>
      <c r="T6" s="209"/>
      <c r="U6" s="208"/>
      <c r="V6" s="210"/>
      <c r="W6" s="208"/>
      <c r="X6" s="208"/>
      <c r="Y6" s="208"/>
      <c r="Z6" s="208"/>
      <c r="AA6" s="288"/>
      <c r="AB6" s="287"/>
      <c r="AC6" s="288"/>
      <c r="AD6" s="160"/>
      <c r="AE6" s="160"/>
      <c r="AF6" s="160"/>
      <c r="AG6" s="160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</row>
    <row r="7" spans="1:117" s="162" customFormat="1" ht="12" customHeight="1" x14ac:dyDescent="0.25">
      <c r="A7" s="252">
        <v>45047</v>
      </c>
      <c r="B7" s="211" t="s">
        <v>448</v>
      </c>
      <c r="C7" s="253" t="s">
        <v>88</v>
      </c>
      <c r="D7" s="262"/>
      <c r="E7" s="201">
        <v>17.5</v>
      </c>
      <c r="F7" s="202"/>
      <c r="G7" s="263"/>
      <c r="H7" s="277"/>
      <c r="I7" s="173"/>
      <c r="J7" s="173"/>
      <c r="K7" s="173"/>
      <c r="L7" s="174"/>
      <c r="M7" s="173"/>
      <c r="N7" s="278"/>
      <c r="O7" s="289"/>
      <c r="P7" s="177"/>
      <c r="Q7" s="177"/>
      <c r="R7" s="177"/>
      <c r="S7" s="177"/>
      <c r="T7" s="212"/>
      <c r="U7" s="177"/>
      <c r="V7" s="178">
        <v>17.5</v>
      </c>
      <c r="W7" s="177"/>
      <c r="X7" s="177"/>
      <c r="Y7" s="177"/>
      <c r="Z7" s="177"/>
      <c r="AA7" s="290"/>
      <c r="AB7" s="460"/>
      <c r="AC7" s="455"/>
      <c r="AD7" s="160"/>
      <c r="AE7" s="160"/>
      <c r="AF7" s="160"/>
      <c r="AG7" s="160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</row>
    <row r="8" spans="1:117" s="162" customFormat="1" ht="12" customHeight="1" x14ac:dyDescent="0.25">
      <c r="A8" s="474">
        <v>45049</v>
      </c>
      <c r="B8" s="443" t="s">
        <v>131</v>
      </c>
      <c r="C8" s="444" t="s">
        <v>88</v>
      </c>
      <c r="D8" s="445"/>
      <c r="E8" s="446">
        <v>10.44</v>
      </c>
      <c r="F8" s="447"/>
      <c r="G8" s="448"/>
      <c r="H8" s="449"/>
      <c r="I8" s="450"/>
      <c r="J8" s="450"/>
      <c r="K8" s="450"/>
      <c r="L8" s="451"/>
      <c r="M8" s="450"/>
      <c r="N8" s="461"/>
      <c r="O8" s="460"/>
      <c r="P8" s="452"/>
      <c r="Q8" s="452"/>
      <c r="R8" s="452"/>
      <c r="S8" s="452"/>
      <c r="T8" s="453"/>
      <c r="U8" s="452"/>
      <c r="V8" s="454"/>
      <c r="W8" s="452"/>
      <c r="X8" s="452"/>
      <c r="Y8" s="452">
        <v>10.44</v>
      </c>
      <c r="Z8" s="452"/>
      <c r="AA8" s="455"/>
      <c r="AB8" s="460"/>
      <c r="AC8" s="455"/>
      <c r="AD8" s="160"/>
      <c r="AE8" s="160"/>
      <c r="AF8" s="160"/>
      <c r="AG8" s="160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</row>
    <row r="9" spans="1:117" s="162" customFormat="1" ht="12" customHeight="1" x14ac:dyDescent="0.25">
      <c r="A9" s="442">
        <v>45049</v>
      </c>
      <c r="B9" s="443" t="s">
        <v>446</v>
      </c>
      <c r="C9" s="444" t="s">
        <v>88</v>
      </c>
      <c r="D9" s="445"/>
      <c r="E9" s="446"/>
      <c r="F9" s="447">
        <v>27.6</v>
      </c>
      <c r="G9" s="448"/>
      <c r="H9" s="449"/>
      <c r="I9" s="450"/>
      <c r="J9" s="450"/>
      <c r="K9" s="450">
        <v>27.6</v>
      </c>
      <c r="L9" s="451"/>
      <c r="M9" s="450"/>
      <c r="N9" s="461"/>
      <c r="O9" s="460"/>
      <c r="P9" s="452"/>
      <c r="Q9" s="452"/>
      <c r="R9" s="452"/>
      <c r="S9" s="452"/>
      <c r="T9" s="453"/>
      <c r="U9" s="452"/>
      <c r="V9" s="454"/>
      <c r="W9" s="452"/>
      <c r="X9" s="452"/>
      <c r="Y9" s="452"/>
      <c r="Z9" s="452"/>
      <c r="AA9" s="455"/>
      <c r="AB9" s="460"/>
      <c r="AC9" s="455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</row>
    <row r="10" spans="1:117" s="162" customFormat="1" ht="12" customHeight="1" x14ac:dyDescent="0.25">
      <c r="A10" s="252">
        <v>45050</v>
      </c>
      <c r="B10" s="211" t="s">
        <v>449</v>
      </c>
      <c r="C10" s="253" t="s">
        <v>88</v>
      </c>
      <c r="D10" s="262">
        <v>70</v>
      </c>
      <c r="E10" s="201"/>
      <c r="F10" s="202"/>
      <c r="G10" s="263"/>
      <c r="H10" s="277">
        <v>70</v>
      </c>
      <c r="I10" s="173"/>
      <c r="J10" s="173"/>
      <c r="K10" s="173"/>
      <c r="L10" s="174"/>
      <c r="M10" s="173"/>
      <c r="N10" s="278"/>
      <c r="O10" s="289"/>
      <c r="P10" s="177"/>
      <c r="Q10" s="177"/>
      <c r="R10" s="177"/>
      <c r="S10" s="177"/>
      <c r="T10" s="212"/>
      <c r="U10" s="177"/>
      <c r="V10" s="178"/>
      <c r="W10" s="177"/>
      <c r="X10" s="177"/>
      <c r="Y10" s="177"/>
      <c r="Z10" s="177"/>
      <c r="AA10" s="290"/>
      <c r="AB10" s="460"/>
      <c r="AC10" s="455"/>
      <c r="AD10" s="160"/>
      <c r="AE10" s="160"/>
      <c r="AF10" s="160"/>
      <c r="AG10" s="160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</row>
    <row r="11" spans="1:117" s="162" customFormat="1" ht="12" customHeight="1" x14ac:dyDescent="0.25">
      <c r="A11" s="252">
        <v>45050</v>
      </c>
      <c r="B11" s="443" t="s">
        <v>132</v>
      </c>
      <c r="C11" s="444" t="s">
        <v>88</v>
      </c>
      <c r="D11" s="445"/>
      <c r="E11" s="446">
        <v>29.99</v>
      </c>
      <c r="F11" s="447"/>
      <c r="G11" s="448"/>
      <c r="H11" s="449"/>
      <c r="I11" s="450"/>
      <c r="J11" s="450"/>
      <c r="K11" s="450"/>
      <c r="L11" s="451"/>
      <c r="M11" s="450"/>
      <c r="N11" s="461"/>
      <c r="O11" s="460"/>
      <c r="P11" s="452"/>
      <c r="Q11" s="452"/>
      <c r="R11" s="452"/>
      <c r="S11" s="452"/>
      <c r="T11" s="453"/>
      <c r="U11" s="452">
        <v>29.99</v>
      </c>
      <c r="V11" s="454"/>
      <c r="W11" s="452"/>
      <c r="X11" s="452"/>
      <c r="Y11" s="452"/>
      <c r="Z11" s="452"/>
      <c r="AA11" s="465"/>
      <c r="AB11" s="460"/>
      <c r="AC11" s="455"/>
      <c r="AD11" s="160"/>
      <c r="AE11" s="160"/>
      <c r="AF11" s="160"/>
      <c r="AG11" s="160"/>
      <c r="AH11" s="160"/>
      <c r="AI11" s="160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</row>
    <row r="12" spans="1:117" s="162" customFormat="1" ht="12" customHeight="1" x14ac:dyDescent="0.25">
      <c r="A12" s="252">
        <v>45053</v>
      </c>
      <c r="B12" s="211" t="s">
        <v>330</v>
      </c>
      <c r="C12" s="253" t="s">
        <v>88</v>
      </c>
      <c r="D12" s="262">
        <v>90</v>
      </c>
      <c r="E12" s="201"/>
      <c r="F12" s="202"/>
      <c r="G12" s="263"/>
      <c r="H12" s="277">
        <v>90</v>
      </c>
      <c r="I12" s="173"/>
      <c r="J12" s="173"/>
      <c r="K12" s="173"/>
      <c r="L12" s="174"/>
      <c r="M12" s="173"/>
      <c r="N12" s="278"/>
      <c r="O12" s="289"/>
      <c r="P12" s="177"/>
      <c r="Q12" s="177"/>
      <c r="R12" s="177"/>
      <c r="S12" s="177"/>
      <c r="T12" s="212"/>
      <c r="U12" s="177"/>
      <c r="V12" s="178"/>
      <c r="W12" s="177"/>
      <c r="X12" s="177"/>
      <c r="Y12" s="177"/>
      <c r="Z12" s="177"/>
      <c r="AA12" s="290"/>
      <c r="AB12" s="289"/>
      <c r="AC12" s="290"/>
      <c r="AD12" s="160"/>
      <c r="AE12" s="160"/>
      <c r="AF12" s="160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</row>
    <row r="13" spans="1:117" s="162" customFormat="1" ht="12" customHeight="1" x14ac:dyDescent="0.25">
      <c r="A13" s="252">
        <v>45055</v>
      </c>
      <c r="B13" s="211" t="s">
        <v>450</v>
      </c>
      <c r="C13" s="253" t="s">
        <v>88</v>
      </c>
      <c r="D13" s="262"/>
      <c r="E13" s="201">
        <v>2378.5</v>
      </c>
      <c r="F13" s="202"/>
      <c r="G13" s="263"/>
      <c r="H13" s="277"/>
      <c r="I13" s="173"/>
      <c r="J13" s="173"/>
      <c r="K13" s="173"/>
      <c r="L13" s="174"/>
      <c r="M13" s="173"/>
      <c r="N13" s="278"/>
      <c r="O13" s="289"/>
      <c r="P13" s="177"/>
      <c r="Q13" s="177"/>
      <c r="R13" s="177">
        <v>2378.5</v>
      </c>
      <c r="S13" s="177"/>
      <c r="T13" s="212"/>
      <c r="U13" s="177"/>
      <c r="V13" s="178"/>
      <c r="W13" s="177"/>
      <c r="X13" s="177"/>
      <c r="Y13" s="177"/>
      <c r="Z13" s="177"/>
      <c r="AA13" s="290"/>
      <c r="AB13" s="460"/>
      <c r="AC13" s="455"/>
      <c r="AD13" s="160"/>
      <c r="AE13" s="160"/>
      <c r="AF13" s="160"/>
      <c r="AG13" s="160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</row>
    <row r="14" spans="1:117" s="162" customFormat="1" ht="12" customHeight="1" x14ac:dyDescent="0.25">
      <c r="A14" s="252">
        <v>45055</v>
      </c>
      <c r="B14" s="211" t="s">
        <v>451</v>
      </c>
      <c r="C14" s="253" t="s">
        <v>88</v>
      </c>
      <c r="D14" s="262"/>
      <c r="E14" s="201">
        <v>190</v>
      </c>
      <c r="F14" s="202"/>
      <c r="G14" s="263"/>
      <c r="H14" s="277"/>
      <c r="I14" s="173"/>
      <c r="J14" s="173"/>
      <c r="K14" s="173"/>
      <c r="L14" s="174"/>
      <c r="M14" s="173"/>
      <c r="N14" s="278"/>
      <c r="O14" s="289"/>
      <c r="P14" s="177"/>
      <c r="Q14" s="177">
        <v>190</v>
      </c>
      <c r="R14" s="177"/>
      <c r="S14" s="177"/>
      <c r="T14" s="212"/>
      <c r="U14" s="177"/>
      <c r="V14" s="178"/>
      <c r="W14" s="177"/>
      <c r="X14" s="177"/>
      <c r="Y14" s="177"/>
      <c r="Z14" s="177"/>
      <c r="AA14" s="290"/>
      <c r="AB14" s="460"/>
      <c r="AC14" s="455"/>
      <c r="AD14" s="160"/>
      <c r="AE14" s="160"/>
      <c r="AF14" s="160"/>
      <c r="AG14" s="160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</row>
    <row r="15" spans="1:117" s="162" customFormat="1" ht="12" customHeight="1" x14ac:dyDescent="0.25">
      <c r="A15" s="252">
        <v>45055</v>
      </c>
      <c r="B15" s="211" t="s">
        <v>452</v>
      </c>
      <c r="C15" s="253" t="s">
        <v>88</v>
      </c>
      <c r="D15" s="262">
        <v>415</v>
      </c>
      <c r="E15" s="201"/>
      <c r="F15" s="202"/>
      <c r="G15" s="263"/>
      <c r="H15" s="277">
        <v>415</v>
      </c>
      <c r="I15" s="173"/>
      <c r="J15" s="173"/>
      <c r="K15" s="173"/>
      <c r="L15" s="174"/>
      <c r="M15" s="173"/>
      <c r="N15" s="278"/>
      <c r="O15" s="289"/>
      <c r="P15" s="177"/>
      <c r="Q15" s="177"/>
      <c r="R15" s="177"/>
      <c r="S15" s="177"/>
      <c r="T15" s="212"/>
      <c r="U15" s="177"/>
      <c r="V15" s="178"/>
      <c r="W15" s="177"/>
      <c r="X15" s="177"/>
      <c r="Y15" s="177"/>
      <c r="Z15" s="177"/>
      <c r="AA15" s="290"/>
      <c r="AB15" s="289"/>
      <c r="AC15" s="290"/>
      <c r="AD15" s="160"/>
      <c r="AE15" s="160"/>
      <c r="AF15" s="160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</row>
    <row r="16" spans="1:117" s="162" customFormat="1" ht="12" customHeight="1" x14ac:dyDescent="0.25">
      <c r="A16" s="252">
        <v>45056</v>
      </c>
      <c r="B16" s="211" t="s">
        <v>453</v>
      </c>
      <c r="C16" s="253" t="s">
        <v>88</v>
      </c>
      <c r="D16" s="262">
        <v>50</v>
      </c>
      <c r="E16" s="201"/>
      <c r="F16" s="202"/>
      <c r="G16" s="263"/>
      <c r="H16" s="277">
        <v>50</v>
      </c>
      <c r="I16" s="173"/>
      <c r="J16" s="173"/>
      <c r="K16" s="173"/>
      <c r="L16" s="174"/>
      <c r="M16" s="173"/>
      <c r="N16" s="278"/>
      <c r="O16" s="289"/>
      <c r="P16" s="177"/>
      <c r="Q16" s="177"/>
      <c r="R16" s="177"/>
      <c r="S16" s="177"/>
      <c r="T16" s="212"/>
      <c r="U16" s="177"/>
      <c r="V16" s="178"/>
      <c r="W16" s="177"/>
      <c r="X16" s="177"/>
      <c r="Y16" s="177"/>
      <c r="Z16" s="177"/>
      <c r="AA16" s="290"/>
      <c r="AB16" s="460"/>
      <c r="AC16" s="455"/>
      <c r="AD16" s="160"/>
      <c r="AE16" s="160"/>
      <c r="AF16" s="160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</row>
    <row r="17" spans="1:115" s="162" customFormat="1" ht="12" customHeight="1" x14ac:dyDescent="0.25">
      <c r="A17" s="252">
        <v>45056</v>
      </c>
      <c r="B17" s="211" t="s">
        <v>454</v>
      </c>
      <c r="C17" s="253" t="s">
        <v>88</v>
      </c>
      <c r="D17" s="262"/>
      <c r="E17" s="201">
        <v>35.979999999999997</v>
      </c>
      <c r="F17" s="202"/>
      <c r="G17" s="263"/>
      <c r="H17" s="277"/>
      <c r="I17" s="173"/>
      <c r="J17" s="173"/>
      <c r="K17" s="173"/>
      <c r="L17" s="174"/>
      <c r="M17" s="173"/>
      <c r="N17" s="278"/>
      <c r="O17" s="289"/>
      <c r="P17" s="177"/>
      <c r="Q17" s="177"/>
      <c r="R17" s="177"/>
      <c r="S17" s="177"/>
      <c r="T17" s="212"/>
      <c r="U17" s="177"/>
      <c r="V17" s="178">
        <v>35.979999999999997</v>
      </c>
      <c r="W17" s="177"/>
      <c r="X17" s="177"/>
      <c r="Y17" s="177"/>
      <c r="Z17" s="177"/>
      <c r="AA17" s="290"/>
      <c r="AB17" s="460"/>
      <c r="AC17" s="455"/>
      <c r="AD17" s="160"/>
      <c r="AE17" s="160"/>
      <c r="AF17" s="160"/>
      <c r="AG17" s="160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</row>
    <row r="18" spans="1:115" s="162" customFormat="1" ht="12" customHeight="1" x14ac:dyDescent="0.25">
      <c r="A18" s="252">
        <v>45056</v>
      </c>
      <c r="B18" s="211" t="s">
        <v>454</v>
      </c>
      <c r="C18" s="253" t="s">
        <v>88</v>
      </c>
      <c r="D18" s="262"/>
      <c r="E18" s="201">
        <v>5.49</v>
      </c>
      <c r="F18" s="202"/>
      <c r="G18" s="263"/>
      <c r="H18" s="277"/>
      <c r="I18" s="173"/>
      <c r="J18" s="173"/>
      <c r="K18" s="173"/>
      <c r="L18" s="174"/>
      <c r="M18" s="173"/>
      <c r="N18" s="278"/>
      <c r="O18" s="289"/>
      <c r="P18" s="177"/>
      <c r="Q18" s="177"/>
      <c r="R18" s="177"/>
      <c r="S18" s="177"/>
      <c r="T18" s="212"/>
      <c r="U18" s="177"/>
      <c r="V18" s="178">
        <v>5.49</v>
      </c>
      <c r="W18" s="177"/>
      <c r="X18" s="177"/>
      <c r="Y18" s="177"/>
      <c r="Z18" s="177"/>
      <c r="AA18" s="290"/>
      <c r="AB18" s="289"/>
      <c r="AC18" s="290"/>
      <c r="AD18" s="160"/>
      <c r="AE18" s="160"/>
      <c r="AF18" s="160"/>
      <c r="AG18" s="160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</row>
    <row r="19" spans="1:115" s="162" customFormat="1" ht="12" customHeight="1" x14ac:dyDescent="0.25">
      <c r="A19" s="252">
        <v>45056</v>
      </c>
      <c r="B19" s="211" t="s">
        <v>454</v>
      </c>
      <c r="C19" s="253" t="s">
        <v>88</v>
      </c>
      <c r="D19" s="262"/>
      <c r="E19" s="201">
        <v>6.98</v>
      </c>
      <c r="F19" s="202"/>
      <c r="G19" s="263"/>
      <c r="H19" s="277"/>
      <c r="I19" s="173"/>
      <c r="J19" s="173"/>
      <c r="K19" s="173"/>
      <c r="L19" s="174"/>
      <c r="M19" s="173"/>
      <c r="N19" s="278"/>
      <c r="O19" s="289"/>
      <c r="P19" s="177"/>
      <c r="Q19" s="177"/>
      <c r="R19" s="177"/>
      <c r="S19" s="177"/>
      <c r="T19" s="212"/>
      <c r="U19" s="177"/>
      <c r="V19" s="178">
        <v>6.98</v>
      </c>
      <c r="W19" s="177"/>
      <c r="X19" s="177"/>
      <c r="Y19" s="177"/>
      <c r="Z19" s="177"/>
      <c r="AA19" s="290"/>
      <c r="AB19" s="460"/>
      <c r="AC19" s="455"/>
      <c r="AD19" s="160"/>
      <c r="AE19" s="160"/>
      <c r="AF19" s="160"/>
      <c r="AG19" s="160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</row>
    <row r="20" spans="1:115" s="162" customFormat="1" ht="12" customHeight="1" x14ac:dyDescent="0.25">
      <c r="A20" s="252">
        <v>45058</v>
      </c>
      <c r="B20" s="211" t="s">
        <v>328</v>
      </c>
      <c r="C20" s="253" t="s">
        <v>88</v>
      </c>
      <c r="D20" s="262">
        <v>50</v>
      </c>
      <c r="E20" s="201"/>
      <c r="F20" s="202"/>
      <c r="G20" s="263"/>
      <c r="H20" s="277">
        <v>50</v>
      </c>
      <c r="I20" s="173"/>
      <c r="J20" s="173"/>
      <c r="K20" s="173"/>
      <c r="L20" s="174"/>
      <c r="M20" s="173"/>
      <c r="N20" s="278"/>
      <c r="O20" s="289"/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460"/>
      <c r="AC20" s="455"/>
      <c r="AD20" s="160"/>
      <c r="AE20" s="160"/>
      <c r="AF20" s="160"/>
      <c r="AG20" s="160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</row>
    <row r="21" spans="1:115" s="162" customFormat="1" ht="12" customHeight="1" x14ac:dyDescent="0.25">
      <c r="A21" s="252">
        <v>45059</v>
      </c>
      <c r="B21" s="211" t="s">
        <v>455</v>
      </c>
      <c r="C21" s="253" t="s">
        <v>88</v>
      </c>
      <c r="D21" s="262"/>
      <c r="E21" s="201">
        <v>15.75</v>
      </c>
      <c r="F21" s="202"/>
      <c r="G21" s="263"/>
      <c r="H21" s="277"/>
      <c r="I21" s="173"/>
      <c r="J21" s="173"/>
      <c r="K21" s="173"/>
      <c r="L21" s="174"/>
      <c r="M21" s="173"/>
      <c r="N21" s="278"/>
      <c r="O21" s="289"/>
      <c r="P21" s="177"/>
      <c r="Q21" s="177"/>
      <c r="R21" s="177"/>
      <c r="S21" s="177"/>
      <c r="T21" s="212"/>
      <c r="U21" s="177"/>
      <c r="V21" s="178">
        <v>15.75</v>
      </c>
      <c r="W21" s="177"/>
      <c r="X21" s="177"/>
      <c r="Y21" s="177"/>
      <c r="Z21" s="177"/>
      <c r="AA21" s="290"/>
      <c r="AB21" s="289"/>
      <c r="AC21" s="290"/>
      <c r="AD21" s="160"/>
      <c r="AE21" s="160"/>
      <c r="AF21" s="160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</row>
    <row r="22" spans="1:115" s="162" customFormat="1" ht="12" customHeight="1" x14ac:dyDescent="0.25">
      <c r="A22" s="252">
        <v>45061</v>
      </c>
      <c r="B22" s="211" t="s">
        <v>456</v>
      </c>
      <c r="C22" s="253" t="s">
        <v>88</v>
      </c>
      <c r="D22" s="262">
        <v>40</v>
      </c>
      <c r="E22" s="201"/>
      <c r="F22" s="202"/>
      <c r="G22" s="263"/>
      <c r="H22" s="277">
        <v>40</v>
      </c>
      <c r="I22" s="173"/>
      <c r="J22" s="173"/>
      <c r="K22" s="173"/>
      <c r="L22" s="174"/>
      <c r="M22" s="173"/>
      <c r="N22" s="278"/>
      <c r="O22" s="289"/>
      <c r="P22" s="177"/>
      <c r="Q22" s="177"/>
      <c r="R22" s="177"/>
      <c r="S22" s="177"/>
      <c r="T22" s="212"/>
      <c r="U22" s="177"/>
      <c r="V22" s="178"/>
      <c r="W22" s="177"/>
      <c r="X22" s="177"/>
      <c r="Y22" s="177"/>
      <c r="Z22" s="177"/>
      <c r="AA22" s="290"/>
      <c r="AB22" s="460"/>
      <c r="AC22" s="455"/>
      <c r="AD22" s="160"/>
      <c r="AE22" s="160"/>
      <c r="AF22" s="160"/>
      <c r="AG22" s="160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</row>
    <row r="23" spans="1:115" s="162" customFormat="1" ht="12" customHeight="1" x14ac:dyDescent="0.25">
      <c r="A23" s="252">
        <v>45062</v>
      </c>
      <c r="B23" s="211" t="s">
        <v>457</v>
      </c>
      <c r="C23" s="253" t="s">
        <v>88</v>
      </c>
      <c r="D23" s="262"/>
      <c r="E23" s="201">
        <v>2116</v>
      </c>
      <c r="F23" s="202"/>
      <c r="G23" s="263"/>
      <c r="H23" s="277"/>
      <c r="I23" s="173"/>
      <c r="J23" s="173"/>
      <c r="K23" s="173"/>
      <c r="L23" s="174"/>
      <c r="M23" s="173"/>
      <c r="N23" s="278"/>
      <c r="O23" s="289"/>
      <c r="P23" s="177"/>
      <c r="Q23" s="177"/>
      <c r="R23" s="177">
        <v>2116</v>
      </c>
      <c r="S23" s="177"/>
      <c r="T23" s="212"/>
      <c r="U23" s="177"/>
      <c r="V23" s="178"/>
      <c r="W23" s="177"/>
      <c r="X23" s="177"/>
      <c r="Y23" s="177"/>
      <c r="Z23" s="177"/>
      <c r="AA23" s="290"/>
      <c r="AB23" s="460"/>
      <c r="AC23" s="455"/>
      <c r="AD23" s="160"/>
      <c r="AE23" s="160"/>
      <c r="AF23" s="160"/>
      <c r="AG23" s="160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</row>
    <row r="24" spans="1:115" s="162" customFormat="1" ht="12" customHeight="1" x14ac:dyDescent="0.25">
      <c r="A24" s="252">
        <v>45063</v>
      </c>
      <c r="B24" s="211" t="s">
        <v>458</v>
      </c>
      <c r="C24" s="253" t="s">
        <v>88</v>
      </c>
      <c r="D24" s="262"/>
      <c r="E24" s="201">
        <v>9.18</v>
      </c>
      <c r="F24" s="202"/>
      <c r="G24" s="263"/>
      <c r="H24" s="277"/>
      <c r="I24" s="173"/>
      <c r="J24" s="173"/>
      <c r="K24" s="173"/>
      <c r="L24" s="174"/>
      <c r="M24" s="173"/>
      <c r="N24" s="278"/>
      <c r="O24" s="289"/>
      <c r="P24" s="177"/>
      <c r="Q24" s="177"/>
      <c r="R24" s="177"/>
      <c r="S24" s="177"/>
      <c r="T24" s="212"/>
      <c r="U24" s="177"/>
      <c r="V24" s="178"/>
      <c r="W24" s="177"/>
      <c r="X24" s="177">
        <v>9.18</v>
      </c>
      <c r="Y24" s="177"/>
      <c r="Z24" s="177"/>
      <c r="AA24" s="290"/>
      <c r="AB24" s="289"/>
      <c r="AC24" s="290"/>
      <c r="AD24" s="160"/>
      <c r="AE24" s="160"/>
      <c r="AF24" s="160"/>
      <c r="AG24" s="160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</row>
    <row r="25" spans="1:115" s="162" customFormat="1" ht="12" customHeight="1" x14ac:dyDescent="0.25">
      <c r="A25" s="252">
        <v>45066</v>
      </c>
      <c r="B25" s="211" t="s">
        <v>462</v>
      </c>
      <c r="C25" s="253" t="s">
        <v>88</v>
      </c>
      <c r="D25" s="262">
        <v>70</v>
      </c>
      <c r="E25" s="201"/>
      <c r="F25" s="202"/>
      <c r="G25" s="263"/>
      <c r="H25" s="277">
        <v>70</v>
      </c>
      <c r="I25" s="173"/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290"/>
      <c r="AB25" s="460"/>
      <c r="AC25" s="455"/>
      <c r="AD25" s="160"/>
      <c r="AE25" s="160"/>
      <c r="AF25" s="160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</row>
    <row r="26" spans="1:115" s="162" customFormat="1" ht="12" customHeight="1" x14ac:dyDescent="0.25">
      <c r="A26" s="252">
        <v>45066</v>
      </c>
      <c r="B26" s="211" t="s">
        <v>460</v>
      </c>
      <c r="C26" s="253" t="s">
        <v>88</v>
      </c>
      <c r="D26" s="262">
        <v>50</v>
      </c>
      <c r="E26" s="201"/>
      <c r="F26" s="202"/>
      <c r="G26" s="263"/>
      <c r="H26" s="277">
        <v>50</v>
      </c>
      <c r="I26" s="173"/>
      <c r="J26" s="173"/>
      <c r="K26" s="173"/>
      <c r="L26" s="174"/>
      <c r="M26" s="173"/>
      <c r="N26" s="278"/>
      <c r="O26" s="289"/>
      <c r="P26" s="177"/>
      <c r="Q26" s="177"/>
      <c r="R26" s="177"/>
      <c r="S26" s="177"/>
      <c r="T26" s="212"/>
      <c r="U26" s="177"/>
      <c r="V26" s="178"/>
      <c r="W26" s="177"/>
      <c r="X26" s="177"/>
      <c r="Y26" s="177"/>
      <c r="Z26" s="177"/>
      <c r="AA26" s="290"/>
      <c r="AB26" s="460"/>
      <c r="AC26" s="455"/>
      <c r="AD26" s="160"/>
      <c r="AE26" s="160"/>
      <c r="AF26" s="160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</row>
    <row r="27" spans="1:115" s="162" customFormat="1" ht="12" customHeight="1" x14ac:dyDescent="0.25">
      <c r="A27" s="252">
        <v>45066</v>
      </c>
      <c r="B27" s="211" t="s">
        <v>463</v>
      </c>
      <c r="C27" s="253" t="s">
        <v>88</v>
      </c>
      <c r="D27" s="262"/>
      <c r="E27" s="201"/>
      <c r="F27" s="202">
        <v>2.5</v>
      </c>
      <c r="G27" s="263"/>
      <c r="H27" s="277"/>
      <c r="I27" s="173">
        <v>2.5</v>
      </c>
      <c r="J27" s="173"/>
      <c r="K27" s="173"/>
      <c r="L27" s="174"/>
      <c r="M27" s="173"/>
      <c r="N27" s="278"/>
      <c r="O27" s="289"/>
      <c r="P27" s="177"/>
      <c r="Q27" s="177"/>
      <c r="R27" s="177"/>
      <c r="S27" s="177"/>
      <c r="T27" s="212"/>
      <c r="U27" s="177"/>
      <c r="V27" s="178"/>
      <c r="W27" s="177"/>
      <c r="X27" s="177"/>
      <c r="Y27" s="177"/>
      <c r="Z27" s="177"/>
      <c r="AA27" s="290"/>
      <c r="AB27" s="289"/>
      <c r="AC27" s="290"/>
      <c r="AD27" s="160"/>
      <c r="AE27" s="160"/>
      <c r="AF27" s="160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</row>
    <row r="28" spans="1:115" s="162" customFormat="1" ht="12" customHeight="1" x14ac:dyDescent="0.25">
      <c r="A28" s="252">
        <v>45066</v>
      </c>
      <c r="B28" s="211" t="s">
        <v>461</v>
      </c>
      <c r="C28" s="253" t="s">
        <v>88</v>
      </c>
      <c r="D28" s="262"/>
      <c r="E28" s="201"/>
      <c r="F28" s="202">
        <v>15</v>
      </c>
      <c r="G28" s="263"/>
      <c r="H28" s="277"/>
      <c r="I28" s="173">
        <v>15</v>
      </c>
      <c r="J28" s="173"/>
      <c r="K28" s="173"/>
      <c r="L28" s="174"/>
      <c r="M28" s="173"/>
      <c r="N28" s="278"/>
      <c r="O28" s="289"/>
      <c r="P28" s="177"/>
      <c r="Q28" s="177"/>
      <c r="R28" s="177"/>
      <c r="S28" s="177"/>
      <c r="T28" s="212"/>
      <c r="U28" s="177"/>
      <c r="V28" s="178"/>
      <c r="W28" s="177"/>
      <c r="X28" s="177"/>
      <c r="Y28" s="177"/>
      <c r="Z28" s="177"/>
      <c r="AA28" s="290"/>
      <c r="AB28" s="460"/>
      <c r="AC28" s="455"/>
      <c r="AD28" s="160"/>
      <c r="AE28" s="160"/>
      <c r="AF28" s="160"/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</row>
    <row r="29" spans="1:115" s="162" customFormat="1" ht="12" customHeight="1" x14ac:dyDescent="0.25">
      <c r="A29" s="252">
        <v>45066</v>
      </c>
      <c r="B29" s="211" t="s">
        <v>464</v>
      </c>
      <c r="C29" s="253" t="s">
        <v>88</v>
      </c>
      <c r="D29" s="262"/>
      <c r="E29" s="201"/>
      <c r="F29" s="202">
        <v>6</v>
      </c>
      <c r="G29" s="263"/>
      <c r="H29" s="277"/>
      <c r="I29" s="173">
        <v>6</v>
      </c>
      <c r="J29" s="173"/>
      <c r="K29" s="173"/>
      <c r="L29" s="174"/>
      <c r="M29" s="173"/>
      <c r="N29" s="278"/>
      <c r="O29" s="289"/>
      <c r="P29" s="177"/>
      <c r="Q29" s="177"/>
      <c r="R29" s="177"/>
      <c r="S29" s="177"/>
      <c r="T29" s="212"/>
      <c r="U29" s="177"/>
      <c r="V29" s="178"/>
      <c r="W29" s="177"/>
      <c r="X29" s="177"/>
      <c r="Y29" s="177"/>
      <c r="Z29" s="177"/>
      <c r="AA29" s="290"/>
      <c r="AB29" s="460"/>
      <c r="AC29" s="455"/>
      <c r="AD29" s="160"/>
      <c r="AE29" s="160"/>
      <c r="AF29" s="160"/>
      <c r="AG29" s="160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</row>
    <row r="30" spans="1:115" s="162" customFormat="1" ht="12" customHeight="1" x14ac:dyDescent="0.25">
      <c r="A30" s="252">
        <v>45066</v>
      </c>
      <c r="B30" s="211" t="s">
        <v>465</v>
      </c>
      <c r="C30" s="253" t="s">
        <v>88</v>
      </c>
      <c r="D30" s="262"/>
      <c r="E30" s="201"/>
      <c r="F30" s="202">
        <v>15</v>
      </c>
      <c r="G30" s="263"/>
      <c r="H30" s="277"/>
      <c r="I30" s="173">
        <v>15</v>
      </c>
      <c r="J30" s="173"/>
      <c r="K30" s="173"/>
      <c r="L30" s="174"/>
      <c r="M30" s="173"/>
      <c r="N30" s="278"/>
      <c r="O30" s="289"/>
      <c r="P30" s="177"/>
      <c r="Q30" s="177"/>
      <c r="R30" s="177"/>
      <c r="S30" s="177"/>
      <c r="T30" s="212"/>
      <c r="U30" s="177"/>
      <c r="V30" s="178"/>
      <c r="W30" s="177"/>
      <c r="X30" s="177"/>
      <c r="Y30" s="177"/>
      <c r="Z30" s="177"/>
      <c r="AA30" s="290"/>
      <c r="AB30" s="289"/>
      <c r="AC30" s="290"/>
      <c r="AD30" s="160"/>
      <c r="AE30" s="160"/>
      <c r="AF30" s="160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</row>
    <row r="31" spans="1:115" s="162" customFormat="1" ht="12" customHeight="1" x14ac:dyDescent="0.25">
      <c r="A31" s="252">
        <v>45066</v>
      </c>
      <c r="B31" s="211" t="s">
        <v>466</v>
      </c>
      <c r="C31" s="253" t="s">
        <v>88</v>
      </c>
      <c r="D31" s="262">
        <v>64</v>
      </c>
      <c r="E31" s="201"/>
      <c r="F31" s="202"/>
      <c r="G31" s="263"/>
      <c r="H31" s="277"/>
      <c r="I31" s="173">
        <v>64</v>
      </c>
      <c r="J31" s="173"/>
      <c r="K31" s="173"/>
      <c r="L31" s="174"/>
      <c r="M31" s="173"/>
      <c r="N31" s="278"/>
      <c r="O31" s="289"/>
      <c r="P31" s="177"/>
      <c r="Q31" s="177"/>
      <c r="R31" s="177"/>
      <c r="S31" s="177"/>
      <c r="T31" s="212"/>
      <c r="U31" s="177"/>
      <c r="V31" s="178"/>
      <c r="W31" s="177"/>
      <c r="X31" s="177"/>
      <c r="Y31" s="177"/>
      <c r="Z31" s="177"/>
      <c r="AA31" s="290"/>
      <c r="AB31" s="289"/>
      <c r="AC31" s="290"/>
      <c r="AD31" s="160"/>
      <c r="AE31" s="160"/>
      <c r="AF31" s="160"/>
      <c r="AG31" s="160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</row>
    <row r="32" spans="1:115" s="162" customFormat="1" ht="12" customHeight="1" x14ac:dyDescent="0.25">
      <c r="A32" s="252">
        <v>45066</v>
      </c>
      <c r="B32" s="211" t="s">
        <v>467</v>
      </c>
      <c r="C32" s="253" t="s">
        <v>88</v>
      </c>
      <c r="D32" s="262"/>
      <c r="E32" s="201"/>
      <c r="F32" s="202">
        <v>6</v>
      </c>
      <c r="G32" s="263"/>
      <c r="H32" s="277"/>
      <c r="I32" s="173">
        <v>6</v>
      </c>
      <c r="J32" s="173"/>
      <c r="K32" s="173"/>
      <c r="L32" s="174"/>
      <c r="M32" s="173"/>
      <c r="N32" s="278"/>
      <c r="O32" s="289"/>
      <c r="P32" s="177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460"/>
      <c r="AC32" s="455"/>
      <c r="AD32" s="160"/>
      <c r="AE32" s="160"/>
      <c r="AF32" s="160"/>
      <c r="AG32" s="160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</row>
    <row r="33" spans="1:117" s="162" customFormat="1" ht="12" customHeight="1" x14ac:dyDescent="0.25">
      <c r="A33" s="252">
        <v>45066</v>
      </c>
      <c r="B33" s="211" t="s">
        <v>468</v>
      </c>
      <c r="C33" s="253" t="s">
        <v>88</v>
      </c>
      <c r="D33" s="262"/>
      <c r="E33" s="201"/>
      <c r="F33" s="202">
        <v>37.700000000000003</v>
      </c>
      <c r="G33" s="263"/>
      <c r="H33" s="277"/>
      <c r="I33" s="173">
        <v>37.700000000000003</v>
      </c>
      <c r="J33" s="173"/>
      <c r="K33" s="173"/>
      <c r="L33" s="174"/>
      <c r="M33" s="173"/>
      <c r="N33" s="278"/>
      <c r="O33" s="289"/>
      <c r="P33" s="177"/>
      <c r="Q33" s="177"/>
      <c r="R33" s="177"/>
      <c r="S33" s="177"/>
      <c r="T33" s="212"/>
      <c r="U33" s="177"/>
      <c r="V33" s="178"/>
      <c r="W33" s="177"/>
      <c r="X33" s="177"/>
      <c r="Y33" s="177"/>
      <c r="Z33" s="177"/>
      <c r="AA33" s="290"/>
      <c r="AB33" s="460"/>
      <c r="AC33" s="455"/>
      <c r="AD33" s="160"/>
      <c r="AE33" s="160"/>
      <c r="AF33" s="160"/>
      <c r="AG33" s="160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</row>
    <row r="34" spans="1:117" s="162" customFormat="1" ht="12" customHeight="1" x14ac:dyDescent="0.25">
      <c r="A34" s="252">
        <v>45066</v>
      </c>
      <c r="B34" s="211" t="s">
        <v>468</v>
      </c>
      <c r="C34" s="253" t="s">
        <v>88</v>
      </c>
      <c r="D34" s="262"/>
      <c r="E34" s="201"/>
      <c r="F34" s="202">
        <v>20</v>
      </c>
      <c r="G34" s="263"/>
      <c r="H34" s="277"/>
      <c r="I34" s="173">
        <v>20</v>
      </c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289"/>
      <c r="AC34" s="290"/>
      <c r="AD34" s="160"/>
      <c r="AE34" s="160"/>
      <c r="AF34" s="160"/>
      <c r="AG34" s="160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</row>
    <row r="35" spans="1:117" s="162" customFormat="1" ht="12" customHeight="1" x14ac:dyDescent="0.25">
      <c r="A35" s="252">
        <v>45066</v>
      </c>
      <c r="B35" s="211" t="s">
        <v>469</v>
      </c>
      <c r="C35" s="253" t="s">
        <v>88</v>
      </c>
      <c r="D35" s="262"/>
      <c r="E35" s="201"/>
      <c r="F35" s="202">
        <v>16</v>
      </c>
      <c r="G35" s="263"/>
      <c r="H35" s="277"/>
      <c r="I35" s="173">
        <v>16</v>
      </c>
      <c r="J35" s="173"/>
      <c r="K35" s="173"/>
      <c r="L35" s="174"/>
      <c r="M35" s="173"/>
      <c r="N35" s="278"/>
      <c r="O35" s="289"/>
      <c r="P35" s="177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290"/>
      <c r="AB35" s="289"/>
      <c r="AC35" s="290"/>
      <c r="AD35" s="160"/>
      <c r="AE35" s="160"/>
      <c r="AF35" s="160"/>
      <c r="AG35" s="160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</row>
    <row r="36" spans="1:117" s="162" customFormat="1" ht="12" customHeight="1" x14ac:dyDescent="0.25">
      <c r="A36" s="252">
        <v>45066</v>
      </c>
      <c r="B36" s="211" t="s">
        <v>470</v>
      </c>
      <c r="C36" s="253" t="s">
        <v>88</v>
      </c>
      <c r="D36" s="262">
        <v>26.5</v>
      </c>
      <c r="E36" s="201"/>
      <c r="F36" s="202"/>
      <c r="G36" s="263"/>
      <c r="H36" s="277"/>
      <c r="I36" s="173">
        <v>26.5</v>
      </c>
      <c r="J36" s="173"/>
      <c r="K36" s="173"/>
      <c r="L36" s="174"/>
      <c r="M36" s="173"/>
      <c r="N36" s="278"/>
      <c r="O36" s="289"/>
      <c r="P36" s="177"/>
      <c r="Q36" s="177"/>
      <c r="R36" s="177"/>
      <c r="S36" s="177"/>
      <c r="T36" s="212"/>
      <c r="U36" s="177"/>
      <c r="V36" s="178"/>
      <c r="W36" s="177"/>
      <c r="X36" s="177"/>
      <c r="Y36" s="177"/>
      <c r="Z36" s="177"/>
      <c r="AA36" s="290"/>
      <c r="AB36" s="460"/>
      <c r="AC36" s="455"/>
      <c r="AD36" s="160"/>
      <c r="AE36" s="160"/>
      <c r="AF36" s="160"/>
      <c r="AG36" s="160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</row>
    <row r="37" spans="1:117" s="162" customFormat="1" ht="12" customHeight="1" x14ac:dyDescent="0.25">
      <c r="A37" s="252">
        <v>45066</v>
      </c>
      <c r="B37" s="211" t="s">
        <v>471</v>
      </c>
      <c r="C37" s="253" t="s">
        <v>88</v>
      </c>
      <c r="D37" s="262"/>
      <c r="E37" s="201"/>
      <c r="F37" s="202">
        <v>90.6</v>
      </c>
      <c r="G37" s="263"/>
      <c r="H37" s="277"/>
      <c r="I37" s="173">
        <v>90.6</v>
      </c>
      <c r="J37" s="173"/>
      <c r="K37" s="173"/>
      <c r="L37" s="174"/>
      <c r="M37" s="173"/>
      <c r="N37" s="278"/>
      <c r="O37" s="289"/>
      <c r="P37" s="177"/>
      <c r="Q37" s="177"/>
      <c r="R37" s="177"/>
      <c r="S37" s="177"/>
      <c r="T37" s="212"/>
      <c r="U37" s="177"/>
      <c r="V37" s="178"/>
      <c r="W37" s="177"/>
      <c r="X37" s="177"/>
      <c r="Y37" s="177"/>
      <c r="Z37" s="177"/>
      <c r="AA37" s="290"/>
      <c r="AB37" s="460"/>
      <c r="AC37" s="455"/>
      <c r="AD37" s="160"/>
      <c r="AE37" s="160"/>
      <c r="AF37" s="160"/>
      <c r="AG37" s="160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</row>
    <row r="38" spans="1:117" s="162" customFormat="1" ht="12" customHeight="1" x14ac:dyDescent="0.25">
      <c r="A38" s="252">
        <v>45066</v>
      </c>
      <c r="B38" s="211" t="s">
        <v>472</v>
      </c>
      <c r="C38" s="253" t="s">
        <v>88</v>
      </c>
      <c r="D38" s="262"/>
      <c r="E38" s="201"/>
      <c r="F38" s="202">
        <v>14.5</v>
      </c>
      <c r="G38" s="263"/>
      <c r="H38" s="277"/>
      <c r="I38" s="173">
        <v>14.5</v>
      </c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290"/>
      <c r="AB38" s="289"/>
      <c r="AC38" s="290"/>
      <c r="AD38" s="160"/>
      <c r="AE38" s="160"/>
      <c r="AF38" s="160"/>
      <c r="AG38" s="160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</row>
    <row r="39" spans="1:117" s="162" customFormat="1" ht="12" customHeight="1" x14ac:dyDescent="0.25">
      <c r="A39" s="252">
        <v>45066</v>
      </c>
      <c r="B39" s="211" t="s">
        <v>473</v>
      </c>
      <c r="C39" s="253" t="s">
        <v>88</v>
      </c>
      <c r="D39" s="262"/>
      <c r="E39" s="201"/>
      <c r="F39" s="202">
        <v>50.5</v>
      </c>
      <c r="G39" s="263"/>
      <c r="H39" s="277"/>
      <c r="I39" s="173">
        <v>50.5</v>
      </c>
      <c r="J39" s="173"/>
      <c r="K39" s="173"/>
      <c r="L39" s="174"/>
      <c r="M39" s="173"/>
      <c r="N39" s="278"/>
      <c r="O39" s="289"/>
      <c r="P39" s="177"/>
      <c r="Q39" s="177"/>
      <c r="R39" s="177"/>
      <c r="S39" s="177"/>
      <c r="T39" s="212"/>
      <c r="U39" s="177"/>
      <c r="V39" s="178"/>
      <c r="W39" s="177"/>
      <c r="X39" s="177"/>
      <c r="Y39" s="177"/>
      <c r="Z39" s="177"/>
      <c r="AA39" s="290"/>
      <c r="AB39" s="460"/>
      <c r="AC39" s="455"/>
      <c r="AD39" s="160"/>
      <c r="AE39" s="160"/>
      <c r="AF39" s="160"/>
      <c r="AG39" s="160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</row>
    <row r="40" spans="1:117" s="162" customFormat="1" ht="12" customHeight="1" x14ac:dyDescent="0.25">
      <c r="A40" s="252">
        <v>45066</v>
      </c>
      <c r="B40" s="211" t="s">
        <v>474</v>
      </c>
      <c r="C40" s="253" t="s">
        <v>88</v>
      </c>
      <c r="D40" s="262"/>
      <c r="E40" s="201"/>
      <c r="F40" s="202">
        <v>34</v>
      </c>
      <c r="G40" s="263"/>
      <c r="H40" s="277"/>
      <c r="I40" s="173">
        <v>34</v>
      </c>
      <c r="J40" s="173"/>
      <c r="K40" s="173"/>
      <c r="L40" s="174"/>
      <c r="M40" s="173"/>
      <c r="N40" s="278"/>
      <c r="O40" s="289"/>
      <c r="P40" s="177"/>
      <c r="Q40" s="177"/>
      <c r="R40" s="177"/>
      <c r="S40" s="177"/>
      <c r="T40" s="212"/>
      <c r="U40" s="177"/>
      <c r="V40" s="178"/>
      <c r="W40" s="177"/>
      <c r="X40" s="177"/>
      <c r="Y40" s="177"/>
      <c r="Z40" s="177"/>
      <c r="AA40" s="290"/>
      <c r="AB40" s="460"/>
      <c r="AC40" s="455"/>
      <c r="AD40" s="160"/>
      <c r="AE40" s="160"/>
      <c r="AF40" s="160"/>
      <c r="AG40" s="160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</row>
    <row r="41" spans="1:117" s="162" customFormat="1" ht="12" customHeight="1" x14ac:dyDescent="0.25">
      <c r="A41" s="252">
        <v>45066</v>
      </c>
      <c r="B41" s="211" t="s">
        <v>475</v>
      </c>
      <c r="C41" s="253" t="s">
        <v>88</v>
      </c>
      <c r="D41" s="262"/>
      <c r="E41" s="201"/>
      <c r="F41" s="202">
        <v>2</v>
      </c>
      <c r="G41" s="263"/>
      <c r="H41" s="277"/>
      <c r="I41" s="173">
        <v>2</v>
      </c>
      <c r="J41" s="173"/>
      <c r="K41" s="173"/>
      <c r="L41" s="174"/>
      <c r="M41" s="173"/>
      <c r="N41" s="278"/>
      <c r="O41" s="289"/>
      <c r="P41" s="177"/>
      <c r="Q41" s="177"/>
      <c r="R41" s="177"/>
      <c r="S41" s="177"/>
      <c r="T41" s="212"/>
      <c r="U41" s="177"/>
      <c r="V41" s="178"/>
      <c r="W41" s="177"/>
      <c r="X41" s="177"/>
      <c r="Y41" s="177"/>
      <c r="Z41" s="177"/>
      <c r="AA41" s="290"/>
      <c r="AB41" s="289"/>
      <c r="AC41" s="290"/>
      <c r="AD41" s="160"/>
      <c r="AE41" s="160"/>
      <c r="AF41" s="160"/>
      <c r="AG41" s="160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</row>
    <row r="42" spans="1:117" s="162" customFormat="1" ht="12" customHeight="1" x14ac:dyDescent="0.25">
      <c r="A42" s="252">
        <v>45066</v>
      </c>
      <c r="B42" s="211" t="s">
        <v>477</v>
      </c>
      <c r="C42" s="253" t="s">
        <v>88</v>
      </c>
      <c r="D42" s="262"/>
      <c r="E42" s="201"/>
      <c r="F42" s="202"/>
      <c r="G42" s="263">
        <v>17.489999999999998</v>
      </c>
      <c r="H42" s="277"/>
      <c r="I42" s="173"/>
      <c r="J42" s="173"/>
      <c r="K42" s="173"/>
      <c r="L42" s="174"/>
      <c r="M42" s="173"/>
      <c r="N42" s="278"/>
      <c r="O42" s="289"/>
      <c r="P42" s="177"/>
      <c r="Q42" s="177">
        <v>17.489999999999998</v>
      </c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289"/>
      <c r="AC42" s="290"/>
      <c r="AD42" s="160"/>
      <c r="AE42" s="160"/>
      <c r="AF42" s="160"/>
      <c r="AG42" s="160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</row>
    <row r="43" spans="1:117" s="162" customFormat="1" ht="12" customHeight="1" x14ac:dyDescent="0.25">
      <c r="A43" s="252">
        <v>45066</v>
      </c>
      <c r="B43" s="211" t="s">
        <v>476</v>
      </c>
      <c r="C43" s="253" t="s">
        <v>88</v>
      </c>
      <c r="D43" s="262"/>
      <c r="E43" s="201"/>
      <c r="F43" s="202"/>
      <c r="G43" s="263">
        <v>36.5</v>
      </c>
      <c r="H43" s="277"/>
      <c r="I43" s="173"/>
      <c r="J43" s="173"/>
      <c r="K43" s="173"/>
      <c r="L43" s="174"/>
      <c r="M43" s="173"/>
      <c r="N43" s="278"/>
      <c r="O43" s="289"/>
      <c r="P43" s="177"/>
      <c r="Q43" s="177">
        <v>36.5</v>
      </c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460"/>
      <c r="AC43" s="455"/>
      <c r="AD43" s="160"/>
      <c r="AE43" s="160"/>
      <c r="AF43" s="160"/>
      <c r="AG43" s="160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</row>
    <row r="44" spans="1:117" s="162" customFormat="1" ht="12" customHeight="1" x14ac:dyDescent="0.25">
      <c r="A44" s="252">
        <v>45066</v>
      </c>
      <c r="B44" s="211" t="s">
        <v>445</v>
      </c>
      <c r="C44" s="253" t="s">
        <v>88</v>
      </c>
      <c r="D44" s="262">
        <v>335</v>
      </c>
      <c r="E44" s="201"/>
      <c r="F44" s="202"/>
      <c r="G44" s="263">
        <v>335</v>
      </c>
      <c r="H44" s="277"/>
      <c r="I44" s="173"/>
      <c r="J44" s="173"/>
      <c r="K44" s="173"/>
      <c r="L44" s="174"/>
      <c r="M44" s="173"/>
      <c r="N44" s="278"/>
      <c r="O44" s="289"/>
      <c r="P44" s="177"/>
      <c r="Q44" s="177"/>
      <c r="R44" s="177"/>
      <c r="S44" s="177"/>
      <c r="T44" s="212"/>
      <c r="U44" s="177"/>
      <c r="V44" s="178"/>
      <c r="W44" s="177"/>
      <c r="X44" s="177"/>
      <c r="Y44" s="177"/>
      <c r="Z44" s="177"/>
      <c r="AA44" s="290"/>
      <c r="AB44" s="460"/>
      <c r="AC44" s="455"/>
      <c r="AD44" s="160"/>
      <c r="AE44" s="160"/>
      <c r="AF44" s="160"/>
      <c r="AG44" s="160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</row>
    <row r="45" spans="1:117" s="162" customFormat="1" ht="12" customHeight="1" x14ac:dyDescent="0.25">
      <c r="A45" s="252">
        <v>45068</v>
      </c>
      <c r="B45" s="211" t="s">
        <v>478</v>
      </c>
      <c r="C45" s="253" t="s">
        <v>88</v>
      </c>
      <c r="D45" s="262">
        <v>200</v>
      </c>
      <c r="E45" s="201"/>
      <c r="F45" s="202"/>
      <c r="G45" s="263"/>
      <c r="H45" s="277">
        <v>200</v>
      </c>
      <c r="I45" s="173"/>
      <c r="J45" s="173"/>
      <c r="K45" s="173"/>
      <c r="L45" s="174"/>
      <c r="M45" s="173"/>
      <c r="N45" s="278"/>
      <c r="O45" s="289"/>
      <c r="P45" s="177"/>
      <c r="Q45" s="177"/>
      <c r="R45" s="177"/>
      <c r="S45" s="177"/>
      <c r="T45" s="212"/>
      <c r="U45" s="177"/>
      <c r="V45" s="178"/>
      <c r="W45" s="177"/>
      <c r="X45" s="177"/>
      <c r="Y45" s="177"/>
      <c r="Z45" s="177"/>
      <c r="AA45" s="290"/>
      <c r="AB45" s="289"/>
      <c r="AC45" s="290"/>
      <c r="AD45" s="160"/>
      <c r="AE45" s="160"/>
      <c r="AF45" s="160"/>
      <c r="AG45" s="160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</row>
    <row r="46" spans="1:117" s="162" customFormat="1" ht="12" customHeight="1" x14ac:dyDescent="0.25">
      <c r="A46" s="252">
        <v>45070</v>
      </c>
      <c r="B46" s="211" t="s">
        <v>335</v>
      </c>
      <c r="C46" s="253" t="s">
        <v>88</v>
      </c>
      <c r="D46" s="262">
        <v>188</v>
      </c>
      <c r="E46" s="201"/>
      <c r="F46" s="202"/>
      <c r="G46" s="263"/>
      <c r="H46" s="277">
        <v>188</v>
      </c>
      <c r="I46" s="173"/>
      <c r="J46" s="173"/>
      <c r="K46" s="173"/>
      <c r="L46" s="174"/>
      <c r="M46" s="173"/>
      <c r="N46" s="278"/>
      <c r="O46" s="289"/>
      <c r="P46" s="177"/>
      <c r="Q46" s="177"/>
      <c r="R46" s="177"/>
      <c r="S46" s="177"/>
      <c r="T46" s="212"/>
      <c r="U46" s="177"/>
      <c r="V46" s="178"/>
      <c r="W46" s="177"/>
      <c r="X46" s="177"/>
      <c r="Y46" s="177"/>
      <c r="Z46" s="177"/>
      <c r="AA46" s="290"/>
      <c r="AB46" s="289"/>
      <c r="AC46" s="290"/>
      <c r="AD46" s="160"/>
      <c r="AE46" s="160"/>
      <c r="AF46" s="160"/>
      <c r="AG46" s="160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</row>
    <row r="47" spans="1:117" s="162" customFormat="1" ht="12" customHeight="1" x14ac:dyDescent="0.25">
      <c r="A47" s="252">
        <v>45070</v>
      </c>
      <c r="B47" s="211" t="s">
        <v>331</v>
      </c>
      <c r="C47" s="253" t="s">
        <v>88</v>
      </c>
      <c r="D47" s="262">
        <v>108.24</v>
      </c>
      <c r="E47" s="201"/>
      <c r="F47" s="202"/>
      <c r="G47" s="263"/>
      <c r="H47" s="277">
        <v>108.24</v>
      </c>
      <c r="I47" s="173"/>
      <c r="J47" s="173"/>
      <c r="K47" s="173"/>
      <c r="L47" s="174"/>
      <c r="M47" s="173"/>
      <c r="N47" s="278"/>
      <c r="O47" s="289"/>
      <c r="P47" s="177"/>
      <c r="Q47" s="177"/>
      <c r="R47" s="177"/>
      <c r="S47" s="177"/>
      <c r="T47" s="212"/>
      <c r="U47" s="177"/>
      <c r="V47" s="178"/>
      <c r="W47" s="177"/>
      <c r="X47" s="177"/>
      <c r="Y47" s="177"/>
      <c r="Z47" s="177"/>
      <c r="AA47" s="290"/>
      <c r="AB47" s="289"/>
      <c r="AC47" s="290"/>
      <c r="AD47" s="160"/>
      <c r="AE47" s="160"/>
      <c r="AF47" s="160"/>
      <c r="AG47" s="160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</row>
    <row r="48" spans="1:117" s="162" customFormat="1" ht="12" customHeight="1" x14ac:dyDescent="0.25">
      <c r="A48" s="442">
        <v>45072</v>
      </c>
      <c r="B48" s="443" t="s">
        <v>139</v>
      </c>
      <c r="C48" s="444" t="s">
        <v>88</v>
      </c>
      <c r="D48" s="445"/>
      <c r="E48" s="446">
        <v>180.84</v>
      </c>
      <c r="F48" s="447"/>
      <c r="G48" s="448"/>
      <c r="H48" s="449"/>
      <c r="I48" s="450"/>
      <c r="J48" s="450"/>
      <c r="K48" s="450"/>
      <c r="L48" s="451"/>
      <c r="M48" s="450"/>
      <c r="N48" s="461"/>
      <c r="O48" s="460"/>
      <c r="P48" s="452"/>
      <c r="Q48" s="452"/>
      <c r="R48" s="452"/>
      <c r="S48" s="452"/>
      <c r="T48" s="453"/>
      <c r="U48" s="452">
        <v>180.84</v>
      </c>
      <c r="V48" s="454"/>
      <c r="W48" s="452"/>
      <c r="X48" s="452"/>
      <c r="Y48" s="452"/>
      <c r="Z48" s="452"/>
      <c r="AA48" s="465"/>
      <c r="AB48" s="460"/>
      <c r="AC48" s="455"/>
      <c r="AD48" s="160"/>
      <c r="AE48" s="160"/>
      <c r="AF48" s="160"/>
      <c r="AG48" s="160"/>
      <c r="AH48" s="160"/>
      <c r="AI48" s="160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</row>
    <row r="49" spans="1:115" s="162" customFormat="1" ht="12" customHeight="1" x14ac:dyDescent="0.25">
      <c r="A49" s="252">
        <v>45072</v>
      </c>
      <c r="B49" s="211" t="s">
        <v>479</v>
      </c>
      <c r="C49" s="253" t="s">
        <v>88</v>
      </c>
      <c r="D49" s="262"/>
      <c r="E49" s="201"/>
      <c r="F49" s="202">
        <v>37</v>
      </c>
      <c r="G49" s="263"/>
      <c r="H49" s="277"/>
      <c r="I49" s="173">
        <v>37</v>
      </c>
      <c r="J49" s="173"/>
      <c r="K49" s="173"/>
      <c r="L49" s="174"/>
      <c r="M49" s="173"/>
      <c r="N49" s="278"/>
      <c r="O49" s="289"/>
      <c r="P49" s="177"/>
      <c r="Q49" s="177"/>
      <c r="R49" s="177"/>
      <c r="S49" s="177"/>
      <c r="T49" s="212"/>
      <c r="U49" s="177"/>
      <c r="V49" s="178"/>
      <c r="W49" s="177"/>
      <c r="X49" s="177"/>
      <c r="Y49" s="177"/>
      <c r="Z49" s="177"/>
      <c r="AA49" s="290"/>
      <c r="AB49" s="460"/>
      <c r="AC49" s="455"/>
      <c r="AD49" s="160"/>
      <c r="AE49" s="160"/>
      <c r="AF49" s="160"/>
      <c r="AG49" s="160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</row>
    <row r="50" spans="1:115" s="162" customFormat="1" ht="12" customHeight="1" x14ac:dyDescent="0.25">
      <c r="A50" s="252">
        <v>45072</v>
      </c>
      <c r="B50" s="211" t="s">
        <v>480</v>
      </c>
      <c r="C50" s="253" t="s">
        <v>88</v>
      </c>
      <c r="D50" s="262">
        <v>72</v>
      </c>
      <c r="E50" s="201"/>
      <c r="F50" s="202"/>
      <c r="G50" s="263"/>
      <c r="H50" s="277"/>
      <c r="I50" s="173">
        <v>72</v>
      </c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290"/>
      <c r="AB50" s="460"/>
      <c r="AC50" s="455"/>
      <c r="AD50" s="160"/>
      <c r="AE50" s="160"/>
      <c r="AF50" s="160"/>
      <c r="AG50" s="160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</row>
    <row r="51" spans="1:115" s="162" customFormat="1" ht="12" customHeight="1" x14ac:dyDescent="0.25">
      <c r="A51" s="252">
        <v>45072</v>
      </c>
      <c r="B51" s="211" t="s">
        <v>481</v>
      </c>
      <c r="C51" s="253" t="s">
        <v>88</v>
      </c>
      <c r="D51" s="262">
        <v>37.5</v>
      </c>
      <c r="E51" s="201"/>
      <c r="F51" s="202"/>
      <c r="G51" s="263"/>
      <c r="H51" s="277"/>
      <c r="I51" s="173">
        <v>37.5</v>
      </c>
      <c r="J51" s="173"/>
      <c r="K51" s="173"/>
      <c r="L51" s="174"/>
      <c r="M51" s="173"/>
      <c r="N51" s="278"/>
      <c r="O51" s="289"/>
      <c r="P51" s="177"/>
      <c r="Q51" s="177"/>
      <c r="R51" s="177"/>
      <c r="S51" s="177"/>
      <c r="T51" s="212"/>
      <c r="U51" s="177"/>
      <c r="V51" s="178"/>
      <c r="W51" s="177"/>
      <c r="X51" s="177"/>
      <c r="Y51" s="177"/>
      <c r="Z51" s="177"/>
      <c r="AA51" s="290"/>
      <c r="AB51" s="289"/>
      <c r="AC51" s="290"/>
      <c r="AD51" s="160"/>
      <c r="AE51" s="160"/>
      <c r="AF51" s="160"/>
      <c r="AG51" s="160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</row>
    <row r="52" spans="1:115" s="162" customFormat="1" ht="12" customHeight="1" x14ac:dyDescent="0.25">
      <c r="A52" s="252">
        <v>45072</v>
      </c>
      <c r="B52" s="211" t="s">
        <v>482</v>
      </c>
      <c r="C52" s="253" t="s">
        <v>88</v>
      </c>
      <c r="D52" s="262">
        <v>131</v>
      </c>
      <c r="E52" s="201"/>
      <c r="F52" s="202"/>
      <c r="G52" s="263"/>
      <c r="H52" s="277"/>
      <c r="I52" s="173">
        <v>131</v>
      </c>
      <c r="J52" s="173"/>
      <c r="K52" s="173"/>
      <c r="L52" s="174"/>
      <c r="M52" s="173"/>
      <c r="N52" s="278"/>
      <c r="O52" s="289"/>
      <c r="P52" s="177"/>
      <c r="Q52" s="177"/>
      <c r="R52" s="177"/>
      <c r="S52" s="177"/>
      <c r="T52" s="212"/>
      <c r="U52" s="177"/>
      <c r="V52" s="178"/>
      <c r="W52" s="177"/>
      <c r="X52" s="177"/>
      <c r="Y52" s="177"/>
      <c r="Z52" s="177"/>
      <c r="AA52" s="290"/>
      <c r="AB52" s="460"/>
      <c r="AC52" s="455"/>
      <c r="AD52" s="160"/>
      <c r="AE52" s="160"/>
      <c r="AF52" s="160"/>
      <c r="AG52" s="160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</row>
    <row r="53" spans="1:115" s="162" customFormat="1" ht="12" customHeight="1" x14ac:dyDescent="0.25">
      <c r="A53" s="252">
        <v>45072</v>
      </c>
      <c r="B53" s="211" t="s">
        <v>482</v>
      </c>
      <c r="C53" s="253" t="s">
        <v>88</v>
      </c>
      <c r="D53" s="262"/>
      <c r="E53" s="201"/>
      <c r="F53" s="202">
        <v>0.5</v>
      </c>
      <c r="G53" s="263"/>
      <c r="H53" s="277"/>
      <c r="I53" s="173">
        <v>0.5</v>
      </c>
      <c r="J53" s="173"/>
      <c r="K53" s="173"/>
      <c r="L53" s="174"/>
      <c r="M53" s="173"/>
      <c r="N53" s="278"/>
      <c r="O53" s="289"/>
      <c r="P53" s="177"/>
      <c r="Q53" s="177"/>
      <c r="R53" s="177"/>
      <c r="S53" s="177"/>
      <c r="T53" s="212"/>
      <c r="U53" s="177"/>
      <c r="V53" s="178"/>
      <c r="W53" s="177"/>
      <c r="X53" s="177"/>
      <c r="Y53" s="177"/>
      <c r="Z53" s="177"/>
      <c r="AA53" s="290"/>
      <c r="AB53" s="460"/>
      <c r="AC53" s="455"/>
      <c r="AD53" s="160"/>
      <c r="AE53" s="160"/>
      <c r="AF53" s="160"/>
      <c r="AG53" s="160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</row>
    <row r="54" spans="1:115" s="162" customFormat="1" ht="12" customHeight="1" x14ac:dyDescent="0.25">
      <c r="A54" s="252">
        <v>45072</v>
      </c>
      <c r="B54" s="211" t="s">
        <v>482</v>
      </c>
      <c r="C54" s="253" t="s">
        <v>88</v>
      </c>
      <c r="D54" s="262">
        <v>18</v>
      </c>
      <c r="E54" s="201"/>
      <c r="F54" s="202"/>
      <c r="G54" s="263"/>
      <c r="H54" s="277"/>
      <c r="I54" s="173">
        <v>18</v>
      </c>
      <c r="J54" s="173"/>
      <c r="K54" s="173"/>
      <c r="L54" s="174"/>
      <c r="M54" s="173"/>
      <c r="N54" s="278"/>
      <c r="O54" s="289"/>
      <c r="P54" s="177"/>
      <c r="Q54" s="177"/>
      <c r="R54" s="177"/>
      <c r="S54" s="177"/>
      <c r="T54" s="212"/>
      <c r="U54" s="177"/>
      <c r="V54" s="178"/>
      <c r="W54" s="177"/>
      <c r="X54" s="177"/>
      <c r="Y54" s="177"/>
      <c r="Z54" s="177"/>
      <c r="AA54" s="290"/>
      <c r="AB54" s="289"/>
      <c r="AC54" s="290"/>
      <c r="AD54" s="160"/>
      <c r="AE54" s="160"/>
      <c r="AF54" s="160"/>
      <c r="AG54" s="160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</row>
    <row r="55" spans="1:115" s="162" customFormat="1" ht="12" customHeight="1" x14ac:dyDescent="0.25">
      <c r="A55" s="252">
        <v>45072</v>
      </c>
      <c r="B55" s="211" t="s">
        <v>483</v>
      </c>
      <c r="C55" s="253" t="s">
        <v>88</v>
      </c>
      <c r="D55" s="262"/>
      <c r="E55" s="201"/>
      <c r="F55" s="202">
        <v>70</v>
      </c>
      <c r="G55" s="263"/>
      <c r="H55" s="277"/>
      <c r="I55" s="173">
        <v>70</v>
      </c>
      <c r="J55" s="173"/>
      <c r="K55" s="173"/>
      <c r="L55" s="174"/>
      <c r="M55" s="173"/>
      <c r="N55" s="278"/>
      <c r="O55" s="289"/>
      <c r="P55" s="177"/>
      <c r="Q55" s="177"/>
      <c r="R55" s="177"/>
      <c r="S55" s="177"/>
      <c r="T55" s="212"/>
      <c r="U55" s="177"/>
      <c r="V55" s="178"/>
      <c r="W55" s="177"/>
      <c r="X55" s="177"/>
      <c r="Y55" s="177"/>
      <c r="Z55" s="177"/>
      <c r="AA55" s="290"/>
      <c r="AB55" s="460"/>
      <c r="AC55" s="455"/>
      <c r="AD55" s="160"/>
      <c r="AE55" s="160"/>
      <c r="AF55" s="160"/>
      <c r="AG55" s="160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</row>
    <row r="56" spans="1:115" s="162" customFormat="1" ht="12" customHeight="1" x14ac:dyDescent="0.25">
      <c r="A56" s="252">
        <v>45072</v>
      </c>
      <c r="B56" s="211" t="s">
        <v>484</v>
      </c>
      <c r="C56" s="253" t="s">
        <v>88</v>
      </c>
      <c r="D56" s="262"/>
      <c r="E56" s="201"/>
      <c r="F56" s="202">
        <v>32</v>
      </c>
      <c r="G56" s="263"/>
      <c r="H56" s="277"/>
      <c r="I56" s="173">
        <v>32</v>
      </c>
      <c r="J56" s="173"/>
      <c r="K56" s="173"/>
      <c r="L56" s="174"/>
      <c r="M56" s="173"/>
      <c r="N56" s="278"/>
      <c r="O56" s="289"/>
      <c r="P56" s="177"/>
      <c r="Q56" s="177"/>
      <c r="R56" s="177"/>
      <c r="S56" s="177"/>
      <c r="T56" s="212"/>
      <c r="U56" s="177"/>
      <c r="V56" s="178"/>
      <c r="W56" s="177"/>
      <c r="X56" s="177"/>
      <c r="Y56" s="177"/>
      <c r="Z56" s="177"/>
      <c r="AA56" s="290"/>
      <c r="AB56" s="460"/>
      <c r="AC56" s="455"/>
      <c r="AD56" s="160"/>
      <c r="AE56" s="160"/>
      <c r="AF56" s="160"/>
      <c r="AG56" s="160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</row>
    <row r="57" spans="1:115" s="162" customFormat="1" ht="12" customHeight="1" x14ac:dyDescent="0.25">
      <c r="A57" s="252">
        <v>45072</v>
      </c>
      <c r="B57" s="211" t="s">
        <v>485</v>
      </c>
      <c r="C57" s="253" t="s">
        <v>88</v>
      </c>
      <c r="D57" s="262"/>
      <c r="E57" s="201"/>
      <c r="F57" s="202">
        <v>24</v>
      </c>
      <c r="G57" s="263"/>
      <c r="H57" s="277"/>
      <c r="I57" s="173">
        <v>24</v>
      </c>
      <c r="J57" s="173"/>
      <c r="K57" s="173"/>
      <c r="L57" s="174"/>
      <c r="M57" s="173"/>
      <c r="N57" s="278"/>
      <c r="O57" s="289"/>
      <c r="P57" s="177"/>
      <c r="Q57" s="177"/>
      <c r="R57" s="177"/>
      <c r="S57" s="177"/>
      <c r="T57" s="212"/>
      <c r="U57" s="177"/>
      <c r="V57" s="178"/>
      <c r="W57" s="177"/>
      <c r="X57" s="177"/>
      <c r="Y57" s="177"/>
      <c r="Z57" s="177"/>
      <c r="AA57" s="290"/>
      <c r="AB57" s="289"/>
      <c r="AC57" s="290"/>
      <c r="AD57" s="160"/>
      <c r="AE57" s="160"/>
      <c r="AF57" s="160"/>
      <c r="AG57" s="160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</row>
    <row r="58" spans="1:115" s="162" customFormat="1" ht="12" customHeight="1" x14ac:dyDescent="0.25">
      <c r="A58" s="252">
        <v>45072</v>
      </c>
      <c r="B58" s="211" t="s">
        <v>488</v>
      </c>
      <c r="C58" s="253" t="s">
        <v>88</v>
      </c>
      <c r="D58" s="262"/>
      <c r="E58" s="201"/>
      <c r="F58" s="202"/>
      <c r="G58" s="263">
        <v>7.15</v>
      </c>
      <c r="H58" s="277"/>
      <c r="I58" s="173"/>
      <c r="J58" s="173"/>
      <c r="K58" s="173"/>
      <c r="L58" s="174"/>
      <c r="M58" s="173"/>
      <c r="N58" s="278"/>
      <c r="O58" s="289"/>
      <c r="P58" s="177"/>
      <c r="Q58" s="177"/>
      <c r="R58" s="177"/>
      <c r="S58" s="177"/>
      <c r="T58" s="212"/>
      <c r="U58" s="177"/>
      <c r="V58" s="178">
        <v>7.15</v>
      </c>
      <c r="W58" s="177"/>
      <c r="X58" s="177"/>
      <c r="Y58" s="177"/>
      <c r="Z58" s="177"/>
      <c r="AA58" s="290"/>
      <c r="AB58" s="460"/>
      <c r="AC58" s="455"/>
      <c r="AD58" s="160"/>
      <c r="AE58" s="160"/>
      <c r="AF58" s="160"/>
      <c r="AG58" s="160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</row>
    <row r="59" spans="1:115" s="162" customFormat="1" ht="12" customHeight="1" x14ac:dyDescent="0.25">
      <c r="A59" s="252">
        <v>45072</v>
      </c>
      <c r="B59" s="211" t="s">
        <v>489</v>
      </c>
      <c r="C59" s="253" t="s">
        <v>88</v>
      </c>
      <c r="D59" s="262"/>
      <c r="E59" s="201"/>
      <c r="F59" s="202"/>
      <c r="G59" s="263">
        <v>20</v>
      </c>
      <c r="H59" s="277"/>
      <c r="I59" s="173"/>
      <c r="J59" s="173"/>
      <c r="K59" s="173"/>
      <c r="L59" s="174"/>
      <c r="M59" s="173"/>
      <c r="N59" s="278"/>
      <c r="O59" s="289"/>
      <c r="P59" s="177"/>
      <c r="Q59" s="177"/>
      <c r="R59" s="177"/>
      <c r="S59" s="177"/>
      <c r="T59" s="212"/>
      <c r="U59" s="177"/>
      <c r="V59" s="178">
        <v>20</v>
      </c>
      <c r="W59" s="177"/>
      <c r="X59" s="177"/>
      <c r="Y59" s="177"/>
      <c r="Z59" s="177"/>
      <c r="AA59" s="290"/>
      <c r="AB59" s="460"/>
      <c r="AC59" s="455"/>
      <c r="AD59" s="160"/>
      <c r="AE59" s="160"/>
      <c r="AF59" s="160"/>
      <c r="AG59" s="160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</row>
    <row r="60" spans="1:115" s="162" customFormat="1" ht="12" customHeight="1" x14ac:dyDescent="0.25">
      <c r="A60" s="252">
        <v>45072</v>
      </c>
      <c r="B60" s="211" t="s">
        <v>486</v>
      </c>
      <c r="C60" s="253" t="s">
        <v>88</v>
      </c>
      <c r="D60" s="262">
        <v>100</v>
      </c>
      <c r="E60" s="201"/>
      <c r="F60" s="202"/>
      <c r="G60" s="263"/>
      <c r="H60" s="277">
        <v>100</v>
      </c>
      <c r="I60" s="173"/>
      <c r="J60" s="173"/>
      <c r="K60" s="173"/>
      <c r="L60" s="174"/>
      <c r="M60" s="173"/>
      <c r="N60" s="278"/>
      <c r="O60" s="289"/>
      <c r="P60" s="177"/>
      <c r="Q60" s="177"/>
      <c r="R60" s="177"/>
      <c r="S60" s="177"/>
      <c r="T60" s="212"/>
      <c r="U60" s="177"/>
      <c r="V60" s="178"/>
      <c r="W60" s="177"/>
      <c r="X60" s="177"/>
      <c r="Y60" s="177"/>
      <c r="Z60" s="177"/>
      <c r="AA60" s="290"/>
      <c r="AB60" s="289"/>
      <c r="AC60" s="290"/>
      <c r="AD60" s="160"/>
      <c r="AE60" s="160"/>
      <c r="AF60" s="160"/>
      <c r="AG60" s="160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</row>
    <row r="61" spans="1:115" s="162" customFormat="1" ht="12" customHeight="1" x14ac:dyDescent="0.25">
      <c r="A61" s="252">
        <v>45072</v>
      </c>
      <c r="B61" s="211" t="s">
        <v>376</v>
      </c>
      <c r="C61" s="253" t="s">
        <v>487</v>
      </c>
      <c r="D61" s="262">
        <v>30</v>
      </c>
      <c r="E61" s="201"/>
      <c r="F61" s="202"/>
      <c r="G61" s="263"/>
      <c r="H61" s="277">
        <v>30</v>
      </c>
      <c r="I61" s="173"/>
      <c r="J61" s="173"/>
      <c r="K61" s="173"/>
      <c r="L61" s="174"/>
      <c r="M61" s="173"/>
      <c r="N61" s="278"/>
      <c r="O61" s="289"/>
      <c r="P61" s="177"/>
      <c r="Q61" s="177"/>
      <c r="R61" s="177"/>
      <c r="S61" s="177"/>
      <c r="T61" s="212"/>
      <c r="U61" s="177"/>
      <c r="V61" s="178"/>
      <c r="W61" s="177"/>
      <c r="X61" s="177"/>
      <c r="Y61" s="177"/>
      <c r="Z61" s="177"/>
      <c r="AA61" s="290"/>
      <c r="AB61" s="460"/>
      <c r="AC61" s="455"/>
      <c r="AD61" s="160"/>
      <c r="AE61" s="160"/>
      <c r="AF61" s="160"/>
      <c r="AG61" s="160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</row>
    <row r="62" spans="1:115" s="162" customFormat="1" ht="12" customHeight="1" x14ac:dyDescent="0.25">
      <c r="A62" s="252">
        <v>45074</v>
      </c>
      <c r="B62" s="211" t="s">
        <v>490</v>
      </c>
      <c r="C62" s="253" t="s">
        <v>88</v>
      </c>
      <c r="D62" s="262"/>
      <c r="E62" s="201"/>
      <c r="F62" s="202">
        <v>22</v>
      </c>
      <c r="G62" s="263"/>
      <c r="H62" s="277"/>
      <c r="I62" s="173">
        <v>22</v>
      </c>
      <c r="J62" s="173"/>
      <c r="K62" s="173"/>
      <c r="L62" s="174"/>
      <c r="M62" s="173"/>
      <c r="N62" s="278"/>
      <c r="O62" s="289"/>
      <c r="P62" s="177"/>
      <c r="Q62" s="177"/>
      <c r="R62" s="177"/>
      <c r="S62" s="177"/>
      <c r="T62" s="212"/>
      <c r="U62" s="177"/>
      <c r="V62" s="178"/>
      <c r="W62" s="177"/>
      <c r="X62" s="177"/>
      <c r="Y62" s="177"/>
      <c r="Z62" s="177"/>
      <c r="AA62" s="290"/>
      <c r="AB62" s="460"/>
      <c r="AC62" s="455"/>
      <c r="AD62" s="160"/>
      <c r="AE62" s="160"/>
      <c r="AF62" s="160"/>
      <c r="AG62" s="160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</row>
    <row r="63" spans="1:115" s="162" customFormat="1" ht="12" customHeight="1" x14ac:dyDescent="0.25">
      <c r="A63" s="252">
        <v>45074</v>
      </c>
      <c r="B63" s="211" t="s">
        <v>491</v>
      </c>
      <c r="C63" s="253" t="s">
        <v>88</v>
      </c>
      <c r="D63" s="262"/>
      <c r="E63" s="201"/>
      <c r="F63" s="202">
        <v>18</v>
      </c>
      <c r="G63" s="263"/>
      <c r="H63" s="277"/>
      <c r="I63" s="173">
        <v>18</v>
      </c>
      <c r="J63" s="173"/>
      <c r="K63" s="173"/>
      <c r="L63" s="174"/>
      <c r="M63" s="173"/>
      <c r="N63" s="278"/>
      <c r="O63" s="289"/>
      <c r="P63" s="177"/>
      <c r="Q63" s="177"/>
      <c r="R63" s="177"/>
      <c r="S63" s="177"/>
      <c r="T63" s="212"/>
      <c r="U63" s="177"/>
      <c r="V63" s="178"/>
      <c r="W63" s="177"/>
      <c r="X63" s="177"/>
      <c r="Y63" s="177"/>
      <c r="Z63" s="177"/>
      <c r="AA63" s="290"/>
      <c r="AB63" s="460"/>
      <c r="AC63" s="455"/>
      <c r="AD63" s="160"/>
      <c r="AE63" s="160"/>
      <c r="AF63" s="160"/>
      <c r="AG63" s="160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</row>
    <row r="64" spans="1:115" s="162" customFormat="1" ht="12" customHeight="1" x14ac:dyDescent="0.25">
      <c r="A64" s="252">
        <v>45074</v>
      </c>
      <c r="B64" s="347" t="s">
        <v>492</v>
      </c>
      <c r="C64" s="253" t="s">
        <v>88</v>
      </c>
      <c r="D64" s="262">
        <v>1171.5999999999999</v>
      </c>
      <c r="E64" s="201"/>
      <c r="F64" s="202"/>
      <c r="G64" s="263"/>
      <c r="H64" s="277"/>
      <c r="I64" s="173">
        <v>1171.5999999999999</v>
      </c>
      <c r="J64" s="173"/>
      <c r="K64" s="173"/>
      <c r="L64" s="174"/>
      <c r="M64" s="173"/>
      <c r="N64" s="278"/>
      <c r="O64" s="289"/>
      <c r="P64" s="177"/>
      <c r="Q64" s="177"/>
      <c r="R64" s="177"/>
      <c r="S64" s="177"/>
      <c r="T64" s="212"/>
      <c r="U64" s="177"/>
      <c r="V64" s="178"/>
      <c r="W64" s="177"/>
      <c r="X64" s="177"/>
      <c r="Y64" s="177"/>
      <c r="Z64" s="177"/>
      <c r="AA64" s="290"/>
      <c r="AB64" s="460"/>
      <c r="AC64" s="455"/>
      <c r="AD64" s="160"/>
      <c r="AE64" s="160"/>
      <c r="AF64" s="160"/>
      <c r="AG64" s="160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</row>
    <row r="65" spans="1:117" s="162" customFormat="1" ht="12" customHeight="1" x14ac:dyDescent="0.25">
      <c r="A65" s="252">
        <v>45074</v>
      </c>
      <c r="B65" s="211" t="s">
        <v>493</v>
      </c>
      <c r="C65" s="253" t="s">
        <v>88</v>
      </c>
      <c r="D65" s="262"/>
      <c r="E65" s="201">
        <v>115</v>
      </c>
      <c r="F65" s="202"/>
      <c r="G65" s="263"/>
      <c r="H65" s="277"/>
      <c r="I65" s="173"/>
      <c r="J65" s="173"/>
      <c r="K65" s="173"/>
      <c r="L65" s="174"/>
      <c r="M65" s="173"/>
      <c r="N65" s="278"/>
      <c r="O65" s="289"/>
      <c r="P65" s="177"/>
      <c r="Q65" s="177"/>
      <c r="R65" s="177">
        <v>115</v>
      </c>
      <c r="S65" s="177"/>
      <c r="T65" s="212"/>
      <c r="U65" s="177"/>
      <c r="V65" s="178"/>
      <c r="W65" s="177"/>
      <c r="X65" s="177"/>
      <c r="Y65" s="177"/>
      <c r="Z65" s="177"/>
      <c r="AA65" s="290"/>
      <c r="AB65" s="460"/>
      <c r="AC65" s="455"/>
      <c r="AD65" s="160"/>
      <c r="AE65" s="160"/>
      <c r="AF65" s="160"/>
      <c r="AG65" s="160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</row>
    <row r="66" spans="1:117" s="162" customFormat="1" ht="12" customHeight="1" x14ac:dyDescent="0.25">
      <c r="A66" s="252">
        <v>45075</v>
      </c>
      <c r="B66" s="211" t="s">
        <v>445</v>
      </c>
      <c r="C66" s="253" t="s">
        <v>88</v>
      </c>
      <c r="D66" s="262">
        <v>175</v>
      </c>
      <c r="E66" s="201"/>
      <c r="F66" s="202"/>
      <c r="G66" s="263">
        <v>175</v>
      </c>
      <c r="H66" s="277"/>
      <c r="I66" s="173"/>
      <c r="J66" s="173"/>
      <c r="K66" s="173"/>
      <c r="L66" s="174"/>
      <c r="M66" s="173"/>
      <c r="N66" s="278"/>
      <c r="O66" s="289"/>
      <c r="P66" s="177"/>
      <c r="Q66" s="177"/>
      <c r="R66" s="177"/>
      <c r="S66" s="177"/>
      <c r="T66" s="212"/>
      <c r="U66" s="177"/>
      <c r="V66" s="178"/>
      <c r="W66" s="177"/>
      <c r="X66" s="177"/>
      <c r="Y66" s="177"/>
      <c r="Z66" s="177"/>
      <c r="AA66" s="290"/>
      <c r="AB66" s="460"/>
      <c r="AC66" s="455"/>
      <c r="AD66" s="160"/>
      <c r="AE66" s="160"/>
      <c r="AF66" s="160"/>
      <c r="AG66" s="160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</row>
    <row r="67" spans="1:117" s="162" customFormat="1" ht="12" customHeight="1" x14ac:dyDescent="0.25">
      <c r="A67" s="252">
        <v>45076</v>
      </c>
      <c r="B67" s="211" t="s">
        <v>494</v>
      </c>
      <c r="C67" s="253" t="s">
        <v>88</v>
      </c>
      <c r="D67" s="262"/>
      <c r="E67" s="201">
        <v>80.97</v>
      </c>
      <c r="F67" s="202"/>
      <c r="G67" s="263"/>
      <c r="H67" s="277"/>
      <c r="I67" s="173"/>
      <c r="J67" s="173"/>
      <c r="K67" s="173"/>
      <c r="L67" s="174"/>
      <c r="M67" s="173"/>
      <c r="N67" s="278"/>
      <c r="O67" s="289">
        <v>80.97</v>
      </c>
      <c r="P67" s="177"/>
      <c r="Q67" s="177"/>
      <c r="R67" s="177"/>
      <c r="S67" s="177"/>
      <c r="T67" s="212"/>
      <c r="U67" s="177"/>
      <c r="V67" s="178"/>
      <c r="W67" s="177"/>
      <c r="X67" s="177"/>
      <c r="Y67" s="177"/>
      <c r="Z67" s="177"/>
      <c r="AA67" s="290"/>
      <c r="AB67" s="460"/>
      <c r="AC67" s="455"/>
      <c r="AD67" s="160"/>
      <c r="AE67" s="160"/>
      <c r="AF67" s="160"/>
      <c r="AG67" s="160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</row>
    <row r="68" spans="1:117" s="162" customFormat="1" ht="12" customHeight="1" x14ac:dyDescent="0.25">
      <c r="A68" s="252">
        <v>45076</v>
      </c>
      <c r="B68" s="211" t="s">
        <v>495</v>
      </c>
      <c r="C68" s="253" t="s">
        <v>88</v>
      </c>
      <c r="D68" s="262">
        <v>157</v>
      </c>
      <c r="E68" s="201"/>
      <c r="F68" s="202"/>
      <c r="G68" s="263"/>
      <c r="H68" s="277">
        <v>157</v>
      </c>
      <c r="I68" s="173"/>
      <c r="J68" s="173"/>
      <c r="K68" s="173"/>
      <c r="L68" s="174"/>
      <c r="M68" s="173"/>
      <c r="N68" s="278"/>
      <c r="O68" s="289"/>
      <c r="P68" s="177"/>
      <c r="Q68" s="177"/>
      <c r="R68" s="177"/>
      <c r="S68" s="177"/>
      <c r="T68" s="212"/>
      <c r="U68" s="177"/>
      <c r="V68" s="178"/>
      <c r="W68" s="177"/>
      <c r="X68" s="177"/>
      <c r="Y68" s="177"/>
      <c r="Z68" s="177"/>
      <c r="AA68" s="290"/>
      <c r="AB68" s="460"/>
      <c r="AC68" s="455"/>
      <c r="AD68" s="160"/>
      <c r="AE68" s="160"/>
      <c r="AF68" s="160"/>
      <c r="AG68" s="160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</row>
    <row r="69" spans="1:117" s="162" customFormat="1" ht="12" customHeight="1" x14ac:dyDescent="0.25">
      <c r="A69" s="252">
        <v>45077</v>
      </c>
      <c r="B69" s="211" t="s">
        <v>496</v>
      </c>
      <c r="C69" s="253" t="s">
        <v>88</v>
      </c>
      <c r="D69" s="262"/>
      <c r="E69" s="201">
        <v>331.82</v>
      </c>
      <c r="F69" s="202"/>
      <c r="G69" s="263"/>
      <c r="H69" s="277"/>
      <c r="I69" s="173"/>
      <c r="J69" s="173"/>
      <c r="K69" s="173"/>
      <c r="L69" s="174"/>
      <c r="M69" s="173"/>
      <c r="N69" s="278"/>
      <c r="O69" s="289"/>
      <c r="P69" s="177"/>
      <c r="Q69" s="177"/>
      <c r="R69" s="177"/>
      <c r="S69" s="177"/>
      <c r="T69" s="212"/>
      <c r="U69" s="177"/>
      <c r="V69" s="178"/>
      <c r="W69" s="177"/>
      <c r="X69" s="177"/>
      <c r="Y69" s="177"/>
      <c r="Z69" s="177"/>
      <c r="AA69" s="290"/>
      <c r="AB69" s="460"/>
      <c r="AC69" s="455">
        <v>331.82</v>
      </c>
      <c r="AD69" s="160"/>
      <c r="AE69" s="160"/>
      <c r="AF69" s="160"/>
      <c r="AG69" s="160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</row>
    <row r="70" spans="1:117" s="162" customFormat="1" ht="12" customHeight="1" x14ac:dyDescent="0.25">
      <c r="A70" s="252">
        <v>45077</v>
      </c>
      <c r="B70" s="211" t="s">
        <v>143</v>
      </c>
      <c r="C70" s="253" t="s">
        <v>88</v>
      </c>
      <c r="D70" s="262"/>
      <c r="E70" s="201">
        <v>60</v>
      </c>
      <c r="F70" s="202"/>
      <c r="G70" s="263"/>
      <c r="H70" s="277"/>
      <c r="I70" s="173"/>
      <c r="J70" s="173"/>
      <c r="K70" s="173"/>
      <c r="L70" s="174"/>
      <c r="M70" s="173"/>
      <c r="N70" s="278"/>
      <c r="O70" s="289"/>
      <c r="P70" s="177"/>
      <c r="Q70" s="177"/>
      <c r="R70" s="177"/>
      <c r="S70" s="177"/>
      <c r="T70" s="212"/>
      <c r="U70" s="177">
        <v>60</v>
      </c>
      <c r="V70" s="178"/>
      <c r="W70" s="177"/>
      <c r="X70" s="177"/>
      <c r="Y70" s="177"/>
      <c r="Z70" s="177"/>
      <c r="AA70" s="466"/>
      <c r="AB70" s="289"/>
      <c r="AC70" s="290"/>
      <c r="AD70" s="160"/>
      <c r="AE70" s="160"/>
      <c r="AF70" s="160"/>
      <c r="AG70" s="160"/>
      <c r="AH70" s="160"/>
      <c r="AI70" s="160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</row>
    <row r="71" spans="1:117" s="162" customFormat="1" ht="12" customHeight="1" x14ac:dyDescent="0.25">
      <c r="A71" s="252"/>
      <c r="B71" s="211"/>
      <c r="C71" s="253"/>
      <c r="D71" s="262"/>
      <c r="E71" s="201"/>
      <c r="F71" s="202"/>
      <c r="G71" s="263"/>
      <c r="H71" s="277"/>
      <c r="I71" s="173"/>
      <c r="J71" s="173"/>
      <c r="K71" s="173"/>
      <c r="L71" s="174"/>
      <c r="M71" s="173"/>
      <c r="N71" s="278"/>
      <c r="O71" s="289"/>
      <c r="P71" s="177"/>
      <c r="Q71" s="177"/>
      <c r="R71" s="177"/>
      <c r="S71" s="177"/>
      <c r="T71" s="212"/>
      <c r="U71" s="177"/>
      <c r="V71" s="178"/>
      <c r="W71" s="177"/>
      <c r="X71" s="177"/>
      <c r="Y71" s="177"/>
      <c r="Z71" s="177"/>
      <c r="AA71" s="290"/>
      <c r="AB71" s="460"/>
      <c r="AC71" s="455"/>
      <c r="AD71" s="160"/>
      <c r="AE71" s="160"/>
      <c r="AF71" s="160"/>
      <c r="AG71" s="160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</row>
    <row r="72" spans="1:117" s="9" customFormat="1" ht="11" thickBot="1" x14ac:dyDescent="0.3">
      <c r="A72" s="254" t="s">
        <v>41</v>
      </c>
      <c r="B72" s="255"/>
      <c r="C72" s="256"/>
      <c r="D72" s="264">
        <f t="shared" ref="D72:AC72" si="0">SUM(D6:D71)</f>
        <v>3738.3399999999997</v>
      </c>
      <c r="E72" s="265">
        <f t="shared" si="0"/>
        <v>5584.44</v>
      </c>
      <c r="F72" s="266">
        <f t="shared" si="0"/>
        <v>540.9</v>
      </c>
      <c r="G72" s="267">
        <f t="shared" si="0"/>
        <v>591.14</v>
      </c>
      <c r="H72" s="264">
        <f t="shared" si="0"/>
        <v>1707.74</v>
      </c>
      <c r="I72" s="265">
        <f t="shared" si="0"/>
        <v>2033.8999999999999</v>
      </c>
      <c r="J72" s="265">
        <f t="shared" si="0"/>
        <v>0</v>
      </c>
      <c r="K72" s="265">
        <f t="shared" si="0"/>
        <v>27.6</v>
      </c>
      <c r="L72" s="265">
        <f t="shared" si="0"/>
        <v>0</v>
      </c>
      <c r="M72" s="265">
        <f t="shared" si="0"/>
        <v>0</v>
      </c>
      <c r="N72" s="279">
        <f t="shared" si="0"/>
        <v>0</v>
      </c>
      <c r="O72" s="291">
        <f t="shared" si="0"/>
        <v>80.97</v>
      </c>
      <c r="P72" s="292">
        <f t="shared" si="0"/>
        <v>0</v>
      </c>
      <c r="Q72" s="292">
        <f t="shared" si="0"/>
        <v>243.99</v>
      </c>
      <c r="R72" s="292">
        <f t="shared" si="0"/>
        <v>4609.5</v>
      </c>
      <c r="S72" s="292">
        <f t="shared" si="0"/>
        <v>0</v>
      </c>
      <c r="T72" s="292">
        <f t="shared" si="0"/>
        <v>0</v>
      </c>
      <c r="U72" s="292">
        <f t="shared" si="0"/>
        <v>270.83000000000004</v>
      </c>
      <c r="V72" s="292">
        <f t="shared" si="0"/>
        <v>108.85000000000001</v>
      </c>
      <c r="W72" s="292">
        <f t="shared" si="0"/>
        <v>0</v>
      </c>
      <c r="X72" s="292">
        <f t="shared" si="0"/>
        <v>9.18</v>
      </c>
      <c r="Y72" s="292">
        <f t="shared" si="0"/>
        <v>10.44</v>
      </c>
      <c r="Z72" s="292">
        <f t="shared" si="0"/>
        <v>0</v>
      </c>
      <c r="AA72" s="293">
        <f t="shared" si="0"/>
        <v>0</v>
      </c>
      <c r="AB72" s="291">
        <f t="shared" si="0"/>
        <v>0</v>
      </c>
      <c r="AC72" s="293">
        <f t="shared" si="0"/>
        <v>331.82</v>
      </c>
      <c r="AD72" s="36"/>
      <c r="AE72" s="36"/>
      <c r="AF72" s="36"/>
      <c r="AG72" s="36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7" s="37" customFormat="1" ht="11.5" thickTop="1" thickBot="1" x14ac:dyDescent="0.3">
      <c r="A73" s="295"/>
      <c r="B73" s="296"/>
      <c r="C73" s="297"/>
      <c r="D73" s="305"/>
      <c r="E73" s="306"/>
      <c r="F73" s="307"/>
      <c r="G73" s="308"/>
      <c r="H73" s="322"/>
      <c r="I73" s="307"/>
      <c r="J73" s="307"/>
      <c r="K73" s="307"/>
      <c r="L73" s="323"/>
      <c r="M73" s="307"/>
      <c r="N73" s="308"/>
      <c r="O73" s="339"/>
      <c r="P73" s="340"/>
      <c r="Q73" s="340"/>
      <c r="R73" s="340"/>
      <c r="S73" s="341"/>
      <c r="T73" s="340"/>
      <c r="U73" s="340"/>
      <c r="V73" s="342"/>
      <c r="W73" s="343"/>
      <c r="X73" s="343"/>
      <c r="Y73" s="343"/>
      <c r="Z73" s="343"/>
      <c r="AA73" s="344"/>
      <c r="AB73" s="471"/>
      <c r="AC73" s="472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</row>
    <row r="74" spans="1:117" s="6" customFormat="1" ht="43" thickTop="1" thickBot="1" x14ac:dyDescent="0.3">
      <c r="A74" s="298" t="s">
        <v>35</v>
      </c>
      <c r="B74" s="12" t="s">
        <v>12</v>
      </c>
      <c r="C74" s="299"/>
      <c r="D74" s="309" t="s">
        <v>13</v>
      </c>
      <c r="E74" s="213"/>
      <c r="F74" s="213" t="s">
        <v>14</v>
      </c>
      <c r="G74" s="310"/>
      <c r="H74" s="324" t="s">
        <v>15</v>
      </c>
      <c r="I74" s="13" t="s">
        <v>16</v>
      </c>
      <c r="J74" s="13" t="s">
        <v>17</v>
      </c>
      <c r="K74" s="13" t="s">
        <v>18</v>
      </c>
      <c r="L74" s="14" t="s">
        <v>19</v>
      </c>
      <c r="M74" s="15" t="s">
        <v>20</v>
      </c>
      <c r="N74" s="325" t="s">
        <v>21</v>
      </c>
      <c r="O74" s="268" t="s">
        <v>22</v>
      </c>
      <c r="P74" s="270" t="s">
        <v>23</v>
      </c>
      <c r="Q74" s="280" t="s">
        <v>24</v>
      </c>
      <c r="R74" s="281" t="s">
        <v>25</v>
      </c>
      <c r="S74" s="282" t="s">
        <v>26</v>
      </c>
      <c r="T74" s="270" t="s">
        <v>27</v>
      </c>
      <c r="U74" s="270" t="s">
        <v>28</v>
      </c>
      <c r="V74" s="269" t="s">
        <v>29</v>
      </c>
      <c r="W74" s="283" t="s">
        <v>30</v>
      </c>
      <c r="X74" s="270" t="s">
        <v>31</v>
      </c>
      <c r="Y74" s="270" t="s">
        <v>32</v>
      </c>
      <c r="Z74" s="270" t="s">
        <v>33</v>
      </c>
      <c r="AA74" s="271" t="s">
        <v>34</v>
      </c>
      <c r="AB74" s="428" t="s">
        <v>320</v>
      </c>
      <c r="AC74" s="271" t="s">
        <v>321</v>
      </c>
    </row>
    <row r="75" spans="1:117" s="6" customFormat="1" ht="11" thickBot="1" x14ac:dyDescent="0.3">
      <c r="A75" s="300"/>
      <c r="B75" s="16"/>
      <c r="C75" s="301"/>
      <c r="D75" s="311" t="s">
        <v>37</v>
      </c>
      <c r="E75" s="38" t="s">
        <v>38</v>
      </c>
      <c r="F75" s="16" t="s">
        <v>37</v>
      </c>
      <c r="G75" s="312" t="s">
        <v>38</v>
      </c>
      <c r="H75" s="300" t="s">
        <v>37</v>
      </c>
      <c r="I75" s="16" t="s">
        <v>37</v>
      </c>
      <c r="J75" s="16" t="s">
        <v>37</v>
      </c>
      <c r="K75" s="16" t="s">
        <v>37</v>
      </c>
      <c r="L75" s="17" t="s">
        <v>37</v>
      </c>
      <c r="M75" s="18" t="s">
        <v>37</v>
      </c>
      <c r="N75" s="326" t="s">
        <v>37</v>
      </c>
      <c r="O75" s="300" t="s">
        <v>38</v>
      </c>
      <c r="P75" s="16" t="s">
        <v>38</v>
      </c>
      <c r="Q75" s="18" t="s">
        <v>38</v>
      </c>
      <c r="R75" s="18" t="s">
        <v>38</v>
      </c>
      <c r="S75" s="16" t="s">
        <v>38</v>
      </c>
      <c r="T75" s="16" t="s">
        <v>38</v>
      </c>
      <c r="U75" s="16" t="s">
        <v>38</v>
      </c>
      <c r="V75" s="19" t="s">
        <v>38</v>
      </c>
      <c r="W75" s="16" t="s">
        <v>38</v>
      </c>
      <c r="X75" s="16" t="s">
        <v>38</v>
      </c>
      <c r="Y75" s="16" t="s">
        <v>38</v>
      </c>
      <c r="Z75" s="16" t="s">
        <v>38</v>
      </c>
      <c r="AA75" s="345" t="s">
        <v>38</v>
      </c>
      <c r="AB75" s="300" t="s">
        <v>322</v>
      </c>
      <c r="AC75" s="345" t="s">
        <v>322</v>
      </c>
    </row>
    <row r="76" spans="1:117" s="20" customFormat="1" ht="11" thickBot="1" x14ac:dyDescent="0.3">
      <c r="A76" s="302"/>
      <c r="B76" s="303"/>
      <c r="C76" s="304"/>
      <c r="D76" s="313">
        <f t="shared" ref="D76:AC76" si="1">SUM(D5:D71)</f>
        <v>21184.39</v>
      </c>
      <c r="E76" s="314">
        <f t="shared" si="1"/>
        <v>5584.44</v>
      </c>
      <c r="F76" s="314">
        <f t="shared" si="1"/>
        <v>718.72000000000037</v>
      </c>
      <c r="G76" s="315">
        <f t="shared" si="1"/>
        <v>591.14</v>
      </c>
      <c r="H76" s="327">
        <f t="shared" si="1"/>
        <v>1707.74</v>
      </c>
      <c r="I76" s="328">
        <f t="shared" si="1"/>
        <v>2033.8999999999999</v>
      </c>
      <c r="J76" s="328">
        <f t="shared" si="1"/>
        <v>0</v>
      </c>
      <c r="K76" s="328">
        <f t="shared" si="1"/>
        <v>27.6</v>
      </c>
      <c r="L76" s="328">
        <f t="shared" si="1"/>
        <v>0</v>
      </c>
      <c r="M76" s="328">
        <f t="shared" si="1"/>
        <v>0</v>
      </c>
      <c r="N76" s="329">
        <f t="shared" si="1"/>
        <v>17623.87</v>
      </c>
      <c r="O76" s="327">
        <f t="shared" si="1"/>
        <v>80.97</v>
      </c>
      <c r="P76" s="328">
        <f t="shared" si="1"/>
        <v>0</v>
      </c>
      <c r="Q76" s="328">
        <f t="shared" si="1"/>
        <v>243.99</v>
      </c>
      <c r="R76" s="328">
        <f t="shared" si="1"/>
        <v>4609.5</v>
      </c>
      <c r="S76" s="328">
        <f t="shared" si="1"/>
        <v>0</v>
      </c>
      <c r="T76" s="328">
        <f t="shared" si="1"/>
        <v>0</v>
      </c>
      <c r="U76" s="328">
        <f t="shared" si="1"/>
        <v>270.83000000000004</v>
      </c>
      <c r="V76" s="328">
        <f t="shared" si="1"/>
        <v>108.85000000000001</v>
      </c>
      <c r="W76" s="328">
        <f t="shared" si="1"/>
        <v>0</v>
      </c>
      <c r="X76" s="328">
        <f t="shared" si="1"/>
        <v>9.18</v>
      </c>
      <c r="Y76" s="328">
        <f t="shared" si="1"/>
        <v>10.44</v>
      </c>
      <c r="Z76" s="328">
        <f t="shared" si="1"/>
        <v>0</v>
      </c>
      <c r="AA76" s="329">
        <f t="shared" si="1"/>
        <v>0</v>
      </c>
      <c r="AB76" s="327">
        <f t="shared" si="1"/>
        <v>0</v>
      </c>
      <c r="AC76" s="329">
        <f t="shared" si="1"/>
        <v>331.82</v>
      </c>
    </row>
    <row r="77" spans="1:117" s="6" customFormat="1" ht="11.5" thickTop="1" thickBot="1" x14ac:dyDescent="0.3">
      <c r="A77" s="316"/>
      <c r="B77" s="317" t="s">
        <v>42</v>
      </c>
      <c r="C77" s="318"/>
      <c r="D77" s="319">
        <f>SUM(D76-E76)</f>
        <v>15599.95</v>
      </c>
      <c r="E77" s="320"/>
      <c r="F77" s="319">
        <f>SUM(F76-G76)</f>
        <v>127.58000000000038</v>
      </c>
      <c r="G77" s="321"/>
      <c r="H77" s="331"/>
      <c r="I77" s="346"/>
      <c r="J77" s="346"/>
      <c r="K77" s="346" t="s">
        <v>43</v>
      </c>
      <c r="L77" s="333"/>
      <c r="M77" s="332"/>
      <c r="N77" s="334" t="s">
        <v>43</v>
      </c>
      <c r="O77" s="331"/>
      <c r="P77" s="332"/>
      <c r="Q77" s="332" t="s">
        <v>43</v>
      </c>
      <c r="R77" s="332" t="s">
        <v>43</v>
      </c>
      <c r="S77" s="332" t="s">
        <v>43</v>
      </c>
      <c r="T77" s="338"/>
      <c r="U77" s="332" t="s">
        <v>43</v>
      </c>
      <c r="V77" s="338"/>
      <c r="W77" s="332" t="s">
        <v>43</v>
      </c>
      <c r="X77" s="332" t="s">
        <v>43</v>
      </c>
      <c r="Y77" s="332" t="s">
        <v>43</v>
      </c>
      <c r="Z77" s="332" t="s">
        <v>43</v>
      </c>
      <c r="AA77" s="321" t="s">
        <v>43</v>
      </c>
      <c r="AB77" s="331" t="s">
        <v>43</v>
      </c>
      <c r="AC77" s="321" t="s">
        <v>43</v>
      </c>
    </row>
    <row r="78" spans="1:117" s="6" customFormat="1" ht="13.5" thickTop="1" thickBot="1" x14ac:dyDescent="0.3">
      <c r="A78" s="2"/>
      <c r="B78" s="2"/>
      <c r="C78" s="54"/>
      <c r="D78" s="34"/>
      <c r="E78" s="33"/>
      <c r="F78" s="4"/>
      <c r="I78" s="505" t="s">
        <v>44</v>
      </c>
      <c r="J78" s="506"/>
      <c r="K78" s="507"/>
      <c r="L78" s="330">
        <f>SUM(H76:N76)</f>
        <v>21393.11</v>
      </c>
      <c r="N78" s="21"/>
      <c r="O78" s="4"/>
      <c r="P78" s="6" t="s">
        <v>45</v>
      </c>
      <c r="Q78" s="335" t="s">
        <v>43</v>
      </c>
      <c r="R78" s="336">
        <f>SUM(O76:AC76)</f>
        <v>5665.58</v>
      </c>
      <c r="S78" s="337"/>
    </row>
    <row r="79" spans="1:117" s="6" customFormat="1" ht="11" thickBot="1" x14ac:dyDescent="0.3">
      <c r="A79" s="2"/>
      <c r="B79" s="22" t="s">
        <v>46</v>
      </c>
      <c r="C79" s="22"/>
      <c r="D79" s="39" t="s">
        <v>43</v>
      </c>
      <c r="E79" s="179">
        <f>SUM(D76-E76+F76-G76)</f>
        <v>15727.530000000002</v>
      </c>
      <c r="F79" s="24" t="s">
        <v>47</v>
      </c>
      <c r="H79" s="25"/>
      <c r="I79" s="45"/>
      <c r="J79" s="45"/>
      <c r="K79" s="45"/>
      <c r="L79" s="26"/>
      <c r="N79" s="23">
        <f>E76</f>
        <v>5584.44</v>
      </c>
      <c r="O79" s="495">
        <f>SUM(L78-R78)</f>
        <v>15727.53</v>
      </c>
      <c r="P79" s="495"/>
      <c r="Q79" s="500" t="s">
        <v>48</v>
      </c>
      <c r="R79" s="500"/>
      <c r="S79" s="500"/>
    </row>
    <row r="80" spans="1:117" s="6" customFormat="1" ht="10.5" x14ac:dyDescent="0.25">
      <c r="A80" s="1"/>
      <c r="B80" s="2"/>
      <c r="C80" s="54"/>
      <c r="D80" s="27"/>
      <c r="E80" s="33"/>
      <c r="F80" s="4"/>
      <c r="G80" s="3"/>
      <c r="H80" s="3"/>
      <c r="I80" s="3"/>
      <c r="J80" s="3"/>
      <c r="K80" s="3"/>
      <c r="L80" s="5"/>
      <c r="M80" s="3"/>
      <c r="N80" s="4"/>
      <c r="O80" s="4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6" customFormat="1" x14ac:dyDescent="0.25">
      <c r="A81" s="1"/>
      <c r="B81" s="2"/>
      <c r="C81" s="2"/>
      <c r="D81" s="501" t="s">
        <v>49</v>
      </c>
      <c r="E81" s="502"/>
      <c r="F81" s="180">
        <v>103.01</v>
      </c>
      <c r="G81" s="183">
        <f>14760.17-331.82+1171.6</f>
        <v>15599.95</v>
      </c>
      <c r="H81" s="51" t="s">
        <v>50</v>
      </c>
      <c r="I81" s="56"/>
      <c r="J81" s="56"/>
      <c r="K81" s="3"/>
      <c r="L81" s="5"/>
      <c r="M81" s="3"/>
      <c r="N81" s="4"/>
      <c r="O81" s="4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6" customFormat="1" x14ac:dyDescent="0.25">
      <c r="A82" s="1"/>
      <c r="B82" s="2"/>
      <c r="C82" s="2"/>
      <c r="D82" s="503" t="s">
        <v>51</v>
      </c>
      <c r="E82" s="504"/>
      <c r="F82" s="181">
        <v>20.6</v>
      </c>
      <c r="G82" s="183">
        <f>D77</f>
        <v>15599.95</v>
      </c>
      <c r="H82" s="51" t="s">
        <v>52</v>
      </c>
      <c r="I82" s="56"/>
      <c r="J82" s="56"/>
      <c r="K82" s="3"/>
      <c r="L82" s="5"/>
      <c r="M82" s="3"/>
      <c r="N82" s="4"/>
      <c r="O82" s="4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6" customFormat="1" x14ac:dyDescent="0.25">
      <c r="A83" s="1"/>
      <c r="B83" s="2"/>
      <c r="C83" s="2"/>
      <c r="D83" s="503" t="s">
        <v>53</v>
      </c>
      <c r="E83" s="504"/>
      <c r="F83" s="180">
        <f>3.97</f>
        <v>3.97</v>
      </c>
      <c r="G83" s="184">
        <f>G81-G82</f>
        <v>0</v>
      </c>
      <c r="H83" s="52" t="s">
        <v>54</v>
      </c>
      <c r="I83" s="3"/>
      <c r="J83" s="3"/>
      <c r="K83" s="3"/>
      <c r="L83" s="5"/>
      <c r="M83" s="3"/>
      <c r="N83" s="4"/>
      <c r="O83" s="4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6" customFormat="1" x14ac:dyDescent="0.25">
      <c r="A84" s="1"/>
      <c r="B84" s="2"/>
      <c r="C84" s="2"/>
      <c r="D84" s="489" t="s">
        <v>54</v>
      </c>
      <c r="E84" s="490"/>
      <c r="F84" s="182">
        <f>F81+F82+F83-F77</f>
        <v>-3.694822225952521E-13</v>
      </c>
      <c r="G84" s="83"/>
      <c r="H84" s="84"/>
      <c r="I84" s="3"/>
      <c r="J84" s="3"/>
      <c r="K84" s="3"/>
      <c r="L84" s="5"/>
      <c r="M84" s="3"/>
      <c r="N84" s="4"/>
      <c r="O84" s="4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</sheetData>
  <sheetProtection selectLockedCells="1" selectUnlockedCells="1"/>
  <mergeCells count="10">
    <mergeCell ref="F3:G3"/>
    <mergeCell ref="I78:K78"/>
    <mergeCell ref="O79:P79"/>
    <mergeCell ref="Q79:S79"/>
    <mergeCell ref="D81:E81"/>
    <mergeCell ref="D82:E82"/>
    <mergeCell ref="D83:E83"/>
    <mergeCell ref="D84:E84"/>
    <mergeCell ref="A1:D1"/>
    <mergeCell ref="D3:E3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8789-9CFE-4F64-8A6A-41D0789D8283}">
  <sheetPr>
    <pageSetUpPr fitToPage="1"/>
  </sheetPr>
  <dimension ref="A1:AP1172"/>
  <sheetViews>
    <sheetView showGridLines="0" topLeftCell="A9" workbookViewId="0">
      <selection activeCell="G39" sqref="G39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70</v>
      </c>
      <c r="B2" s="487"/>
      <c r="C2" s="487"/>
      <c r="D2" s="487"/>
      <c r="E2" s="487"/>
      <c r="F2" s="487"/>
      <c r="G2" s="488"/>
      <c r="I2" s="486" t="s">
        <v>71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45086</v>
      </c>
      <c r="B4" s="347" t="s">
        <v>506</v>
      </c>
      <c r="C4" s="191"/>
      <c r="D4" s="190">
        <v>84</v>
      </c>
      <c r="E4" s="202"/>
      <c r="F4" s="190">
        <f>SUM(C4:E4)</f>
        <v>84</v>
      </c>
      <c r="G4" s="194" t="s">
        <v>88</v>
      </c>
      <c r="I4" s="193">
        <v>45078</v>
      </c>
      <c r="J4" s="55" t="s">
        <v>497</v>
      </c>
      <c r="K4" s="185">
        <v>100.01</v>
      </c>
      <c r="L4" s="186"/>
      <c r="M4" s="187"/>
      <c r="N4" s="188">
        <f>SUM(K4:M4)</f>
        <v>100.01</v>
      </c>
      <c r="O4" s="200" t="s">
        <v>88</v>
      </c>
    </row>
    <row r="5" spans="1:42" ht="13" x14ac:dyDescent="0.3">
      <c r="A5" s="252">
        <v>45086</v>
      </c>
      <c r="B5" s="347" t="s">
        <v>507</v>
      </c>
      <c r="C5" s="191"/>
      <c r="D5" s="190"/>
      <c r="E5" s="202">
        <v>3</v>
      </c>
      <c r="F5" s="190">
        <f t="shared" ref="F5:F44" si="0">SUM(C5:E5)</f>
        <v>3</v>
      </c>
      <c r="G5" s="194" t="s">
        <v>88</v>
      </c>
      <c r="I5" s="193">
        <v>45079</v>
      </c>
      <c r="J5" s="55" t="s">
        <v>95</v>
      </c>
      <c r="K5" s="185">
        <v>92.7</v>
      </c>
      <c r="L5" s="186"/>
      <c r="M5" s="189"/>
      <c r="N5" s="188">
        <f t="shared" ref="N5:N44" si="1">SUM(K5:M5)</f>
        <v>92.7</v>
      </c>
      <c r="O5" s="200" t="s">
        <v>88</v>
      </c>
    </row>
    <row r="6" spans="1:42" ht="13" x14ac:dyDescent="0.3">
      <c r="A6" s="252">
        <v>45086</v>
      </c>
      <c r="B6" s="347" t="s">
        <v>507</v>
      </c>
      <c r="C6" s="191"/>
      <c r="D6" s="190"/>
      <c r="E6" s="202">
        <v>5</v>
      </c>
      <c r="F6" s="188">
        <f t="shared" si="0"/>
        <v>5</v>
      </c>
      <c r="G6" s="194" t="s">
        <v>88</v>
      </c>
      <c r="I6" s="193">
        <v>45079</v>
      </c>
      <c r="J6" s="55" t="s">
        <v>498</v>
      </c>
      <c r="K6" s="185">
        <v>50</v>
      </c>
      <c r="L6" s="186"/>
      <c r="M6" s="189"/>
      <c r="N6" s="190">
        <f t="shared" si="1"/>
        <v>50</v>
      </c>
      <c r="O6" s="200" t="s">
        <v>88</v>
      </c>
    </row>
    <row r="7" spans="1:42" ht="13" x14ac:dyDescent="0.3">
      <c r="A7" s="252">
        <v>45086</v>
      </c>
      <c r="B7" s="347" t="s">
        <v>508</v>
      </c>
      <c r="C7" s="191"/>
      <c r="D7" s="190"/>
      <c r="E7" s="202">
        <v>16</v>
      </c>
      <c r="F7" s="188">
        <f t="shared" si="0"/>
        <v>16</v>
      </c>
      <c r="G7" s="194" t="s">
        <v>88</v>
      </c>
      <c r="I7" s="193">
        <v>45083</v>
      </c>
      <c r="J7" s="55" t="s">
        <v>381</v>
      </c>
      <c r="K7" s="185">
        <v>50</v>
      </c>
      <c r="L7" s="186"/>
      <c r="M7" s="189"/>
      <c r="N7" s="190">
        <f t="shared" si="1"/>
        <v>50</v>
      </c>
      <c r="O7" s="200" t="s">
        <v>88</v>
      </c>
    </row>
    <row r="8" spans="1:42" ht="13" x14ac:dyDescent="0.3">
      <c r="A8" s="252">
        <v>45086</v>
      </c>
      <c r="B8" s="347" t="s">
        <v>509</v>
      </c>
      <c r="C8" s="191"/>
      <c r="D8" s="190"/>
      <c r="E8" s="202">
        <v>20</v>
      </c>
      <c r="F8" s="188">
        <f t="shared" si="0"/>
        <v>20</v>
      </c>
      <c r="G8" s="194" t="s">
        <v>88</v>
      </c>
      <c r="I8" s="252">
        <v>45083</v>
      </c>
      <c r="J8" s="211" t="s">
        <v>499</v>
      </c>
      <c r="K8" s="185">
        <v>111</v>
      </c>
      <c r="L8" s="186"/>
      <c r="M8" s="189"/>
      <c r="N8" s="190">
        <f t="shared" si="1"/>
        <v>111</v>
      </c>
      <c r="O8" s="200" t="s">
        <v>88</v>
      </c>
    </row>
    <row r="9" spans="1:42" ht="13" x14ac:dyDescent="0.3">
      <c r="A9" s="252">
        <v>45086</v>
      </c>
      <c r="B9" s="347" t="s">
        <v>510</v>
      </c>
      <c r="C9" s="191"/>
      <c r="D9" s="190">
        <v>32</v>
      </c>
      <c r="E9" s="202"/>
      <c r="F9" s="188">
        <f t="shared" si="0"/>
        <v>32</v>
      </c>
      <c r="G9" s="194" t="s">
        <v>88</v>
      </c>
      <c r="I9" s="193">
        <v>45084</v>
      </c>
      <c r="J9" s="55" t="s">
        <v>504</v>
      </c>
      <c r="K9" s="185">
        <v>90</v>
      </c>
      <c r="L9" s="186"/>
      <c r="M9" s="189"/>
      <c r="N9" s="190">
        <f t="shared" si="1"/>
        <v>90</v>
      </c>
      <c r="O9" s="200" t="s">
        <v>88</v>
      </c>
    </row>
    <row r="10" spans="1:42" ht="13" x14ac:dyDescent="0.3">
      <c r="A10" s="252">
        <v>45086</v>
      </c>
      <c r="B10" s="347" t="s">
        <v>511</v>
      </c>
      <c r="C10" s="191"/>
      <c r="D10" s="190"/>
      <c r="E10" s="202">
        <v>7.5</v>
      </c>
      <c r="F10" s="188">
        <f t="shared" si="0"/>
        <v>7.5</v>
      </c>
      <c r="G10" s="194" t="s">
        <v>88</v>
      </c>
      <c r="I10" s="193">
        <v>45084</v>
      </c>
      <c r="J10" s="55" t="s">
        <v>505</v>
      </c>
      <c r="K10" s="185">
        <v>25</v>
      </c>
      <c r="L10" s="186"/>
      <c r="M10" s="189"/>
      <c r="N10" s="190">
        <f t="shared" si="1"/>
        <v>25</v>
      </c>
      <c r="O10" s="200" t="s">
        <v>88</v>
      </c>
    </row>
    <row r="11" spans="1:42" ht="13" x14ac:dyDescent="0.3">
      <c r="A11" s="252">
        <v>45086</v>
      </c>
      <c r="B11" s="347" t="s">
        <v>512</v>
      </c>
      <c r="C11" s="191"/>
      <c r="D11" s="190"/>
      <c r="E11" s="202">
        <v>2.5</v>
      </c>
      <c r="F11" s="188">
        <f t="shared" si="0"/>
        <v>2.5</v>
      </c>
      <c r="G11" s="194" t="s">
        <v>88</v>
      </c>
      <c r="I11" s="252">
        <v>45088</v>
      </c>
      <c r="J11" s="211" t="s">
        <v>291</v>
      </c>
      <c r="K11" s="185"/>
      <c r="L11" s="186">
        <v>40</v>
      </c>
      <c r="M11" s="189"/>
      <c r="N11" s="190">
        <f t="shared" si="1"/>
        <v>40</v>
      </c>
      <c r="O11" s="200" t="s">
        <v>88</v>
      </c>
    </row>
    <row r="12" spans="1:42" s="154" customFormat="1" ht="13" x14ac:dyDescent="0.3">
      <c r="A12" s="252">
        <v>45086</v>
      </c>
      <c r="B12" s="347" t="s">
        <v>513</v>
      </c>
      <c r="C12" s="191"/>
      <c r="D12" s="186">
        <v>149.5</v>
      </c>
      <c r="E12" s="202"/>
      <c r="F12" s="188">
        <f t="shared" si="0"/>
        <v>149.5</v>
      </c>
      <c r="G12" s="194" t="s">
        <v>88</v>
      </c>
      <c r="H12" s="3"/>
      <c r="I12" s="252">
        <v>45088</v>
      </c>
      <c r="J12" s="211" t="s">
        <v>305</v>
      </c>
      <c r="K12" s="185"/>
      <c r="L12" s="186">
        <v>102</v>
      </c>
      <c r="M12" s="189"/>
      <c r="N12" s="190">
        <f t="shared" si="1"/>
        <v>102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45086</v>
      </c>
      <c r="B13" s="347" t="s">
        <v>514</v>
      </c>
      <c r="C13" s="191"/>
      <c r="D13" s="190"/>
      <c r="E13" s="202">
        <v>20</v>
      </c>
      <c r="F13" s="190">
        <f t="shared" si="0"/>
        <v>20</v>
      </c>
      <c r="G13" s="194" t="s">
        <v>88</v>
      </c>
      <c r="I13" s="193">
        <v>45088</v>
      </c>
      <c r="J13" s="55" t="s">
        <v>522</v>
      </c>
      <c r="K13" s="185"/>
      <c r="L13" s="186">
        <v>80</v>
      </c>
      <c r="M13" s="189"/>
      <c r="N13" s="188">
        <f t="shared" si="1"/>
        <v>80</v>
      </c>
      <c r="O13" s="200" t="s">
        <v>88</v>
      </c>
    </row>
    <row r="14" spans="1:42" ht="13" x14ac:dyDescent="0.3">
      <c r="A14" s="252">
        <v>45086</v>
      </c>
      <c r="B14" s="347" t="s">
        <v>515</v>
      </c>
      <c r="C14" s="191"/>
      <c r="D14" s="190">
        <v>51</v>
      </c>
      <c r="E14" s="202"/>
      <c r="F14" s="188">
        <f t="shared" si="0"/>
        <v>51</v>
      </c>
      <c r="G14" s="194" t="s">
        <v>88</v>
      </c>
      <c r="I14" s="193">
        <v>45088</v>
      </c>
      <c r="J14" s="55" t="s">
        <v>382</v>
      </c>
      <c r="K14" s="185"/>
      <c r="L14" s="186">
        <v>45</v>
      </c>
      <c r="M14" s="189"/>
      <c r="N14" s="190">
        <f t="shared" si="1"/>
        <v>45</v>
      </c>
      <c r="O14" s="200" t="s">
        <v>88</v>
      </c>
    </row>
    <row r="15" spans="1:42" ht="13" x14ac:dyDescent="0.3">
      <c r="A15" s="252">
        <v>45086</v>
      </c>
      <c r="B15" s="347" t="s">
        <v>516</v>
      </c>
      <c r="C15" s="191"/>
      <c r="D15" s="190">
        <v>28</v>
      </c>
      <c r="E15" s="202"/>
      <c r="F15" s="188">
        <f t="shared" si="0"/>
        <v>28</v>
      </c>
      <c r="G15" s="194" t="s">
        <v>88</v>
      </c>
      <c r="I15" s="193">
        <v>45094</v>
      </c>
      <c r="J15" s="55" t="s">
        <v>523</v>
      </c>
      <c r="K15" s="185">
        <v>100</v>
      </c>
      <c r="L15" s="186"/>
      <c r="M15" s="189"/>
      <c r="N15" s="190">
        <f t="shared" si="1"/>
        <v>100</v>
      </c>
      <c r="O15" s="200" t="s">
        <v>88</v>
      </c>
    </row>
    <row r="16" spans="1:42" ht="13" x14ac:dyDescent="0.3">
      <c r="A16" s="252">
        <v>45086</v>
      </c>
      <c r="B16" s="347" t="s">
        <v>517</v>
      </c>
      <c r="C16" s="191"/>
      <c r="D16" s="190">
        <v>33.5</v>
      </c>
      <c r="E16" s="202"/>
      <c r="F16" s="188">
        <f t="shared" si="0"/>
        <v>33.5</v>
      </c>
      <c r="G16" s="194" t="s">
        <v>88</v>
      </c>
      <c r="I16" s="252">
        <v>45094</v>
      </c>
      <c r="J16" s="211" t="s">
        <v>524</v>
      </c>
      <c r="K16" s="185">
        <v>160</v>
      </c>
      <c r="L16" s="186"/>
      <c r="M16" s="189"/>
      <c r="N16" s="190">
        <f t="shared" si="1"/>
        <v>160</v>
      </c>
      <c r="O16" s="200" t="s">
        <v>88</v>
      </c>
    </row>
    <row r="17" spans="1:42" ht="13" x14ac:dyDescent="0.3">
      <c r="A17" s="252">
        <v>45086</v>
      </c>
      <c r="B17" s="347" t="s">
        <v>518</v>
      </c>
      <c r="C17" s="191"/>
      <c r="D17" s="190"/>
      <c r="E17" s="202">
        <v>27.5</v>
      </c>
      <c r="F17" s="188">
        <f t="shared" si="0"/>
        <v>27.5</v>
      </c>
      <c r="G17" s="194" t="s">
        <v>88</v>
      </c>
      <c r="I17" s="193">
        <v>45095</v>
      </c>
      <c r="J17" s="55" t="s">
        <v>525</v>
      </c>
      <c r="K17" s="185">
        <v>180</v>
      </c>
      <c r="L17" s="186"/>
      <c r="M17" s="189"/>
      <c r="N17" s="190">
        <f t="shared" si="1"/>
        <v>180</v>
      </c>
      <c r="O17" s="200" t="s">
        <v>88</v>
      </c>
    </row>
    <row r="18" spans="1:42" ht="13" x14ac:dyDescent="0.3">
      <c r="A18" s="252">
        <v>45086</v>
      </c>
      <c r="B18" s="347" t="s">
        <v>519</v>
      </c>
      <c r="C18" s="191"/>
      <c r="D18" s="190">
        <v>15</v>
      </c>
      <c r="E18" s="202"/>
      <c r="F18" s="188">
        <f t="shared" si="0"/>
        <v>15</v>
      </c>
      <c r="G18" s="194" t="s">
        <v>88</v>
      </c>
      <c r="I18" s="193">
        <v>45098</v>
      </c>
      <c r="J18" s="55" t="s">
        <v>422</v>
      </c>
      <c r="K18" s="185">
        <v>150</v>
      </c>
      <c r="L18" s="186"/>
      <c r="M18" s="189"/>
      <c r="N18" s="190">
        <f t="shared" si="1"/>
        <v>150</v>
      </c>
      <c r="O18" s="200" t="s">
        <v>88</v>
      </c>
    </row>
    <row r="19" spans="1:42" ht="13" x14ac:dyDescent="0.3">
      <c r="A19" s="252">
        <v>45086</v>
      </c>
      <c r="B19" s="347" t="s">
        <v>520</v>
      </c>
      <c r="C19" s="191"/>
      <c r="D19" s="190">
        <v>111</v>
      </c>
      <c r="E19" s="202"/>
      <c r="F19" s="188">
        <f t="shared" si="0"/>
        <v>111</v>
      </c>
      <c r="G19" s="194" t="s">
        <v>88</v>
      </c>
      <c r="I19" s="252">
        <v>45102</v>
      </c>
      <c r="J19" s="211" t="s">
        <v>542</v>
      </c>
      <c r="K19" s="185">
        <v>100</v>
      </c>
      <c r="L19" s="186"/>
      <c r="M19" s="189"/>
      <c r="N19" s="190">
        <f t="shared" si="1"/>
        <v>100</v>
      </c>
      <c r="O19" s="200" t="s">
        <v>88</v>
      </c>
    </row>
    <row r="20" spans="1:42" ht="13" x14ac:dyDescent="0.3">
      <c r="A20" s="252">
        <v>45086</v>
      </c>
      <c r="B20" s="347" t="s">
        <v>521</v>
      </c>
      <c r="C20" s="191"/>
      <c r="D20" s="190">
        <v>16</v>
      </c>
      <c r="E20" s="202"/>
      <c r="F20" s="188">
        <f t="shared" ref="F20:F42" si="2">SUM(C20:E20)</f>
        <v>16</v>
      </c>
      <c r="G20" s="194" t="s">
        <v>88</v>
      </c>
      <c r="I20" s="193">
        <v>45105</v>
      </c>
      <c r="J20" s="55" t="s">
        <v>101</v>
      </c>
      <c r="K20" s="185">
        <v>750</v>
      </c>
      <c r="L20" s="186"/>
      <c r="M20" s="189"/>
      <c r="N20" s="190">
        <f t="shared" ref="N20:N42" si="3">SUM(K20:M20)</f>
        <v>750</v>
      </c>
      <c r="O20" s="200" t="s">
        <v>88</v>
      </c>
    </row>
    <row r="21" spans="1:42" ht="13" x14ac:dyDescent="0.3">
      <c r="A21" s="252">
        <v>45039</v>
      </c>
      <c r="B21" s="347" t="s">
        <v>526</v>
      </c>
      <c r="C21" s="191"/>
      <c r="D21" s="190"/>
      <c r="E21" s="202">
        <v>24</v>
      </c>
      <c r="F21" s="188">
        <f t="shared" si="2"/>
        <v>24</v>
      </c>
      <c r="G21" s="194" t="s">
        <v>88</v>
      </c>
      <c r="I21" s="193">
        <v>45105</v>
      </c>
      <c r="J21" s="55" t="s">
        <v>89</v>
      </c>
      <c r="K21" s="185">
        <v>70</v>
      </c>
      <c r="L21" s="186"/>
      <c r="M21" s="189"/>
      <c r="N21" s="190">
        <f t="shared" si="3"/>
        <v>70</v>
      </c>
      <c r="O21" s="200" t="s">
        <v>88</v>
      </c>
    </row>
    <row r="22" spans="1:42" ht="13" x14ac:dyDescent="0.3">
      <c r="A22" s="252">
        <v>45039</v>
      </c>
      <c r="B22" s="347" t="s">
        <v>527</v>
      </c>
      <c r="C22" s="191"/>
      <c r="D22" s="190">
        <v>31.9</v>
      </c>
      <c r="E22" s="202"/>
      <c r="F22" s="188">
        <f t="shared" si="2"/>
        <v>31.9</v>
      </c>
      <c r="G22" s="194" t="s">
        <v>88</v>
      </c>
      <c r="I22" s="252">
        <v>45107</v>
      </c>
      <c r="J22" s="211" t="s">
        <v>261</v>
      </c>
      <c r="K22" s="185">
        <v>46</v>
      </c>
      <c r="L22" s="186"/>
      <c r="M22" s="189"/>
      <c r="N22" s="190">
        <f t="shared" si="3"/>
        <v>46</v>
      </c>
      <c r="O22" s="200" t="s">
        <v>88</v>
      </c>
    </row>
    <row r="23" spans="1:42" ht="13" x14ac:dyDescent="0.3">
      <c r="A23" s="252">
        <v>45039</v>
      </c>
      <c r="B23" s="347" t="s">
        <v>528</v>
      </c>
      <c r="C23" s="191"/>
      <c r="D23" s="190"/>
      <c r="E23" s="202">
        <v>6</v>
      </c>
      <c r="F23" s="188">
        <f t="shared" si="2"/>
        <v>6</v>
      </c>
      <c r="G23" s="194" t="s">
        <v>88</v>
      </c>
      <c r="I23" s="193">
        <v>45107</v>
      </c>
      <c r="J23" s="55" t="s">
        <v>546</v>
      </c>
      <c r="K23" s="185"/>
      <c r="L23" s="186">
        <v>100</v>
      </c>
      <c r="M23" s="189"/>
      <c r="N23" s="190">
        <f t="shared" si="3"/>
        <v>100</v>
      </c>
      <c r="O23" s="200" t="s">
        <v>88</v>
      </c>
    </row>
    <row r="24" spans="1:42" ht="13" x14ac:dyDescent="0.3">
      <c r="A24" s="252">
        <v>45039</v>
      </c>
      <c r="B24" s="347" t="s">
        <v>529</v>
      </c>
      <c r="C24" s="191"/>
      <c r="D24" s="190"/>
      <c r="E24" s="202">
        <v>27</v>
      </c>
      <c r="F24" s="188">
        <f t="shared" si="2"/>
        <v>27</v>
      </c>
      <c r="G24" s="194" t="s">
        <v>88</v>
      </c>
      <c r="I24" s="193">
        <v>45107</v>
      </c>
      <c r="J24" s="55" t="s">
        <v>547</v>
      </c>
      <c r="K24" s="185"/>
      <c r="L24" s="186">
        <v>100</v>
      </c>
      <c r="M24" s="189"/>
      <c r="N24" s="190">
        <f t="shared" si="3"/>
        <v>100</v>
      </c>
      <c r="O24" s="200" t="s">
        <v>88</v>
      </c>
    </row>
    <row r="25" spans="1:42" ht="13" x14ac:dyDescent="0.3">
      <c r="A25" s="252">
        <v>45039</v>
      </c>
      <c r="B25" s="347" t="s">
        <v>530</v>
      </c>
      <c r="C25" s="191"/>
      <c r="D25" s="190">
        <v>197</v>
      </c>
      <c r="E25" s="202"/>
      <c r="F25" s="188">
        <f t="shared" si="2"/>
        <v>197</v>
      </c>
      <c r="G25" s="194" t="s">
        <v>88</v>
      </c>
      <c r="I25" s="252"/>
      <c r="J25" s="211"/>
      <c r="K25" s="185"/>
      <c r="L25" s="186"/>
      <c r="M25" s="189"/>
      <c r="N25" s="190">
        <f t="shared" si="3"/>
        <v>0</v>
      </c>
      <c r="O25" s="200"/>
    </row>
    <row r="26" spans="1:42" s="154" customFormat="1" ht="13" x14ac:dyDescent="0.3">
      <c r="A26" s="252">
        <v>45039</v>
      </c>
      <c r="B26" s="347" t="s">
        <v>531</v>
      </c>
      <c r="C26" s="191"/>
      <c r="D26" s="186"/>
      <c r="E26" s="202">
        <v>7.7</v>
      </c>
      <c r="F26" s="188">
        <f t="shared" si="2"/>
        <v>7.7</v>
      </c>
      <c r="G26" s="194" t="s">
        <v>88</v>
      </c>
      <c r="H26" s="3"/>
      <c r="I26" s="252"/>
      <c r="J26" s="211"/>
      <c r="K26" s="185"/>
      <c r="L26" s="186"/>
      <c r="M26" s="189"/>
      <c r="N26" s="190">
        <f t="shared" si="3"/>
        <v>0</v>
      </c>
      <c r="O26" s="20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3" x14ac:dyDescent="0.3">
      <c r="A27" s="252">
        <v>45039</v>
      </c>
      <c r="B27" s="347" t="s">
        <v>532</v>
      </c>
      <c r="C27" s="191"/>
      <c r="D27" s="190"/>
      <c r="E27" s="202">
        <v>15</v>
      </c>
      <c r="F27" s="190">
        <f t="shared" si="2"/>
        <v>15</v>
      </c>
      <c r="G27" s="194" t="s">
        <v>88</v>
      </c>
      <c r="I27" s="193"/>
      <c r="J27" s="55"/>
      <c r="K27" s="185"/>
      <c r="L27" s="186"/>
      <c r="M27" s="189"/>
      <c r="N27" s="188">
        <f t="shared" si="3"/>
        <v>0</v>
      </c>
      <c r="O27" s="200"/>
    </row>
    <row r="28" spans="1:42" ht="13" x14ac:dyDescent="0.3">
      <c r="A28" s="252">
        <v>45039</v>
      </c>
      <c r="B28" s="347" t="s">
        <v>533</v>
      </c>
      <c r="C28" s="191"/>
      <c r="D28" s="190"/>
      <c r="E28" s="202">
        <v>7.5</v>
      </c>
      <c r="F28" s="188">
        <f t="shared" si="2"/>
        <v>7.5</v>
      </c>
      <c r="G28" s="194" t="s">
        <v>88</v>
      </c>
      <c r="I28" s="193"/>
      <c r="J28" s="55"/>
      <c r="K28" s="185"/>
      <c r="L28" s="186"/>
      <c r="M28" s="189"/>
      <c r="N28" s="190">
        <f t="shared" si="3"/>
        <v>0</v>
      </c>
      <c r="O28" s="200"/>
    </row>
    <row r="29" spans="1:42" ht="13" x14ac:dyDescent="0.3">
      <c r="A29" s="252">
        <v>45039</v>
      </c>
      <c r="B29" s="347" t="s">
        <v>531</v>
      </c>
      <c r="C29" s="191"/>
      <c r="D29" s="190"/>
      <c r="E29" s="202">
        <v>4</v>
      </c>
      <c r="F29" s="188">
        <f t="shared" si="2"/>
        <v>4</v>
      </c>
      <c r="G29" s="194" t="s">
        <v>88</v>
      </c>
      <c r="I29" s="193"/>
      <c r="J29" s="55"/>
      <c r="K29" s="185"/>
      <c r="L29" s="186"/>
      <c r="M29" s="189"/>
      <c r="N29" s="190">
        <f t="shared" si="3"/>
        <v>0</v>
      </c>
      <c r="O29" s="200"/>
    </row>
    <row r="30" spans="1:42" ht="13" x14ac:dyDescent="0.3">
      <c r="A30" s="252">
        <v>45039</v>
      </c>
      <c r="B30" s="347" t="s">
        <v>534</v>
      </c>
      <c r="C30" s="191"/>
      <c r="D30" s="190">
        <v>70</v>
      </c>
      <c r="E30" s="202"/>
      <c r="F30" s="188">
        <f t="shared" si="2"/>
        <v>70</v>
      </c>
      <c r="G30" s="194" t="s">
        <v>88</v>
      </c>
      <c r="I30" s="252"/>
      <c r="J30" s="211"/>
      <c r="K30" s="185"/>
      <c r="L30" s="186"/>
      <c r="M30" s="189"/>
      <c r="N30" s="190">
        <f t="shared" si="3"/>
        <v>0</v>
      </c>
      <c r="O30" s="200"/>
    </row>
    <row r="31" spans="1:42" ht="13" x14ac:dyDescent="0.3">
      <c r="A31" s="252">
        <v>45039</v>
      </c>
      <c r="B31" s="347" t="s">
        <v>535</v>
      </c>
      <c r="C31" s="191"/>
      <c r="D31" s="190">
        <v>105.5</v>
      </c>
      <c r="E31" s="202"/>
      <c r="F31" s="188">
        <f t="shared" ref="F31:F39" si="4">SUM(C31:E31)</f>
        <v>105.5</v>
      </c>
      <c r="G31" s="194" t="s">
        <v>88</v>
      </c>
      <c r="I31" s="252"/>
      <c r="J31" s="211"/>
      <c r="K31" s="185"/>
      <c r="L31" s="186"/>
      <c r="M31" s="189"/>
      <c r="N31" s="190">
        <f t="shared" ref="N31:N39" si="5">SUM(K31:M31)</f>
        <v>0</v>
      </c>
      <c r="O31" s="200"/>
    </row>
    <row r="32" spans="1:42" ht="13" x14ac:dyDescent="0.3">
      <c r="A32" s="252">
        <v>45039</v>
      </c>
      <c r="B32" s="347" t="s">
        <v>531</v>
      </c>
      <c r="C32" s="191"/>
      <c r="D32" s="190"/>
      <c r="E32" s="202">
        <v>2</v>
      </c>
      <c r="F32" s="188">
        <f t="shared" si="4"/>
        <v>2</v>
      </c>
      <c r="G32" s="194" t="s">
        <v>88</v>
      </c>
      <c r="I32" s="193"/>
      <c r="J32" s="55"/>
      <c r="K32" s="185"/>
      <c r="L32" s="186"/>
      <c r="M32" s="189"/>
      <c r="N32" s="190">
        <f t="shared" si="5"/>
        <v>0</v>
      </c>
      <c r="O32" s="200"/>
    </row>
    <row r="33" spans="1:42" ht="13" x14ac:dyDescent="0.3">
      <c r="A33" s="252">
        <v>45039</v>
      </c>
      <c r="B33" s="347" t="s">
        <v>536</v>
      </c>
      <c r="C33" s="191"/>
      <c r="D33" s="190">
        <v>36</v>
      </c>
      <c r="E33" s="202"/>
      <c r="F33" s="188">
        <f t="shared" si="4"/>
        <v>36</v>
      </c>
      <c r="G33" s="194" t="s">
        <v>88</v>
      </c>
      <c r="I33" s="193"/>
      <c r="J33" s="55"/>
      <c r="K33" s="185"/>
      <c r="L33" s="186"/>
      <c r="M33" s="189"/>
      <c r="N33" s="190">
        <f t="shared" si="5"/>
        <v>0</v>
      </c>
      <c r="O33" s="200"/>
    </row>
    <row r="34" spans="1:42" ht="13" x14ac:dyDescent="0.3">
      <c r="A34" s="252">
        <v>45039</v>
      </c>
      <c r="B34" s="347" t="s">
        <v>537</v>
      </c>
      <c r="C34" s="191"/>
      <c r="D34" s="190">
        <v>18</v>
      </c>
      <c r="E34" s="202"/>
      <c r="F34" s="188">
        <f t="shared" si="4"/>
        <v>18</v>
      </c>
      <c r="G34" s="194" t="s">
        <v>88</v>
      </c>
      <c r="I34" s="252"/>
      <c r="J34" s="211"/>
      <c r="K34" s="185"/>
      <c r="L34" s="186"/>
      <c r="M34" s="189"/>
      <c r="N34" s="190">
        <f t="shared" si="5"/>
        <v>0</v>
      </c>
      <c r="O34" s="200"/>
    </row>
    <row r="35" spans="1:42" s="154" customFormat="1" ht="13" x14ac:dyDescent="0.3">
      <c r="A35" s="252">
        <v>45039</v>
      </c>
      <c r="B35" s="347" t="s">
        <v>539</v>
      </c>
      <c r="C35" s="191"/>
      <c r="D35" s="186">
        <v>198</v>
      </c>
      <c r="E35" s="202"/>
      <c r="F35" s="188">
        <f t="shared" si="4"/>
        <v>198</v>
      </c>
      <c r="G35" s="194" t="s">
        <v>88</v>
      </c>
      <c r="H35" s="3"/>
      <c r="I35" s="252"/>
      <c r="J35" s="211"/>
      <c r="K35" s="185"/>
      <c r="L35" s="186"/>
      <c r="M35" s="189"/>
      <c r="N35" s="190">
        <f t="shared" si="5"/>
        <v>0</v>
      </c>
      <c r="O35" s="20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3" x14ac:dyDescent="0.3">
      <c r="A36" s="252">
        <v>45039</v>
      </c>
      <c r="B36" s="347" t="s">
        <v>538</v>
      </c>
      <c r="C36" s="191"/>
      <c r="D36" s="190"/>
      <c r="E36" s="202">
        <v>45</v>
      </c>
      <c r="F36" s="190">
        <f t="shared" si="4"/>
        <v>45</v>
      </c>
      <c r="G36" s="194" t="s">
        <v>88</v>
      </c>
      <c r="I36" s="193"/>
      <c r="J36" s="55"/>
      <c r="K36" s="185"/>
      <c r="L36" s="186"/>
      <c r="M36" s="189"/>
      <c r="N36" s="188">
        <f t="shared" si="5"/>
        <v>0</v>
      </c>
      <c r="O36" s="200"/>
    </row>
    <row r="37" spans="1:42" ht="13" x14ac:dyDescent="0.3">
      <c r="A37" s="252">
        <v>45039</v>
      </c>
      <c r="B37" s="347" t="s">
        <v>540</v>
      </c>
      <c r="C37" s="191"/>
      <c r="D37" s="190">
        <v>43.5</v>
      </c>
      <c r="E37" s="202"/>
      <c r="F37" s="188">
        <f t="shared" si="4"/>
        <v>43.5</v>
      </c>
      <c r="G37" s="194" t="s">
        <v>88</v>
      </c>
      <c r="I37" s="193"/>
      <c r="J37" s="55"/>
      <c r="K37" s="185"/>
      <c r="L37" s="186"/>
      <c r="M37" s="189"/>
      <c r="N37" s="190">
        <f t="shared" si="5"/>
        <v>0</v>
      </c>
      <c r="O37" s="200"/>
    </row>
    <row r="38" spans="1:42" ht="13" x14ac:dyDescent="0.3">
      <c r="A38" s="252">
        <v>45039</v>
      </c>
      <c r="B38" s="347" t="s">
        <v>541</v>
      </c>
      <c r="C38" s="191"/>
      <c r="D38" s="190">
        <v>12</v>
      </c>
      <c r="E38" s="202"/>
      <c r="F38" s="188">
        <f t="shared" si="4"/>
        <v>12</v>
      </c>
      <c r="G38" s="194" t="s">
        <v>88</v>
      </c>
      <c r="I38" s="193"/>
      <c r="J38" s="55"/>
      <c r="K38" s="185"/>
      <c r="L38" s="186"/>
      <c r="M38" s="189"/>
      <c r="N38" s="190">
        <f t="shared" si="5"/>
        <v>0</v>
      </c>
      <c r="O38" s="200"/>
    </row>
    <row r="39" spans="1:42" ht="13" x14ac:dyDescent="0.3">
      <c r="A39" s="252">
        <v>45107</v>
      </c>
      <c r="B39" s="347" t="s">
        <v>545</v>
      </c>
      <c r="C39" s="191"/>
      <c r="D39" s="190"/>
      <c r="E39" s="202">
        <v>10</v>
      </c>
      <c r="F39" s="188">
        <f t="shared" si="4"/>
        <v>10</v>
      </c>
      <c r="G39" s="194" t="s">
        <v>88</v>
      </c>
      <c r="I39" s="252"/>
      <c r="J39" s="211"/>
      <c r="K39" s="185"/>
      <c r="L39" s="186"/>
      <c r="M39" s="189"/>
      <c r="N39" s="190">
        <f t="shared" si="5"/>
        <v>0</v>
      </c>
      <c r="O39" s="200"/>
    </row>
    <row r="40" spans="1:42" ht="13" x14ac:dyDescent="0.3">
      <c r="A40" s="252"/>
      <c r="B40" s="347"/>
      <c r="C40" s="191"/>
      <c r="D40" s="190"/>
      <c r="E40" s="202"/>
      <c r="F40" s="188">
        <f t="shared" si="2"/>
        <v>0</v>
      </c>
      <c r="G40" s="194"/>
      <c r="I40" s="193"/>
      <c r="J40" s="55"/>
      <c r="K40" s="185"/>
      <c r="L40" s="186"/>
      <c r="M40" s="189"/>
      <c r="N40" s="190">
        <f t="shared" si="3"/>
        <v>0</v>
      </c>
      <c r="O40" s="200"/>
    </row>
    <row r="41" spans="1:42" ht="13" x14ac:dyDescent="0.3">
      <c r="A41" s="252"/>
      <c r="B41" s="347"/>
      <c r="C41" s="191"/>
      <c r="D41" s="190"/>
      <c r="E41" s="202"/>
      <c r="F41" s="188">
        <f t="shared" si="2"/>
        <v>0</v>
      </c>
      <c r="G41" s="194"/>
      <c r="I41" s="193"/>
      <c r="J41" s="55"/>
      <c r="K41" s="185"/>
      <c r="L41" s="186"/>
      <c r="M41" s="189"/>
      <c r="N41" s="190">
        <f t="shared" si="3"/>
        <v>0</v>
      </c>
      <c r="O41" s="200"/>
    </row>
    <row r="42" spans="1:42" ht="13" x14ac:dyDescent="0.3">
      <c r="A42" s="252"/>
      <c r="B42" s="347"/>
      <c r="C42" s="191"/>
      <c r="D42" s="190"/>
      <c r="E42" s="202"/>
      <c r="F42" s="188">
        <f t="shared" si="2"/>
        <v>0</v>
      </c>
      <c r="G42" s="194"/>
      <c r="I42" s="252"/>
      <c r="J42" s="211"/>
      <c r="K42" s="185"/>
      <c r="L42" s="186"/>
      <c r="M42" s="189"/>
      <c r="N42" s="190">
        <f t="shared" si="3"/>
        <v>0</v>
      </c>
      <c r="O42" s="200"/>
    </row>
    <row r="43" spans="1:42" s="154" customFormat="1" ht="13" x14ac:dyDescent="0.3">
      <c r="A43" s="252"/>
      <c r="B43" s="347"/>
      <c r="C43" s="191"/>
      <c r="D43" s="186"/>
      <c r="E43" s="202"/>
      <c r="F43" s="188">
        <f t="shared" si="0"/>
        <v>0</v>
      </c>
      <c r="G43" s="194"/>
      <c r="H43" s="3"/>
      <c r="I43" s="252"/>
      <c r="J43" s="211"/>
      <c r="K43" s="185"/>
      <c r="L43" s="186"/>
      <c r="M43" s="189"/>
      <c r="N43" s="190">
        <f t="shared" si="1"/>
        <v>0</v>
      </c>
      <c r="O43" s="20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3" customFormat="1" ht="13" x14ac:dyDescent="0.3">
      <c r="A44" s="252"/>
      <c r="B44" s="347"/>
      <c r="C44" s="191"/>
      <c r="D44" s="186"/>
      <c r="E44" s="202"/>
      <c r="F44" s="188">
        <f t="shared" si="0"/>
        <v>0</v>
      </c>
      <c r="G44" s="194"/>
      <c r="I44" s="193"/>
      <c r="J44" s="55"/>
      <c r="K44" s="185"/>
      <c r="L44" s="186"/>
      <c r="M44" s="189"/>
      <c r="N44" s="190">
        <f t="shared" si="1"/>
        <v>0</v>
      </c>
      <c r="O44" s="200"/>
    </row>
    <row r="45" spans="1:42" s="3" customFormat="1" ht="13" thickBot="1" x14ac:dyDescent="0.3">
      <c r="A45" s="195"/>
      <c r="B45" s="196" t="s">
        <v>7</v>
      </c>
      <c r="C45" s="197">
        <f>SUM(C4:C44)</f>
        <v>0</v>
      </c>
      <c r="D45" s="197">
        <f>SUM(D4:D44)</f>
        <v>1231.9000000000001</v>
      </c>
      <c r="E45" s="197">
        <f>SUM(E4:E44)</f>
        <v>249.7</v>
      </c>
      <c r="F45" s="198">
        <f>SUM(C45:E45)</f>
        <v>1481.6000000000001</v>
      </c>
      <c r="G45" s="199"/>
      <c r="I45" s="195"/>
      <c r="J45" s="196" t="s">
        <v>7</v>
      </c>
      <c r="K45" s="197">
        <f>SUM(K4:K44)</f>
        <v>2074.71</v>
      </c>
      <c r="L45" s="197">
        <f>SUM(L4:L44)</f>
        <v>467</v>
      </c>
      <c r="M45" s="197">
        <f>SUM(M4:M44)</f>
        <v>0</v>
      </c>
      <c r="N45" s="198">
        <f>SUM(N4:N44)</f>
        <v>2541.71</v>
      </c>
      <c r="O45" s="199"/>
    </row>
    <row r="46" spans="1:42" s="3" customFormat="1" ht="11" thickTop="1" x14ac:dyDescent="0.25">
      <c r="D46" s="1"/>
      <c r="E46" s="1"/>
      <c r="L46" s="1"/>
      <c r="M46" s="1"/>
    </row>
    <row r="47" spans="1:42" s="3" customFormat="1" x14ac:dyDescent="0.25">
      <c r="D47" s="1"/>
      <c r="E47" s="1"/>
      <c r="L47" s="1"/>
      <c r="M47" s="1"/>
    </row>
    <row r="48" spans="1:42" x14ac:dyDescent="0.25">
      <c r="A48" s="3"/>
      <c r="B48" s="3"/>
      <c r="C48" s="3"/>
      <c r="D48" s="1"/>
      <c r="E48" s="1"/>
      <c r="F48" s="3"/>
      <c r="G48" s="3"/>
      <c r="I48" s="3"/>
      <c r="J48" s="3"/>
      <c r="K48" s="3"/>
      <c r="L48" s="1"/>
      <c r="M48" s="1"/>
      <c r="N48" s="3"/>
      <c r="O48" s="3"/>
    </row>
    <row r="49" spans="1:42" x14ac:dyDescent="0.25">
      <c r="A49" s="3"/>
      <c r="B49" s="3"/>
      <c r="C49" s="3"/>
      <c r="D49" s="1"/>
      <c r="E49" s="1"/>
      <c r="F49" s="3"/>
      <c r="G49" s="3"/>
      <c r="I49" s="3"/>
      <c r="J49" s="3"/>
      <c r="K49" s="3"/>
      <c r="L49" s="1"/>
      <c r="M49" s="1"/>
      <c r="N49" s="3"/>
      <c r="O49" s="3"/>
      <c r="P49" s="348"/>
    </row>
    <row r="50" spans="1:42" x14ac:dyDescent="0.25">
      <c r="A50" s="3"/>
      <c r="B50" s="3"/>
      <c r="C50" s="3"/>
      <c r="D50" s="1"/>
      <c r="E50" s="1"/>
      <c r="F50" s="3"/>
      <c r="G50" s="3"/>
      <c r="I50" s="3"/>
      <c r="J50" s="3"/>
      <c r="K50" s="3"/>
      <c r="L50" s="1"/>
      <c r="M50" s="1"/>
      <c r="N50" s="3"/>
      <c r="O50" s="3"/>
    </row>
    <row r="51" spans="1:42" x14ac:dyDescent="0.25">
      <c r="A51" s="3"/>
      <c r="B51" s="3"/>
      <c r="C51" s="3"/>
      <c r="D51" s="1"/>
      <c r="E51" s="1"/>
      <c r="F51" s="3"/>
      <c r="G51" s="3"/>
      <c r="I51" s="3"/>
      <c r="J51" s="3"/>
      <c r="K51" s="3"/>
      <c r="L51" s="1"/>
      <c r="M51" s="1"/>
      <c r="N51" s="3"/>
      <c r="O51" s="3"/>
    </row>
    <row r="52" spans="1:42" x14ac:dyDescent="0.25">
      <c r="A52" s="3"/>
      <c r="B52" s="3"/>
      <c r="C52" s="3"/>
      <c r="D52" s="1"/>
      <c r="E52" s="1"/>
      <c r="F52" s="3"/>
      <c r="G52" s="3"/>
      <c r="I52" s="3"/>
      <c r="J52" s="3"/>
      <c r="K52" s="3"/>
      <c r="L52" s="1"/>
      <c r="M52" s="1"/>
      <c r="N52" s="3"/>
      <c r="O52" s="3"/>
    </row>
    <row r="53" spans="1:42" x14ac:dyDescent="0.25">
      <c r="A53" s="3"/>
      <c r="B53" s="3"/>
      <c r="C53" s="3"/>
      <c r="D53" s="1"/>
      <c r="E53" s="1"/>
      <c r="F53" s="3"/>
      <c r="G53" s="3"/>
      <c r="I53" s="3"/>
      <c r="J53" s="3"/>
      <c r="K53" s="3"/>
      <c r="L53" s="1"/>
      <c r="M53" s="1"/>
      <c r="N53" s="3"/>
      <c r="O53" s="3"/>
    </row>
    <row r="54" spans="1:42" s="154" customFormat="1" x14ac:dyDescent="0.25">
      <c r="A54" s="3"/>
      <c r="B54" s="3"/>
      <c r="C54" s="3"/>
      <c r="D54" s="1"/>
      <c r="E54" s="1"/>
      <c r="F54" s="3"/>
      <c r="G54" s="3"/>
      <c r="H54" s="3"/>
      <c r="I54" s="3"/>
      <c r="J54" s="3"/>
      <c r="K54" s="3"/>
      <c r="L54" s="1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s="3" customFormat="1" x14ac:dyDescent="0.25">
      <c r="D55" s="1"/>
      <c r="E55" s="1"/>
      <c r="L55" s="1"/>
      <c r="M55" s="1"/>
    </row>
    <row r="56" spans="1:42" s="3" customFormat="1" x14ac:dyDescent="0.25">
      <c r="D56" s="1"/>
      <c r="E56" s="1"/>
      <c r="L56" s="1"/>
      <c r="M56" s="1"/>
    </row>
    <row r="57" spans="1:42" s="3" customFormat="1" x14ac:dyDescent="0.25">
      <c r="D57" s="1"/>
      <c r="E57" s="1"/>
      <c r="L57" s="1"/>
      <c r="M57" s="1"/>
    </row>
    <row r="58" spans="1:42" s="3" customFormat="1" x14ac:dyDescent="0.25">
      <c r="D58" s="1"/>
      <c r="E58" s="1"/>
      <c r="L58" s="1"/>
      <c r="M58" s="1"/>
    </row>
    <row r="59" spans="1:42" s="3" customFormat="1" x14ac:dyDescent="0.25">
      <c r="D59" s="1"/>
      <c r="E59" s="1"/>
      <c r="L59" s="1"/>
      <c r="M59" s="1"/>
    </row>
    <row r="60" spans="1:42" s="3" customFormat="1" x14ac:dyDescent="0.25">
      <c r="D60" s="1"/>
      <c r="E60" s="1"/>
      <c r="L60" s="1"/>
      <c r="M60" s="1"/>
    </row>
    <row r="61" spans="1:42" s="3" customFormat="1" x14ac:dyDescent="0.25">
      <c r="D61" s="1"/>
      <c r="E61" s="1"/>
      <c r="L61" s="1"/>
      <c r="M61" s="1"/>
    </row>
    <row r="62" spans="1:42" s="3" customFormat="1" x14ac:dyDescent="0.25">
      <c r="D62" s="1"/>
      <c r="E62" s="1"/>
      <c r="L62" s="1"/>
      <c r="M62" s="1"/>
      <c r="P62" s="348"/>
    </row>
    <row r="63" spans="1:42" s="3" customFormat="1" x14ac:dyDescent="0.25">
      <c r="D63" s="1"/>
      <c r="E63" s="1"/>
      <c r="L63" s="1"/>
      <c r="M63" s="1"/>
      <c r="P63" s="348"/>
    </row>
    <row r="64" spans="1:42" s="3" customFormat="1" x14ac:dyDescent="0.25">
      <c r="D64" s="1"/>
      <c r="E64" s="1"/>
      <c r="L64" s="1"/>
      <c r="M64" s="1"/>
    </row>
    <row r="65" spans="4:13" s="3" customFormat="1" x14ac:dyDescent="0.25">
      <c r="D65" s="1"/>
      <c r="E65" s="1"/>
      <c r="L65" s="1"/>
      <c r="M65" s="1"/>
    </row>
    <row r="66" spans="4:13" s="3" customFormat="1" x14ac:dyDescent="0.25">
      <c r="D66" s="1"/>
      <c r="E66" s="1"/>
      <c r="L66" s="1"/>
      <c r="M66" s="1"/>
    </row>
    <row r="67" spans="4:13" s="3" customFormat="1" x14ac:dyDescent="0.25">
      <c r="D67" s="1"/>
      <c r="E67" s="1"/>
      <c r="L67" s="1"/>
      <c r="M67" s="1"/>
    </row>
    <row r="68" spans="4:13" s="3" customFormat="1" x14ac:dyDescent="0.25">
      <c r="D68" s="1"/>
      <c r="E68" s="1"/>
      <c r="L68" s="1"/>
      <c r="M68" s="1"/>
    </row>
    <row r="69" spans="4:13" s="3" customFormat="1" x14ac:dyDescent="0.25">
      <c r="D69" s="1"/>
      <c r="E69" s="1"/>
      <c r="L69" s="1"/>
      <c r="M69" s="1"/>
    </row>
    <row r="70" spans="4:13" s="3" customFormat="1" x14ac:dyDescent="0.25">
      <c r="D70" s="1"/>
      <c r="E70" s="1"/>
      <c r="L70" s="1"/>
      <c r="M70" s="1"/>
    </row>
    <row r="71" spans="4:13" s="3" customFormat="1" x14ac:dyDescent="0.25">
      <c r="D71" s="1"/>
      <c r="E71" s="1"/>
      <c r="L71" s="1"/>
      <c r="M71" s="1"/>
    </row>
    <row r="72" spans="4:13" s="3" customFormat="1" x14ac:dyDescent="0.25">
      <c r="D72" s="1"/>
      <c r="E72" s="1"/>
      <c r="L72" s="1"/>
      <c r="M72" s="1"/>
    </row>
    <row r="73" spans="4:13" s="3" customFormat="1" x14ac:dyDescent="0.25">
      <c r="D73" s="1"/>
      <c r="E73" s="1"/>
      <c r="L73" s="1"/>
      <c r="M73" s="1"/>
    </row>
    <row r="74" spans="4:13" s="3" customFormat="1" x14ac:dyDescent="0.25">
      <c r="D74" s="1"/>
      <c r="E74" s="1"/>
      <c r="L74" s="1"/>
      <c r="M74" s="1"/>
    </row>
    <row r="75" spans="4:13" s="3" customFormat="1" x14ac:dyDescent="0.25">
      <c r="D75" s="1"/>
      <c r="E75" s="1"/>
      <c r="L75" s="1"/>
      <c r="M75" s="1"/>
    </row>
    <row r="76" spans="4:13" s="3" customFormat="1" x14ac:dyDescent="0.25">
      <c r="D76" s="1"/>
      <c r="E76" s="1"/>
      <c r="L76" s="1"/>
      <c r="M76" s="1"/>
    </row>
    <row r="77" spans="4:13" s="3" customFormat="1" x14ac:dyDescent="0.25">
      <c r="D77" s="1"/>
      <c r="E77" s="1"/>
      <c r="L77" s="1"/>
      <c r="M77" s="1"/>
    </row>
    <row r="78" spans="4:13" s="3" customFormat="1" x14ac:dyDescent="0.25">
      <c r="D78" s="1"/>
      <c r="E78" s="1"/>
      <c r="L78" s="1"/>
      <c r="M78" s="1"/>
    </row>
    <row r="79" spans="4:13" s="3" customFormat="1" x14ac:dyDescent="0.25">
      <c r="D79" s="1"/>
      <c r="E79" s="1"/>
      <c r="L79" s="1"/>
      <c r="M79" s="1"/>
    </row>
    <row r="80" spans="4:13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1:13" s="3" customFormat="1" x14ac:dyDescent="0.25">
      <c r="D1137" s="1"/>
      <c r="E1137" s="1"/>
      <c r="L1137" s="1"/>
      <c r="M1137" s="1"/>
    </row>
    <row r="1138" spans="1:13" s="3" customFormat="1" x14ac:dyDescent="0.25">
      <c r="D1138" s="1"/>
      <c r="E1138" s="1"/>
      <c r="L1138" s="1"/>
      <c r="M1138" s="1"/>
    </row>
    <row r="1139" spans="1:13" s="3" customFormat="1" x14ac:dyDescent="0.25">
      <c r="D1139" s="1"/>
      <c r="E1139" s="1"/>
      <c r="L1139" s="1"/>
      <c r="M1139" s="1"/>
    </row>
    <row r="1140" spans="1:13" s="3" customFormat="1" x14ac:dyDescent="0.25">
      <c r="D1140" s="1"/>
      <c r="E1140" s="1"/>
      <c r="L1140" s="1"/>
      <c r="M1140" s="1"/>
    </row>
    <row r="1141" spans="1:13" s="3" customFormat="1" x14ac:dyDescent="0.25">
      <c r="D1141" s="1"/>
      <c r="E1141" s="1"/>
      <c r="L1141" s="1"/>
      <c r="M1141" s="1"/>
    </row>
    <row r="1142" spans="1:13" s="3" customFormat="1" x14ac:dyDescent="0.25">
      <c r="D1142" s="1"/>
      <c r="E1142" s="1"/>
      <c r="L1142" s="1"/>
      <c r="M1142" s="1"/>
    </row>
    <row r="1143" spans="1:13" s="3" customFormat="1" x14ac:dyDescent="0.25">
      <c r="D1143" s="1"/>
      <c r="E1143" s="1"/>
      <c r="L1143" s="1"/>
      <c r="M1143" s="1"/>
    </row>
    <row r="1144" spans="1:13" s="3" customFormat="1" x14ac:dyDescent="0.25">
      <c r="D1144" s="1"/>
      <c r="E1144" s="1"/>
      <c r="L1144" s="1"/>
      <c r="M1144" s="1"/>
    </row>
    <row r="1145" spans="1:13" s="3" customFormat="1" x14ac:dyDescent="0.25">
      <c r="D1145" s="1"/>
      <c r="E1145" s="1"/>
      <c r="L1145" s="1"/>
      <c r="M1145" s="1"/>
    </row>
    <row r="1146" spans="1:13" s="3" customFormat="1" x14ac:dyDescent="0.25">
      <c r="D1146" s="1"/>
      <c r="E1146" s="1"/>
      <c r="L1146" s="1"/>
      <c r="M1146" s="1"/>
    </row>
    <row r="1147" spans="1:13" s="3" customFormat="1" x14ac:dyDescent="0.25">
      <c r="D1147" s="1"/>
      <c r="E1147" s="1"/>
      <c r="L1147" s="1"/>
      <c r="M1147" s="1"/>
    </row>
    <row r="1148" spans="1:13" s="3" customFormat="1" x14ac:dyDescent="0.25">
      <c r="A1148" s="57"/>
      <c r="B1148" s="57"/>
      <c r="C1148" s="57"/>
      <c r="D1148" s="145"/>
      <c r="E1148" s="145"/>
      <c r="F1148" s="57"/>
      <c r="G1148" s="155"/>
      <c r="L1148" s="1"/>
      <c r="M1148" s="1"/>
    </row>
    <row r="1149" spans="1:13" s="3" customFormat="1" x14ac:dyDescent="0.25">
      <c r="A1149" s="57"/>
      <c r="B1149" s="57"/>
      <c r="C1149" s="57"/>
      <c r="D1149" s="145"/>
      <c r="E1149" s="145"/>
      <c r="F1149" s="57"/>
      <c r="G1149" s="155"/>
      <c r="L1149" s="1"/>
      <c r="M1149" s="1"/>
    </row>
    <row r="1150" spans="1:13" s="3" customFormat="1" x14ac:dyDescent="0.25">
      <c r="A1150" s="57"/>
      <c r="B1150" s="57"/>
      <c r="C1150" s="57"/>
      <c r="D1150" s="145"/>
      <c r="E1150" s="145"/>
      <c r="F1150" s="57"/>
      <c r="G1150" s="155"/>
      <c r="L1150" s="1"/>
      <c r="M1150" s="1"/>
    </row>
    <row r="1151" spans="1:13" s="3" customFormat="1" x14ac:dyDescent="0.25">
      <c r="A1151" s="57"/>
      <c r="B1151" s="57"/>
      <c r="C1151" s="57"/>
      <c r="D1151" s="145"/>
      <c r="E1151" s="145"/>
      <c r="F1151" s="57"/>
      <c r="G1151" s="155"/>
      <c r="L1151" s="1"/>
      <c r="M1151" s="1"/>
    </row>
    <row r="1152" spans="1:13" s="3" customFormat="1" x14ac:dyDescent="0.25">
      <c r="A1152" s="57"/>
      <c r="B1152" s="57"/>
      <c r="C1152" s="57"/>
      <c r="D1152" s="145"/>
      <c r="E1152" s="145"/>
      <c r="F1152" s="57"/>
      <c r="G1152" s="155"/>
      <c r="L1152" s="1"/>
      <c r="M1152" s="1"/>
    </row>
    <row r="1153" spans="1:15" s="3" customFormat="1" x14ac:dyDescent="0.25">
      <c r="A1153" s="57"/>
      <c r="B1153" s="57"/>
      <c r="C1153" s="57"/>
      <c r="D1153" s="145"/>
      <c r="E1153" s="145"/>
      <c r="F1153" s="57"/>
      <c r="G1153" s="155"/>
      <c r="L1153" s="1"/>
      <c r="M1153" s="1"/>
    </row>
    <row r="1154" spans="1:15" s="3" customFormat="1" x14ac:dyDescent="0.25">
      <c r="A1154" s="57"/>
      <c r="B1154" s="57"/>
      <c r="C1154" s="57"/>
      <c r="D1154" s="145"/>
      <c r="E1154" s="145"/>
      <c r="F1154" s="57"/>
      <c r="G1154" s="155"/>
      <c r="L1154" s="1"/>
      <c r="M1154" s="1"/>
    </row>
    <row r="1155" spans="1:15" s="3" customFormat="1" x14ac:dyDescent="0.25">
      <c r="A1155" s="57"/>
      <c r="B1155" s="57"/>
      <c r="C1155" s="57"/>
      <c r="D1155" s="145"/>
      <c r="E1155" s="145"/>
      <c r="F1155" s="57"/>
      <c r="G1155" s="155"/>
      <c r="L1155" s="1"/>
      <c r="M1155" s="1"/>
    </row>
    <row r="1156" spans="1:15" s="3" customFormat="1" x14ac:dyDescent="0.25">
      <c r="A1156" s="57"/>
      <c r="B1156" s="57"/>
      <c r="C1156" s="57"/>
      <c r="D1156" s="145"/>
      <c r="E1156" s="145"/>
      <c r="F1156" s="57"/>
      <c r="G1156" s="155"/>
      <c r="I1156" s="57"/>
      <c r="J1156" s="57"/>
      <c r="K1156" s="57"/>
      <c r="L1156" s="145"/>
      <c r="M1156" s="145"/>
      <c r="N1156" s="57"/>
      <c r="O1156" s="155"/>
    </row>
    <row r="1157" spans="1:15" s="3" customFormat="1" x14ac:dyDescent="0.25">
      <c r="A1157" s="57"/>
      <c r="B1157" s="57"/>
      <c r="C1157" s="57"/>
      <c r="D1157" s="145"/>
      <c r="E1157" s="145"/>
      <c r="F1157" s="57"/>
      <c r="G1157" s="155"/>
      <c r="I1157" s="57"/>
      <c r="J1157" s="57"/>
      <c r="K1157" s="57"/>
      <c r="L1157" s="145"/>
      <c r="M1157" s="145"/>
      <c r="N1157" s="57"/>
      <c r="O1157" s="155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I1158" s="57"/>
      <c r="J1158" s="57"/>
      <c r="K1158" s="57"/>
      <c r="L1158" s="145"/>
      <c r="M1158" s="145"/>
      <c r="N1158" s="57"/>
      <c r="O1158" s="155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I1159" s="57"/>
      <c r="J1159" s="57"/>
      <c r="K1159" s="57"/>
      <c r="L1159" s="145"/>
      <c r="M1159" s="145"/>
      <c r="N1159" s="57"/>
      <c r="O1159" s="155"/>
    </row>
    <row r="1160" spans="1:15" s="3" customFormat="1" x14ac:dyDescent="0.25">
      <c r="A1160" s="57"/>
      <c r="B1160" s="57"/>
      <c r="C1160" s="57"/>
      <c r="D1160" s="145"/>
      <c r="E1160" s="145"/>
      <c r="F1160" s="57"/>
      <c r="G1160" s="155"/>
      <c r="I1160" s="57"/>
      <c r="J1160" s="57"/>
      <c r="K1160" s="57"/>
      <c r="L1160" s="145"/>
      <c r="M1160" s="145"/>
      <c r="N1160" s="57"/>
      <c r="O1160" s="155"/>
    </row>
    <row r="1161" spans="1:15" s="3" customFormat="1" x14ac:dyDescent="0.25">
      <c r="A1161" s="57"/>
      <c r="B1161" s="57"/>
      <c r="C1161" s="57"/>
      <c r="D1161" s="145"/>
      <c r="E1161" s="145"/>
      <c r="F1161" s="57"/>
      <c r="G1161" s="155"/>
      <c r="I1161" s="57"/>
      <c r="J1161" s="57"/>
      <c r="K1161" s="57"/>
      <c r="L1161" s="145"/>
      <c r="M1161" s="145"/>
      <c r="N1161" s="57"/>
      <c r="O1161" s="155"/>
    </row>
    <row r="1162" spans="1:15" s="3" customFormat="1" x14ac:dyDescent="0.25">
      <c r="A1162" s="57"/>
      <c r="B1162" s="57"/>
      <c r="C1162" s="57"/>
      <c r="D1162" s="145"/>
      <c r="E1162" s="145"/>
      <c r="F1162" s="57"/>
      <c r="G1162" s="155"/>
      <c r="I1162" s="57"/>
      <c r="J1162" s="57"/>
      <c r="K1162" s="57"/>
      <c r="L1162" s="145"/>
      <c r="M1162" s="145"/>
      <c r="N1162" s="57"/>
      <c r="O1162" s="155"/>
    </row>
    <row r="1163" spans="1:15" s="3" customFormat="1" x14ac:dyDescent="0.25">
      <c r="A1163" s="57"/>
      <c r="B1163" s="57"/>
      <c r="C1163" s="57"/>
      <c r="D1163" s="145"/>
      <c r="E1163" s="145"/>
      <c r="F1163" s="57"/>
      <c r="G1163" s="155"/>
      <c r="I1163" s="57"/>
      <c r="J1163" s="57"/>
      <c r="K1163" s="57"/>
      <c r="L1163" s="145"/>
      <c r="M1163" s="145"/>
      <c r="N1163" s="57"/>
      <c r="O1163" s="155"/>
    </row>
    <row r="1164" spans="1:15" s="3" customFormat="1" x14ac:dyDescent="0.25">
      <c r="A1164" s="57"/>
      <c r="B1164" s="57"/>
      <c r="C1164" s="57"/>
      <c r="D1164" s="145"/>
      <c r="E1164" s="145"/>
      <c r="F1164" s="57"/>
      <c r="G1164" s="155"/>
      <c r="I1164" s="57"/>
      <c r="J1164" s="57"/>
      <c r="K1164" s="57"/>
      <c r="L1164" s="145"/>
      <c r="M1164" s="145"/>
      <c r="N1164" s="57"/>
      <c r="O1164" s="155"/>
    </row>
    <row r="1165" spans="1:15" s="3" customFormat="1" x14ac:dyDescent="0.25">
      <c r="A1165" s="57"/>
      <c r="B1165" s="57"/>
      <c r="C1165" s="57"/>
      <c r="D1165" s="145"/>
      <c r="E1165" s="145"/>
      <c r="F1165" s="57"/>
      <c r="G1165" s="155"/>
      <c r="I1165" s="57"/>
      <c r="J1165" s="57"/>
      <c r="K1165" s="57"/>
      <c r="L1165" s="145"/>
      <c r="M1165" s="145"/>
      <c r="N1165" s="57"/>
      <c r="O1165" s="155"/>
    </row>
    <row r="1166" spans="1:15" s="3" customFormat="1" x14ac:dyDescent="0.25">
      <c r="A1166" s="57"/>
      <c r="B1166" s="57"/>
      <c r="C1166" s="57"/>
      <c r="D1166" s="145"/>
      <c r="E1166" s="145"/>
      <c r="F1166" s="57"/>
      <c r="G1166" s="155"/>
      <c r="I1166" s="57"/>
      <c r="J1166" s="57"/>
      <c r="K1166" s="57"/>
      <c r="L1166" s="145"/>
      <c r="M1166" s="145"/>
      <c r="N1166" s="57"/>
      <c r="O1166" s="155"/>
    </row>
    <row r="1167" spans="1:15" s="3" customFormat="1" x14ac:dyDescent="0.25">
      <c r="A1167" s="57"/>
      <c r="B1167" s="57"/>
      <c r="C1167" s="57"/>
      <c r="D1167" s="145"/>
      <c r="E1167" s="145"/>
      <c r="F1167" s="57"/>
      <c r="G1167" s="155"/>
      <c r="I1167" s="57"/>
      <c r="J1167" s="57"/>
      <c r="K1167" s="57"/>
      <c r="L1167" s="145"/>
      <c r="M1167" s="145"/>
      <c r="N1167" s="57"/>
      <c r="O1167" s="155"/>
    </row>
    <row r="1168" spans="1:15" s="3" customFormat="1" x14ac:dyDescent="0.25">
      <c r="A1168" s="57"/>
      <c r="B1168" s="57"/>
      <c r="C1168" s="57"/>
      <c r="D1168" s="145"/>
      <c r="E1168" s="145"/>
      <c r="F1168" s="57"/>
      <c r="G1168" s="155"/>
      <c r="I1168" s="57"/>
      <c r="J1168" s="57"/>
      <c r="K1168" s="57"/>
      <c r="L1168" s="145"/>
      <c r="M1168" s="145"/>
      <c r="N1168" s="57"/>
      <c r="O1168" s="155"/>
    </row>
    <row r="1169" spans="1:15" s="3" customFormat="1" x14ac:dyDescent="0.25">
      <c r="A1169" s="57"/>
      <c r="B1169" s="57"/>
      <c r="C1169" s="57"/>
      <c r="D1169" s="145"/>
      <c r="E1169" s="145"/>
      <c r="F1169" s="57"/>
      <c r="G1169" s="155"/>
      <c r="I1169" s="57"/>
      <c r="J1169" s="57"/>
      <c r="K1169" s="57"/>
      <c r="L1169" s="145"/>
      <c r="M1169" s="145"/>
      <c r="N1169" s="57"/>
      <c r="O1169" s="155"/>
    </row>
    <row r="1170" spans="1:15" s="3" customFormat="1" x14ac:dyDescent="0.25">
      <c r="A1170" s="57"/>
      <c r="B1170" s="57"/>
      <c r="C1170" s="57"/>
      <c r="D1170" s="145"/>
      <c r="E1170" s="145"/>
      <c r="F1170" s="57"/>
      <c r="G1170" s="155"/>
      <c r="I1170" s="57"/>
      <c r="J1170" s="57"/>
      <c r="K1170" s="57"/>
      <c r="L1170" s="145"/>
      <c r="M1170" s="145"/>
      <c r="N1170" s="57"/>
      <c r="O1170" s="155"/>
    </row>
    <row r="1171" spans="1:15" s="3" customFormat="1" x14ac:dyDescent="0.25">
      <c r="A1171" s="57"/>
      <c r="B1171" s="57"/>
      <c r="C1171" s="57"/>
      <c r="D1171" s="145"/>
      <c r="E1171" s="145"/>
      <c r="F1171" s="57"/>
      <c r="G1171" s="155"/>
      <c r="I1171" s="57"/>
      <c r="J1171" s="57"/>
      <c r="K1171" s="57"/>
      <c r="L1171" s="145"/>
      <c r="M1171" s="145"/>
      <c r="N1171" s="57"/>
      <c r="O1171" s="155"/>
    </row>
    <row r="1172" spans="1:15" s="3" customFormat="1" x14ac:dyDescent="0.25">
      <c r="A1172" s="57"/>
      <c r="B1172" s="57"/>
      <c r="C1172" s="57"/>
      <c r="D1172" s="145"/>
      <c r="E1172" s="145"/>
      <c r="F1172" s="57"/>
      <c r="G1172" s="155"/>
      <c r="I1172" s="57"/>
      <c r="J1172" s="57"/>
      <c r="K1172" s="57"/>
      <c r="L1172" s="145"/>
      <c r="M1172" s="145"/>
      <c r="N1172" s="57"/>
      <c r="O1172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02563-7936-4B26-89D1-6A899A83EEE8}">
  <dimension ref="A1:DM90"/>
  <sheetViews>
    <sheetView showGridLines="0" topLeftCell="A35" zoomScale="84" zoomScaleNormal="84" workbookViewId="0">
      <selection activeCell="S67" sqref="S67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7" s="6" customFormat="1" ht="25" customHeight="1" x14ac:dyDescent="0.25">
      <c r="A1" s="497" t="s">
        <v>72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7" s="3" customFormat="1" ht="12.75" customHeight="1" thickBot="1" x14ac:dyDescent="0.3">
      <c r="A2" s="243"/>
      <c r="B2" s="243"/>
      <c r="C2" s="156"/>
      <c r="D2" s="27"/>
      <c r="E2" s="157"/>
      <c r="L2" s="5"/>
    </row>
    <row r="3" spans="1:117" s="6" customFormat="1" ht="43.4" customHeight="1" thickTop="1" thickBot="1" x14ac:dyDescent="0.3">
      <c r="A3" s="294" t="s">
        <v>11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428" t="s">
        <v>320</v>
      </c>
      <c r="AC3" s="271" t="s">
        <v>321</v>
      </c>
    </row>
    <row r="4" spans="1:117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470" t="s">
        <v>322</v>
      </c>
      <c r="AC4" s="284" t="s">
        <v>322</v>
      </c>
    </row>
    <row r="5" spans="1:117" s="7" customFormat="1" ht="15" customHeight="1" thickBot="1" x14ac:dyDescent="0.3">
      <c r="A5" s="248" t="s">
        <v>39</v>
      </c>
      <c r="B5" s="46" t="s">
        <v>40</v>
      </c>
      <c r="C5" s="249"/>
      <c r="D5" s="258">
        <f>' 05 2023'!D77</f>
        <v>15599.95</v>
      </c>
      <c r="E5" s="169"/>
      <c r="F5" s="170">
        <f>' 05 2023'!F77</f>
        <v>127.58000000000038</v>
      </c>
      <c r="G5" s="259"/>
      <c r="H5" s="273"/>
      <c r="I5" s="171"/>
      <c r="J5" s="171"/>
      <c r="K5" s="171"/>
      <c r="L5" s="172"/>
      <c r="M5" s="171"/>
      <c r="N5" s="274">
        <f>SUM(D5:F5)</f>
        <v>15727.53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285"/>
      <c r="AC5" s="286"/>
      <c r="AD5" s="8"/>
      <c r="AE5" s="8"/>
      <c r="AF5" s="8"/>
      <c r="AG5" s="8"/>
    </row>
    <row r="6" spans="1:117" s="162" customFormat="1" ht="12" customHeight="1" x14ac:dyDescent="0.25">
      <c r="A6" s="250">
        <v>45078</v>
      </c>
      <c r="B6" s="203" t="s">
        <v>497</v>
      </c>
      <c r="C6" s="251" t="s">
        <v>88</v>
      </c>
      <c r="D6" s="260">
        <v>100.01</v>
      </c>
      <c r="E6" s="204"/>
      <c r="F6" s="205"/>
      <c r="G6" s="261"/>
      <c r="H6" s="275">
        <v>100.01</v>
      </c>
      <c r="I6" s="206"/>
      <c r="J6" s="206"/>
      <c r="K6" s="206"/>
      <c r="L6" s="207"/>
      <c r="M6" s="206"/>
      <c r="N6" s="276"/>
      <c r="O6" s="287"/>
      <c r="P6" s="208"/>
      <c r="Q6" s="208"/>
      <c r="R6" s="208"/>
      <c r="S6" s="208"/>
      <c r="T6" s="209"/>
      <c r="U6" s="208"/>
      <c r="V6" s="210"/>
      <c r="W6" s="208"/>
      <c r="X6" s="208"/>
      <c r="Y6" s="208"/>
      <c r="Z6" s="208"/>
      <c r="AA6" s="288"/>
      <c r="AB6" s="287"/>
      <c r="AC6" s="288"/>
      <c r="AD6" s="160"/>
      <c r="AE6" s="160"/>
      <c r="AF6" s="160"/>
      <c r="AG6" s="160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</row>
    <row r="7" spans="1:117" s="162" customFormat="1" ht="12" customHeight="1" x14ac:dyDescent="0.25">
      <c r="A7" s="442">
        <v>45079</v>
      </c>
      <c r="B7" s="443" t="s">
        <v>95</v>
      </c>
      <c r="C7" s="444" t="s">
        <v>88</v>
      </c>
      <c r="D7" s="445">
        <v>92.7</v>
      </c>
      <c r="E7" s="446"/>
      <c r="F7" s="447"/>
      <c r="G7" s="448"/>
      <c r="H7" s="449">
        <v>92.7</v>
      </c>
      <c r="I7" s="450"/>
      <c r="J7" s="450"/>
      <c r="K7" s="450"/>
      <c r="L7" s="451"/>
      <c r="M7" s="450"/>
      <c r="N7" s="461"/>
      <c r="O7" s="460"/>
      <c r="P7" s="452"/>
      <c r="Q7" s="452"/>
      <c r="R7" s="452"/>
      <c r="S7" s="452"/>
      <c r="T7" s="453"/>
      <c r="U7" s="452"/>
      <c r="V7" s="454"/>
      <c r="W7" s="452"/>
      <c r="X7" s="452"/>
      <c r="Y7" s="452"/>
      <c r="Z7" s="452"/>
      <c r="AA7" s="455"/>
      <c r="AB7" s="460"/>
      <c r="AC7" s="455"/>
      <c r="AD7" s="160"/>
      <c r="AE7" s="160"/>
      <c r="AF7" s="160"/>
      <c r="AG7" s="160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</row>
    <row r="8" spans="1:117" s="162" customFormat="1" ht="12" customHeight="1" x14ac:dyDescent="0.25">
      <c r="A8" s="442">
        <v>45079</v>
      </c>
      <c r="B8" s="443" t="s">
        <v>498</v>
      </c>
      <c r="C8" s="444" t="s">
        <v>88</v>
      </c>
      <c r="D8" s="445">
        <v>50</v>
      </c>
      <c r="E8" s="446"/>
      <c r="F8" s="447"/>
      <c r="G8" s="448"/>
      <c r="H8" s="449">
        <v>50</v>
      </c>
      <c r="I8" s="450"/>
      <c r="J8" s="450"/>
      <c r="K8" s="450"/>
      <c r="L8" s="451"/>
      <c r="M8" s="450"/>
      <c r="N8" s="461"/>
      <c r="O8" s="460"/>
      <c r="P8" s="452"/>
      <c r="Q8" s="452"/>
      <c r="R8" s="452"/>
      <c r="S8" s="452"/>
      <c r="T8" s="453"/>
      <c r="U8" s="452"/>
      <c r="V8" s="454"/>
      <c r="W8" s="452"/>
      <c r="X8" s="452"/>
      <c r="Y8" s="452"/>
      <c r="Z8" s="452"/>
      <c r="AA8" s="455"/>
      <c r="AB8" s="460"/>
      <c r="AC8" s="455"/>
      <c r="AD8" s="160"/>
      <c r="AE8" s="160"/>
      <c r="AF8" s="160"/>
      <c r="AG8" s="160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</row>
    <row r="9" spans="1:117" s="162" customFormat="1" ht="12" customHeight="1" x14ac:dyDescent="0.25">
      <c r="A9" s="474">
        <v>45079</v>
      </c>
      <c r="B9" s="443" t="s">
        <v>131</v>
      </c>
      <c r="C9" s="444" t="s">
        <v>88</v>
      </c>
      <c r="D9" s="445"/>
      <c r="E9" s="446">
        <v>10.44</v>
      </c>
      <c r="F9" s="447"/>
      <c r="G9" s="448"/>
      <c r="H9" s="449"/>
      <c r="I9" s="450"/>
      <c r="J9" s="450"/>
      <c r="K9" s="450"/>
      <c r="L9" s="451"/>
      <c r="M9" s="450"/>
      <c r="N9" s="461"/>
      <c r="O9" s="460"/>
      <c r="P9" s="452"/>
      <c r="Q9" s="452"/>
      <c r="R9" s="452"/>
      <c r="S9" s="452"/>
      <c r="T9" s="453"/>
      <c r="U9" s="452"/>
      <c r="V9" s="454"/>
      <c r="W9" s="452"/>
      <c r="X9" s="452"/>
      <c r="Y9" s="452">
        <v>10.44</v>
      </c>
      <c r="Z9" s="452"/>
      <c r="AA9" s="455"/>
      <c r="AB9" s="460"/>
      <c r="AC9" s="455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</row>
    <row r="10" spans="1:117" s="162" customFormat="1" ht="12" customHeight="1" x14ac:dyDescent="0.25">
      <c r="A10" s="252">
        <v>45079</v>
      </c>
      <c r="B10" s="443" t="s">
        <v>132</v>
      </c>
      <c r="C10" s="444" t="s">
        <v>88</v>
      </c>
      <c r="D10" s="445"/>
      <c r="E10" s="446">
        <v>29.99</v>
      </c>
      <c r="F10" s="447"/>
      <c r="G10" s="448"/>
      <c r="H10" s="449"/>
      <c r="I10" s="450"/>
      <c r="J10" s="450"/>
      <c r="K10" s="450"/>
      <c r="L10" s="451"/>
      <c r="M10" s="450"/>
      <c r="N10" s="461"/>
      <c r="O10" s="460"/>
      <c r="P10" s="452"/>
      <c r="Q10" s="452"/>
      <c r="R10" s="452"/>
      <c r="S10" s="452"/>
      <c r="T10" s="453"/>
      <c r="U10" s="452">
        <v>29.99</v>
      </c>
      <c r="V10" s="454"/>
      <c r="W10" s="452"/>
      <c r="X10" s="452"/>
      <c r="Y10" s="452"/>
      <c r="Z10" s="452"/>
      <c r="AA10" s="465"/>
      <c r="AB10" s="460"/>
      <c r="AC10" s="455"/>
      <c r="AD10" s="160"/>
      <c r="AE10" s="160"/>
      <c r="AF10" s="160"/>
      <c r="AG10" s="160"/>
      <c r="AH10" s="160"/>
      <c r="AI10" s="160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</row>
    <row r="11" spans="1:117" s="162" customFormat="1" ht="12" customHeight="1" x14ac:dyDescent="0.25">
      <c r="A11" s="252">
        <v>45083</v>
      </c>
      <c r="B11" s="443" t="s">
        <v>381</v>
      </c>
      <c r="C11" s="444" t="s">
        <v>88</v>
      </c>
      <c r="D11" s="445">
        <v>50</v>
      </c>
      <c r="E11" s="446"/>
      <c r="F11" s="447"/>
      <c r="G11" s="448"/>
      <c r="H11" s="449">
        <v>50</v>
      </c>
      <c r="I11" s="450"/>
      <c r="J11" s="450"/>
      <c r="K11" s="450"/>
      <c r="L11" s="451"/>
      <c r="M11" s="450"/>
      <c r="N11" s="461"/>
      <c r="O11" s="460"/>
      <c r="P11" s="452"/>
      <c r="Q11" s="452"/>
      <c r="R11" s="452"/>
      <c r="S11" s="452"/>
      <c r="T11" s="453"/>
      <c r="U11" s="452"/>
      <c r="V11" s="454"/>
      <c r="W11" s="452"/>
      <c r="X11" s="452"/>
      <c r="Y11" s="452"/>
      <c r="Z11" s="452"/>
      <c r="AA11" s="465"/>
      <c r="AB11" s="460"/>
      <c r="AC11" s="455"/>
      <c r="AD11" s="160"/>
      <c r="AE11" s="160"/>
      <c r="AF11" s="160"/>
      <c r="AG11" s="160"/>
      <c r="AH11" s="160"/>
      <c r="AI11" s="160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</row>
    <row r="12" spans="1:117" s="162" customFormat="1" ht="12" customHeight="1" x14ac:dyDescent="0.25">
      <c r="A12" s="252">
        <v>45083</v>
      </c>
      <c r="B12" s="443" t="s">
        <v>499</v>
      </c>
      <c r="C12" s="444" t="s">
        <v>88</v>
      </c>
      <c r="D12" s="445">
        <v>111</v>
      </c>
      <c r="E12" s="446"/>
      <c r="F12" s="447"/>
      <c r="G12" s="448"/>
      <c r="H12" s="449">
        <v>111</v>
      </c>
      <c r="I12" s="450"/>
      <c r="J12" s="450"/>
      <c r="K12" s="450"/>
      <c r="L12" s="451"/>
      <c r="M12" s="450"/>
      <c r="N12" s="461"/>
      <c r="O12" s="460"/>
      <c r="P12" s="452"/>
      <c r="Q12" s="452"/>
      <c r="R12" s="452"/>
      <c r="S12" s="452"/>
      <c r="T12" s="453"/>
      <c r="U12" s="452"/>
      <c r="V12" s="454"/>
      <c r="W12" s="452"/>
      <c r="X12" s="452"/>
      <c r="Y12" s="452"/>
      <c r="Z12" s="452"/>
      <c r="AA12" s="465"/>
      <c r="AB12" s="460"/>
      <c r="AC12" s="455"/>
      <c r="AD12" s="160"/>
      <c r="AE12" s="160"/>
      <c r="AF12" s="160"/>
      <c r="AG12" s="160"/>
      <c r="AH12" s="160"/>
      <c r="AI12" s="160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</row>
    <row r="13" spans="1:117" s="162" customFormat="1" ht="12" customHeight="1" x14ac:dyDescent="0.25">
      <c r="A13" s="252">
        <v>45083</v>
      </c>
      <c r="B13" s="443" t="s">
        <v>500</v>
      </c>
      <c r="C13" s="444" t="s">
        <v>88</v>
      </c>
      <c r="D13" s="445"/>
      <c r="E13" s="446">
        <v>67.47</v>
      </c>
      <c r="F13" s="447"/>
      <c r="G13" s="448"/>
      <c r="H13" s="449"/>
      <c r="I13" s="450"/>
      <c r="J13" s="450"/>
      <c r="K13" s="450"/>
      <c r="L13" s="451"/>
      <c r="M13" s="450"/>
      <c r="N13" s="461"/>
      <c r="O13" s="460"/>
      <c r="P13" s="452"/>
      <c r="Q13" s="452"/>
      <c r="R13" s="452"/>
      <c r="S13" s="452"/>
      <c r="T13" s="453"/>
      <c r="U13" s="452"/>
      <c r="V13" s="454">
        <v>67.47</v>
      </c>
      <c r="W13" s="452"/>
      <c r="X13" s="452"/>
      <c r="Y13" s="452"/>
      <c r="Z13" s="452"/>
      <c r="AA13" s="465"/>
      <c r="AB13" s="460"/>
      <c r="AC13" s="455"/>
      <c r="AD13" s="160"/>
      <c r="AE13" s="160"/>
      <c r="AF13" s="160"/>
      <c r="AG13" s="160"/>
      <c r="AH13" s="160"/>
      <c r="AI13" s="160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</row>
    <row r="14" spans="1:117" s="162" customFormat="1" ht="12" customHeight="1" x14ac:dyDescent="0.25">
      <c r="A14" s="252">
        <v>45084</v>
      </c>
      <c r="B14" s="443" t="s">
        <v>504</v>
      </c>
      <c r="C14" s="444" t="s">
        <v>88</v>
      </c>
      <c r="D14" s="445">
        <v>90</v>
      </c>
      <c r="E14" s="446"/>
      <c r="F14" s="447"/>
      <c r="G14" s="448"/>
      <c r="H14" s="449">
        <v>90</v>
      </c>
      <c r="I14" s="450"/>
      <c r="J14" s="450"/>
      <c r="K14" s="450"/>
      <c r="L14" s="451"/>
      <c r="M14" s="450"/>
      <c r="N14" s="461"/>
      <c r="O14" s="460"/>
      <c r="P14" s="452"/>
      <c r="Q14" s="452"/>
      <c r="R14" s="452"/>
      <c r="S14" s="452"/>
      <c r="T14" s="453"/>
      <c r="U14" s="452"/>
      <c r="V14" s="454"/>
      <c r="W14" s="452"/>
      <c r="X14" s="452"/>
      <c r="Y14" s="452"/>
      <c r="Z14" s="452"/>
      <c r="AA14" s="465"/>
      <c r="AB14" s="460"/>
      <c r="AC14" s="455"/>
      <c r="AD14" s="160"/>
      <c r="AE14" s="160"/>
      <c r="AF14" s="160"/>
      <c r="AG14" s="160"/>
      <c r="AH14" s="160"/>
      <c r="AI14" s="160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</row>
    <row r="15" spans="1:117" s="162" customFormat="1" ht="12" customHeight="1" x14ac:dyDescent="0.25">
      <c r="A15" s="252">
        <v>45084</v>
      </c>
      <c r="B15" s="211" t="s">
        <v>503</v>
      </c>
      <c r="C15" s="253" t="s">
        <v>88</v>
      </c>
      <c r="D15" s="262"/>
      <c r="E15" s="201"/>
      <c r="F15" s="202">
        <v>41.76</v>
      </c>
      <c r="G15" s="263"/>
      <c r="H15" s="277"/>
      <c r="I15" s="173"/>
      <c r="J15" s="173"/>
      <c r="K15" s="173">
        <v>41.76</v>
      </c>
      <c r="L15" s="174"/>
      <c r="M15" s="173"/>
      <c r="N15" s="278"/>
      <c r="O15" s="289"/>
      <c r="P15" s="177"/>
      <c r="Q15" s="177"/>
      <c r="R15" s="177"/>
      <c r="S15" s="177"/>
      <c r="T15" s="212"/>
      <c r="U15" s="177"/>
      <c r="V15" s="178"/>
      <c r="W15" s="177"/>
      <c r="X15" s="177"/>
      <c r="Y15" s="177"/>
      <c r="Z15" s="177"/>
      <c r="AA15" s="290"/>
      <c r="AB15" s="460"/>
      <c r="AC15" s="455"/>
      <c r="AD15" s="160"/>
      <c r="AE15" s="160"/>
      <c r="AF15" s="160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</row>
    <row r="16" spans="1:117" s="162" customFormat="1" ht="12" customHeight="1" x14ac:dyDescent="0.25">
      <c r="A16" s="252">
        <v>45085</v>
      </c>
      <c r="B16" s="211" t="s">
        <v>501</v>
      </c>
      <c r="C16" s="253" t="s">
        <v>88</v>
      </c>
      <c r="D16" s="262"/>
      <c r="E16" s="201">
        <v>2000</v>
      </c>
      <c r="F16" s="202"/>
      <c r="G16" s="263"/>
      <c r="H16" s="277"/>
      <c r="I16" s="173"/>
      <c r="J16" s="173"/>
      <c r="K16" s="173"/>
      <c r="L16" s="174"/>
      <c r="M16" s="173"/>
      <c r="N16" s="278"/>
      <c r="O16" s="289"/>
      <c r="P16" s="177"/>
      <c r="Q16" s="177"/>
      <c r="R16" s="177"/>
      <c r="S16" s="177"/>
      <c r="T16" s="212"/>
      <c r="U16" s="177"/>
      <c r="V16" s="178"/>
      <c r="W16" s="177"/>
      <c r="X16" s="177"/>
      <c r="Y16" s="177"/>
      <c r="Z16" s="177">
        <v>2000</v>
      </c>
      <c r="AA16" s="290"/>
      <c r="AB16" s="460"/>
      <c r="AC16" s="455"/>
      <c r="AD16" s="160"/>
      <c r="AE16" s="160"/>
      <c r="AF16" s="160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</row>
    <row r="17" spans="1:115" s="162" customFormat="1" ht="12" customHeight="1" x14ac:dyDescent="0.25">
      <c r="A17" s="252">
        <v>45085</v>
      </c>
      <c r="B17" s="211" t="s">
        <v>502</v>
      </c>
      <c r="C17" s="253" t="s">
        <v>88</v>
      </c>
      <c r="D17" s="262"/>
      <c r="E17" s="201">
        <v>2000</v>
      </c>
      <c r="F17" s="202"/>
      <c r="G17" s="263"/>
      <c r="H17" s="277"/>
      <c r="I17" s="173"/>
      <c r="J17" s="173"/>
      <c r="K17" s="173"/>
      <c r="L17" s="174"/>
      <c r="M17" s="173"/>
      <c r="N17" s="278"/>
      <c r="O17" s="289"/>
      <c r="P17" s="177"/>
      <c r="Q17" s="177"/>
      <c r="R17" s="177"/>
      <c r="S17" s="177"/>
      <c r="T17" s="212"/>
      <c r="U17" s="177"/>
      <c r="V17" s="178"/>
      <c r="W17" s="177"/>
      <c r="X17" s="177"/>
      <c r="Y17" s="177"/>
      <c r="Z17" s="177">
        <v>2000</v>
      </c>
      <c r="AA17" s="290"/>
      <c r="AB17" s="460"/>
      <c r="AC17" s="455"/>
      <c r="AD17" s="160"/>
      <c r="AE17" s="160"/>
      <c r="AF17" s="160"/>
      <c r="AG17" s="160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</row>
    <row r="18" spans="1:115" s="162" customFormat="1" ht="12" customHeight="1" x14ac:dyDescent="0.25">
      <c r="A18" s="252">
        <v>45086</v>
      </c>
      <c r="B18" s="211" t="s">
        <v>505</v>
      </c>
      <c r="C18" s="253" t="s">
        <v>88</v>
      </c>
      <c r="D18" s="262">
        <v>25</v>
      </c>
      <c r="E18" s="201"/>
      <c r="F18" s="202"/>
      <c r="G18" s="263"/>
      <c r="H18" s="277">
        <v>25</v>
      </c>
      <c r="I18" s="173"/>
      <c r="J18" s="173"/>
      <c r="K18" s="173"/>
      <c r="L18" s="174"/>
      <c r="M18" s="173"/>
      <c r="N18" s="278"/>
      <c r="O18" s="289"/>
      <c r="P18" s="177"/>
      <c r="Q18" s="177"/>
      <c r="R18" s="177"/>
      <c r="S18" s="177"/>
      <c r="T18" s="212"/>
      <c r="U18" s="177"/>
      <c r="V18" s="178"/>
      <c r="W18" s="177"/>
      <c r="X18" s="177"/>
      <c r="Y18" s="177"/>
      <c r="Z18" s="177"/>
      <c r="AA18" s="290"/>
      <c r="AB18" s="460"/>
      <c r="AC18" s="455"/>
      <c r="AD18" s="160"/>
      <c r="AE18" s="160"/>
      <c r="AF18" s="160"/>
      <c r="AG18" s="160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</row>
    <row r="19" spans="1:115" s="162" customFormat="1" ht="12" customHeight="1" x14ac:dyDescent="0.25">
      <c r="A19" s="252">
        <v>45086</v>
      </c>
      <c r="B19" s="211" t="s">
        <v>506</v>
      </c>
      <c r="C19" s="253" t="s">
        <v>88</v>
      </c>
      <c r="D19" s="262">
        <v>84</v>
      </c>
      <c r="E19" s="201"/>
      <c r="F19" s="202"/>
      <c r="G19" s="263"/>
      <c r="H19" s="277"/>
      <c r="I19" s="173">
        <v>84</v>
      </c>
      <c r="J19" s="173"/>
      <c r="K19" s="173"/>
      <c r="L19" s="174"/>
      <c r="M19" s="173"/>
      <c r="N19" s="278"/>
      <c r="O19" s="289"/>
      <c r="P19" s="177"/>
      <c r="Q19" s="177"/>
      <c r="R19" s="177"/>
      <c r="S19" s="177"/>
      <c r="T19" s="212"/>
      <c r="U19" s="177"/>
      <c r="V19" s="178"/>
      <c r="W19" s="177"/>
      <c r="X19" s="177"/>
      <c r="Y19" s="177"/>
      <c r="Z19" s="177"/>
      <c r="AA19" s="290"/>
      <c r="AB19" s="460"/>
      <c r="AC19" s="455"/>
      <c r="AD19" s="160"/>
      <c r="AE19" s="160"/>
      <c r="AF19" s="160"/>
      <c r="AG19" s="160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</row>
    <row r="20" spans="1:115" s="162" customFormat="1" ht="12" customHeight="1" x14ac:dyDescent="0.25">
      <c r="A20" s="252">
        <v>45086</v>
      </c>
      <c r="B20" s="211" t="s">
        <v>507</v>
      </c>
      <c r="C20" s="253" t="s">
        <v>88</v>
      </c>
      <c r="D20" s="262"/>
      <c r="E20" s="201"/>
      <c r="F20" s="202">
        <v>3</v>
      </c>
      <c r="G20" s="263"/>
      <c r="H20" s="277"/>
      <c r="I20" s="173">
        <v>3</v>
      </c>
      <c r="J20" s="173"/>
      <c r="K20" s="173"/>
      <c r="L20" s="174"/>
      <c r="M20" s="173"/>
      <c r="N20" s="278"/>
      <c r="O20" s="289"/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460"/>
      <c r="AC20" s="455"/>
      <c r="AD20" s="160"/>
      <c r="AE20" s="160"/>
      <c r="AF20" s="160"/>
      <c r="AG20" s="160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</row>
    <row r="21" spans="1:115" s="162" customFormat="1" ht="12" customHeight="1" x14ac:dyDescent="0.25">
      <c r="A21" s="252">
        <v>45086</v>
      </c>
      <c r="B21" s="211" t="s">
        <v>507</v>
      </c>
      <c r="C21" s="253" t="s">
        <v>88</v>
      </c>
      <c r="D21" s="262"/>
      <c r="E21" s="201"/>
      <c r="F21" s="202">
        <v>5</v>
      </c>
      <c r="G21" s="263"/>
      <c r="H21" s="277"/>
      <c r="I21" s="173">
        <v>5</v>
      </c>
      <c r="J21" s="173"/>
      <c r="K21" s="173"/>
      <c r="L21" s="174"/>
      <c r="M21" s="173"/>
      <c r="N21" s="278"/>
      <c r="O21" s="289"/>
      <c r="P21" s="177"/>
      <c r="Q21" s="177"/>
      <c r="R21" s="177"/>
      <c r="S21" s="177"/>
      <c r="T21" s="212"/>
      <c r="U21" s="177"/>
      <c r="V21" s="178"/>
      <c r="W21" s="177"/>
      <c r="X21" s="177"/>
      <c r="Y21" s="177"/>
      <c r="Z21" s="177"/>
      <c r="AA21" s="290"/>
      <c r="AB21" s="460"/>
      <c r="AC21" s="455"/>
      <c r="AD21" s="160"/>
      <c r="AE21" s="160"/>
      <c r="AF21" s="160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</row>
    <row r="22" spans="1:115" s="162" customFormat="1" ht="12" customHeight="1" x14ac:dyDescent="0.25">
      <c r="A22" s="252">
        <v>45086</v>
      </c>
      <c r="B22" s="211" t="s">
        <v>508</v>
      </c>
      <c r="C22" s="253" t="s">
        <v>88</v>
      </c>
      <c r="D22" s="262"/>
      <c r="E22" s="201"/>
      <c r="F22" s="202">
        <v>16</v>
      </c>
      <c r="G22" s="263"/>
      <c r="H22" s="277"/>
      <c r="I22" s="173">
        <v>16</v>
      </c>
      <c r="J22" s="173"/>
      <c r="K22" s="173"/>
      <c r="L22" s="174"/>
      <c r="M22" s="173"/>
      <c r="N22" s="278"/>
      <c r="O22" s="289"/>
      <c r="P22" s="177"/>
      <c r="Q22" s="177"/>
      <c r="R22" s="177"/>
      <c r="S22" s="177"/>
      <c r="T22" s="212"/>
      <c r="U22" s="177"/>
      <c r="V22" s="178"/>
      <c r="W22" s="177"/>
      <c r="X22" s="177"/>
      <c r="Y22" s="177"/>
      <c r="Z22" s="177"/>
      <c r="AA22" s="290"/>
      <c r="AB22" s="460"/>
      <c r="AC22" s="455"/>
      <c r="AD22" s="160"/>
      <c r="AE22" s="160"/>
      <c r="AF22" s="160"/>
      <c r="AG22" s="160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</row>
    <row r="23" spans="1:115" s="162" customFormat="1" ht="12" customHeight="1" x14ac:dyDescent="0.25">
      <c r="A23" s="252">
        <v>45086</v>
      </c>
      <c r="B23" s="211" t="s">
        <v>509</v>
      </c>
      <c r="C23" s="253" t="s">
        <v>88</v>
      </c>
      <c r="D23" s="262"/>
      <c r="E23" s="201"/>
      <c r="F23" s="202">
        <v>20</v>
      </c>
      <c r="G23" s="263"/>
      <c r="H23" s="277"/>
      <c r="I23" s="173">
        <v>20</v>
      </c>
      <c r="J23" s="173"/>
      <c r="K23" s="173"/>
      <c r="L23" s="174"/>
      <c r="M23" s="173"/>
      <c r="N23" s="278"/>
      <c r="O23" s="289"/>
      <c r="P23" s="177"/>
      <c r="Q23" s="177"/>
      <c r="R23" s="177"/>
      <c r="S23" s="177"/>
      <c r="T23" s="212"/>
      <c r="U23" s="177"/>
      <c r="V23" s="178"/>
      <c r="W23" s="177"/>
      <c r="X23" s="177"/>
      <c r="Y23" s="177"/>
      <c r="Z23" s="177"/>
      <c r="AA23" s="290"/>
      <c r="AB23" s="460"/>
      <c r="AC23" s="455"/>
      <c r="AD23" s="160"/>
      <c r="AE23" s="160"/>
      <c r="AF23" s="160"/>
      <c r="AG23" s="160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</row>
    <row r="24" spans="1:115" s="162" customFormat="1" ht="12" customHeight="1" x14ac:dyDescent="0.25">
      <c r="A24" s="252">
        <v>45086</v>
      </c>
      <c r="B24" s="211" t="s">
        <v>510</v>
      </c>
      <c r="C24" s="253" t="s">
        <v>88</v>
      </c>
      <c r="D24" s="262">
        <v>32</v>
      </c>
      <c r="E24" s="201"/>
      <c r="F24" s="202"/>
      <c r="G24" s="263"/>
      <c r="H24" s="277"/>
      <c r="I24" s="173">
        <v>32</v>
      </c>
      <c r="J24" s="173"/>
      <c r="K24" s="173"/>
      <c r="L24" s="174"/>
      <c r="M24" s="173"/>
      <c r="N24" s="278"/>
      <c r="O24" s="289"/>
      <c r="P24" s="177"/>
      <c r="Q24" s="177"/>
      <c r="R24" s="177"/>
      <c r="S24" s="177"/>
      <c r="T24" s="212"/>
      <c r="U24" s="177"/>
      <c r="V24" s="178"/>
      <c r="W24" s="177"/>
      <c r="X24" s="177"/>
      <c r="Y24" s="177"/>
      <c r="Z24" s="177"/>
      <c r="AA24" s="290"/>
      <c r="AB24" s="460"/>
      <c r="AC24" s="455"/>
      <c r="AD24" s="160"/>
      <c r="AE24" s="160"/>
      <c r="AF24" s="160"/>
      <c r="AG24" s="160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</row>
    <row r="25" spans="1:115" s="162" customFormat="1" ht="12" customHeight="1" x14ac:dyDescent="0.25">
      <c r="A25" s="252">
        <v>45086</v>
      </c>
      <c r="B25" s="211" t="s">
        <v>511</v>
      </c>
      <c r="C25" s="253" t="s">
        <v>88</v>
      </c>
      <c r="D25" s="262"/>
      <c r="E25" s="201"/>
      <c r="F25" s="202">
        <v>7.5</v>
      </c>
      <c r="G25" s="263"/>
      <c r="H25" s="277"/>
      <c r="I25" s="173">
        <v>7.5</v>
      </c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290"/>
      <c r="AB25" s="460"/>
      <c r="AC25" s="455"/>
      <c r="AD25" s="160"/>
      <c r="AE25" s="160"/>
      <c r="AF25" s="160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</row>
    <row r="26" spans="1:115" s="162" customFormat="1" ht="12" customHeight="1" x14ac:dyDescent="0.25">
      <c r="A26" s="252">
        <v>45086</v>
      </c>
      <c r="B26" s="211" t="s">
        <v>512</v>
      </c>
      <c r="C26" s="253" t="s">
        <v>88</v>
      </c>
      <c r="D26" s="262"/>
      <c r="E26" s="201"/>
      <c r="F26" s="202">
        <v>2.5</v>
      </c>
      <c r="G26" s="263"/>
      <c r="H26" s="277"/>
      <c r="I26" s="173">
        <v>2.5</v>
      </c>
      <c r="J26" s="173"/>
      <c r="K26" s="173"/>
      <c r="L26" s="174"/>
      <c r="M26" s="173"/>
      <c r="N26" s="278"/>
      <c r="O26" s="289"/>
      <c r="P26" s="177"/>
      <c r="Q26" s="177"/>
      <c r="R26" s="177"/>
      <c r="S26" s="177"/>
      <c r="T26" s="212"/>
      <c r="U26" s="177"/>
      <c r="V26" s="178"/>
      <c r="W26" s="177"/>
      <c r="X26" s="177"/>
      <c r="Y26" s="177"/>
      <c r="Z26" s="177"/>
      <c r="AA26" s="290"/>
      <c r="AB26" s="460"/>
      <c r="AC26" s="455"/>
      <c r="AD26" s="160"/>
      <c r="AE26" s="160"/>
      <c r="AF26" s="160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</row>
    <row r="27" spans="1:115" s="162" customFormat="1" ht="12" customHeight="1" x14ac:dyDescent="0.25">
      <c r="A27" s="252">
        <v>45086</v>
      </c>
      <c r="B27" s="211" t="s">
        <v>513</v>
      </c>
      <c r="C27" s="253" t="s">
        <v>88</v>
      </c>
      <c r="D27" s="262">
        <v>149.5</v>
      </c>
      <c r="E27" s="201"/>
      <c r="F27" s="202"/>
      <c r="G27" s="263"/>
      <c r="H27" s="277"/>
      <c r="I27" s="173">
        <v>149.5</v>
      </c>
      <c r="J27" s="173"/>
      <c r="K27" s="173"/>
      <c r="L27" s="174"/>
      <c r="M27" s="173"/>
      <c r="N27" s="278"/>
      <c r="O27" s="289"/>
      <c r="P27" s="177"/>
      <c r="Q27" s="177"/>
      <c r="R27" s="177"/>
      <c r="S27" s="177"/>
      <c r="T27" s="212"/>
      <c r="U27" s="177"/>
      <c r="V27" s="178"/>
      <c r="W27" s="177"/>
      <c r="X27" s="177"/>
      <c r="Y27" s="177"/>
      <c r="Z27" s="177"/>
      <c r="AA27" s="290"/>
      <c r="AB27" s="460"/>
      <c r="AC27" s="455"/>
      <c r="AD27" s="160"/>
      <c r="AE27" s="160"/>
      <c r="AF27" s="160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</row>
    <row r="28" spans="1:115" s="162" customFormat="1" ht="12" customHeight="1" x14ac:dyDescent="0.25">
      <c r="A28" s="252">
        <v>45086</v>
      </c>
      <c r="B28" s="211" t="s">
        <v>514</v>
      </c>
      <c r="C28" s="253" t="s">
        <v>88</v>
      </c>
      <c r="D28" s="262"/>
      <c r="E28" s="201"/>
      <c r="F28" s="202">
        <v>20</v>
      </c>
      <c r="G28" s="263"/>
      <c r="H28" s="277"/>
      <c r="I28" s="173">
        <v>20</v>
      </c>
      <c r="J28" s="173"/>
      <c r="K28" s="173"/>
      <c r="L28" s="174"/>
      <c r="M28" s="173"/>
      <c r="N28" s="278"/>
      <c r="O28" s="289"/>
      <c r="P28" s="177"/>
      <c r="Q28" s="177"/>
      <c r="R28" s="177"/>
      <c r="S28" s="177"/>
      <c r="T28" s="212"/>
      <c r="U28" s="177"/>
      <c r="V28" s="178"/>
      <c r="W28" s="177"/>
      <c r="X28" s="177"/>
      <c r="Y28" s="177"/>
      <c r="Z28" s="177"/>
      <c r="AA28" s="290"/>
      <c r="AB28" s="289"/>
      <c r="AC28" s="290"/>
      <c r="AD28" s="160"/>
      <c r="AE28" s="160"/>
      <c r="AF28" s="160"/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</row>
    <row r="29" spans="1:115" s="162" customFormat="1" ht="12" customHeight="1" x14ac:dyDescent="0.25">
      <c r="A29" s="252">
        <v>45086</v>
      </c>
      <c r="B29" s="211" t="s">
        <v>515</v>
      </c>
      <c r="C29" s="253" t="s">
        <v>88</v>
      </c>
      <c r="D29" s="262">
        <v>51</v>
      </c>
      <c r="E29" s="201"/>
      <c r="F29" s="202"/>
      <c r="G29" s="263"/>
      <c r="H29" s="277"/>
      <c r="I29" s="173">
        <v>51</v>
      </c>
      <c r="J29" s="173"/>
      <c r="K29" s="173"/>
      <c r="L29" s="174"/>
      <c r="M29" s="173"/>
      <c r="N29" s="278"/>
      <c r="O29" s="289"/>
      <c r="P29" s="177"/>
      <c r="Q29" s="177"/>
      <c r="R29" s="177"/>
      <c r="S29" s="177"/>
      <c r="T29" s="212"/>
      <c r="U29" s="177"/>
      <c r="V29" s="178"/>
      <c r="W29" s="177"/>
      <c r="X29" s="177"/>
      <c r="Y29" s="177"/>
      <c r="Z29" s="177"/>
      <c r="AA29" s="290"/>
      <c r="AB29" s="460"/>
      <c r="AC29" s="455"/>
      <c r="AD29" s="160"/>
      <c r="AE29" s="160"/>
      <c r="AF29" s="160"/>
      <c r="AG29" s="160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</row>
    <row r="30" spans="1:115" s="162" customFormat="1" ht="12" customHeight="1" x14ac:dyDescent="0.25">
      <c r="A30" s="252">
        <v>45086</v>
      </c>
      <c r="B30" s="211" t="s">
        <v>516</v>
      </c>
      <c r="C30" s="253" t="s">
        <v>88</v>
      </c>
      <c r="D30" s="262">
        <v>28</v>
      </c>
      <c r="E30" s="201"/>
      <c r="F30" s="202"/>
      <c r="G30" s="263"/>
      <c r="H30" s="277"/>
      <c r="I30" s="173">
        <v>28</v>
      </c>
      <c r="J30" s="173"/>
      <c r="K30" s="173"/>
      <c r="L30" s="174"/>
      <c r="M30" s="173"/>
      <c r="N30" s="278"/>
      <c r="O30" s="289"/>
      <c r="P30" s="177"/>
      <c r="Q30" s="177"/>
      <c r="R30" s="177"/>
      <c r="S30" s="177"/>
      <c r="T30" s="212"/>
      <c r="U30" s="177"/>
      <c r="V30" s="178"/>
      <c r="W30" s="177"/>
      <c r="X30" s="177"/>
      <c r="Y30" s="177"/>
      <c r="Z30" s="177"/>
      <c r="AA30" s="290"/>
      <c r="AB30" s="460"/>
      <c r="AC30" s="455"/>
      <c r="AD30" s="160"/>
      <c r="AE30" s="160"/>
      <c r="AF30" s="160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</row>
    <row r="31" spans="1:115" s="162" customFormat="1" ht="12" customHeight="1" x14ac:dyDescent="0.25">
      <c r="A31" s="252">
        <v>45086</v>
      </c>
      <c r="B31" s="211" t="s">
        <v>517</v>
      </c>
      <c r="C31" s="253" t="s">
        <v>88</v>
      </c>
      <c r="D31" s="262">
        <v>33.5</v>
      </c>
      <c r="E31" s="201"/>
      <c r="F31" s="202"/>
      <c r="G31" s="263"/>
      <c r="H31" s="277"/>
      <c r="I31" s="173">
        <v>33.5</v>
      </c>
      <c r="J31" s="173"/>
      <c r="K31" s="173"/>
      <c r="L31" s="174"/>
      <c r="M31" s="173"/>
      <c r="N31" s="278"/>
      <c r="O31" s="289"/>
      <c r="P31" s="177"/>
      <c r="Q31" s="177"/>
      <c r="R31" s="177"/>
      <c r="S31" s="177"/>
      <c r="T31" s="212"/>
      <c r="U31" s="177"/>
      <c r="V31" s="178"/>
      <c r="W31" s="177"/>
      <c r="X31" s="177"/>
      <c r="Y31" s="177"/>
      <c r="Z31" s="177"/>
      <c r="AA31" s="290"/>
      <c r="AB31" s="460"/>
      <c r="AC31" s="455"/>
      <c r="AD31" s="160"/>
      <c r="AE31" s="160"/>
      <c r="AF31" s="160"/>
      <c r="AG31" s="160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</row>
    <row r="32" spans="1:115" s="162" customFormat="1" ht="12" customHeight="1" x14ac:dyDescent="0.25">
      <c r="A32" s="252">
        <v>45086</v>
      </c>
      <c r="B32" s="211" t="s">
        <v>518</v>
      </c>
      <c r="C32" s="253" t="s">
        <v>88</v>
      </c>
      <c r="D32" s="262"/>
      <c r="E32" s="201"/>
      <c r="F32" s="202">
        <v>27.5</v>
      </c>
      <c r="G32" s="263"/>
      <c r="H32" s="277"/>
      <c r="I32" s="173">
        <v>27.5</v>
      </c>
      <c r="J32" s="173"/>
      <c r="K32" s="173"/>
      <c r="L32" s="174"/>
      <c r="M32" s="173"/>
      <c r="N32" s="278"/>
      <c r="O32" s="289"/>
      <c r="P32" s="177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460"/>
      <c r="AC32" s="455"/>
      <c r="AD32" s="160"/>
      <c r="AE32" s="160"/>
      <c r="AF32" s="160"/>
      <c r="AG32" s="160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</row>
    <row r="33" spans="1:115" s="162" customFormat="1" ht="12" customHeight="1" x14ac:dyDescent="0.25">
      <c r="A33" s="252">
        <v>45086</v>
      </c>
      <c r="B33" s="211" t="s">
        <v>519</v>
      </c>
      <c r="C33" s="253" t="s">
        <v>88</v>
      </c>
      <c r="D33" s="262">
        <v>15</v>
      </c>
      <c r="E33" s="201"/>
      <c r="F33" s="202"/>
      <c r="G33" s="263"/>
      <c r="H33" s="277"/>
      <c r="I33" s="173">
        <v>15</v>
      </c>
      <c r="J33" s="173"/>
      <c r="K33" s="173"/>
      <c r="L33" s="174"/>
      <c r="M33" s="173"/>
      <c r="N33" s="278"/>
      <c r="O33" s="289"/>
      <c r="P33" s="177"/>
      <c r="Q33" s="177"/>
      <c r="R33" s="177"/>
      <c r="S33" s="177"/>
      <c r="T33" s="212"/>
      <c r="U33" s="177"/>
      <c r="V33" s="178"/>
      <c r="W33" s="177"/>
      <c r="X33" s="177"/>
      <c r="Y33" s="177"/>
      <c r="Z33" s="177"/>
      <c r="AA33" s="290"/>
      <c r="AB33" s="460"/>
      <c r="AC33" s="455"/>
      <c r="AD33" s="160"/>
      <c r="AE33" s="160"/>
      <c r="AF33" s="160"/>
      <c r="AG33" s="160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</row>
    <row r="34" spans="1:115" s="162" customFormat="1" ht="12" customHeight="1" x14ac:dyDescent="0.25">
      <c r="A34" s="252">
        <v>45086</v>
      </c>
      <c r="B34" s="211" t="s">
        <v>520</v>
      </c>
      <c r="C34" s="253" t="s">
        <v>88</v>
      </c>
      <c r="D34" s="262">
        <v>111</v>
      </c>
      <c r="E34" s="201"/>
      <c r="F34" s="202"/>
      <c r="G34" s="263"/>
      <c r="H34" s="277"/>
      <c r="I34" s="173">
        <v>111</v>
      </c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460"/>
      <c r="AC34" s="455"/>
      <c r="AD34" s="160"/>
      <c r="AE34" s="160"/>
      <c r="AF34" s="160"/>
      <c r="AG34" s="160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</row>
    <row r="35" spans="1:115" s="162" customFormat="1" ht="12" customHeight="1" x14ac:dyDescent="0.25">
      <c r="A35" s="252">
        <v>45086</v>
      </c>
      <c r="B35" s="211" t="s">
        <v>521</v>
      </c>
      <c r="C35" s="253" t="s">
        <v>88</v>
      </c>
      <c r="D35" s="262">
        <v>16</v>
      </c>
      <c r="E35" s="201"/>
      <c r="F35" s="202"/>
      <c r="G35" s="263"/>
      <c r="H35" s="277"/>
      <c r="I35" s="173">
        <v>16</v>
      </c>
      <c r="J35" s="173"/>
      <c r="K35" s="173"/>
      <c r="L35" s="174"/>
      <c r="M35" s="173"/>
      <c r="N35" s="278"/>
      <c r="O35" s="289"/>
      <c r="P35" s="177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290"/>
      <c r="AB35" s="460"/>
      <c r="AC35" s="455"/>
      <c r="AD35" s="160"/>
      <c r="AE35" s="160"/>
      <c r="AF35" s="160"/>
      <c r="AG35" s="160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</row>
    <row r="36" spans="1:115" s="162" customFormat="1" ht="12" customHeight="1" x14ac:dyDescent="0.25">
      <c r="A36" s="252">
        <v>45088</v>
      </c>
      <c r="B36" s="211" t="s">
        <v>291</v>
      </c>
      <c r="C36" s="253" t="s">
        <v>88</v>
      </c>
      <c r="D36" s="262">
        <v>40</v>
      </c>
      <c r="E36" s="201"/>
      <c r="F36" s="202"/>
      <c r="G36" s="263"/>
      <c r="H36" s="277">
        <v>40</v>
      </c>
      <c r="I36" s="173"/>
      <c r="J36" s="173"/>
      <c r="K36" s="173"/>
      <c r="L36" s="174"/>
      <c r="M36" s="173"/>
      <c r="N36" s="278"/>
      <c r="O36" s="289"/>
      <c r="P36" s="177"/>
      <c r="Q36" s="177"/>
      <c r="R36" s="177"/>
      <c r="S36" s="177"/>
      <c r="T36" s="212"/>
      <c r="U36" s="177"/>
      <c r="V36" s="178"/>
      <c r="W36" s="177"/>
      <c r="X36" s="177"/>
      <c r="Y36" s="177"/>
      <c r="Z36" s="177"/>
      <c r="AA36" s="290"/>
      <c r="AB36" s="460"/>
      <c r="AC36" s="455"/>
      <c r="AD36" s="160"/>
      <c r="AE36" s="160"/>
      <c r="AF36" s="160"/>
      <c r="AG36" s="160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</row>
    <row r="37" spans="1:115" s="162" customFormat="1" ht="12" customHeight="1" x14ac:dyDescent="0.25">
      <c r="A37" s="252">
        <v>45088</v>
      </c>
      <c r="B37" s="211" t="s">
        <v>305</v>
      </c>
      <c r="C37" s="253" t="s">
        <v>88</v>
      </c>
      <c r="D37" s="262">
        <v>102</v>
      </c>
      <c r="E37" s="201"/>
      <c r="F37" s="202"/>
      <c r="G37" s="263"/>
      <c r="H37" s="277">
        <v>102</v>
      </c>
      <c r="I37" s="173"/>
      <c r="J37" s="173"/>
      <c r="K37" s="173"/>
      <c r="L37" s="174"/>
      <c r="M37" s="173"/>
      <c r="N37" s="278"/>
      <c r="O37" s="289"/>
      <c r="P37" s="177"/>
      <c r="Q37" s="177"/>
      <c r="R37" s="177"/>
      <c r="S37" s="177"/>
      <c r="T37" s="212"/>
      <c r="U37" s="177"/>
      <c r="V37" s="178"/>
      <c r="W37" s="177"/>
      <c r="X37" s="177"/>
      <c r="Y37" s="177"/>
      <c r="Z37" s="177"/>
      <c r="AA37" s="290"/>
      <c r="AB37" s="460"/>
      <c r="AC37" s="455"/>
      <c r="AD37" s="160"/>
      <c r="AE37" s="160"/>
      <c r="AF37" s="160"/>
      <c r="AG37" s="160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</row>
    <row r="38" spans="1:115" s="162" customFormat="1" ht="12" customHeight="1" x14ac:dyDescent="0.25">
      <c r="A38" s="252">
        <v>45088</v>
      </c>
      <c r="B38" s="211" t="s">
        <v>522</v>
      </c>
      <c r="C38" s="253" t="s">
        <v>88</v>
      </c>
      <c r="D38" s="262">
        <v>80</v>
      </c>
      <c r="E38" s="201"/>
      <c r="F38" s="202"/>
      <c r="G38" s="263"/>
      <c r="H38" s="277">
        <v>80</v>
      </c>
      <c r="I38" s="173"/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290"/>
      <c r="AB38" s="460"/>
      <c r="AC38" s="455"/>
      <c r="AD38" s="160"/>
      <c r="AE38" s="160"/>
      <c r="AF38" s="160"/>
      <c r="AG38" s="160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</row>
    <row r="39" spans="1:115" s="162" customFormat="1" ht="12" customHeight="1" x14ac:dyDescent="0.25">
      <c r="A39" s="252">
        <v>45088</v>
      </c>
      <c r="B39" s="211" t="s">
        <v>382</v>
      </c>
      <c r="C39" s="253" t="s">
        <v>88</v>
      </c>
      <c r="D39" s="262">
        <v>45</v>
      </c>
      <c r="E39" s="201"/>
      <c r="F39" s="202"/>
      <c r="G39" s="263"/>
      <c r="H39" s="277">
        <v>45</v>
      </c>
      <c r="I39" s="173"/>
      <c r="J39" s="173"/>
      <c r="K39" s="173"/>
      <c r="L39" s="174"/>
      <c r="M39" s="173"/>
      <c r="N39" s="278"/>
      <c r="O39" s="289"/>
      <c r="P39" s="177"/>
      <c r="Q39" s="177"/>
      <c r="R39" s="177"/>
      <c r="S39" s="177"/>
      <c r="T39" s="212"/>
      <c r="U39" s="177"/>
      <c r="V39" s="178"/>
      <c r="W39" s="177"/>
      <c r="X39" s="177"/>
      <c r="Y39" s="177"/>
      <c r="Z39" s="177"/>
      <c r="AA39" s="290"/>
      <c r="AB39" s="460"/>
      <c r="AC39" s="455"/>
      <c r="AD39" s="160"/>
      <c r="AE39" s="160"/>
      <c r="AF39" s="160"/>
      <c r="AG39" s="160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</row>
    <row r="40" spans="1:115" s="162" customFormat="1" ht="12" customHeight="1" x14ac:dyDescent="0.25">
      <c r="A40" s="252">
        <v>45090</v>
      </c>
      <c r="B40" s="211" t="s">
        <v>445</v>
      </c>
      <c r="C40" s="253" t="s">
        <v>88</v>
      </c>
      <c r="D40" s="262">
        <v>145</v>
      </c>
      <c r="E40" s="201"/>
      <c r="F40" s="202"/>
      <c r="G40" s="263">
        <v>145</v>
      </c>
      <c r="H40" s="277"/>
      <c r="I40" s="173"/>
      <c r="J40" s="173"/>
      <c r="K40" s="173"/>
      <c r="L40" s="174"/>
      <c r="M40" s="173"/>
      <c r="N40" s="278"/>
      <c r="O40" s="289"/>
      <c r="P40" s="177"/>
      <c r="Q40" s="177"/>
      <c r="R40" s="177"/>
      <c r="S40" s="177"/>
      <c r="T40" s="212"/>
      <c r="U40" s="177"/>
      <c r="V40" s="178"/>
      <c r="W40" s="177"/>
      <c r="X40" s="177"/>
      <c r="Y40" s="177"/>
      <c r="Z40" s="177"/>
      <c r="AA40" s="290"/>
      <c r="AB40" s="460"/>
      <c r="AC40" s="455"/>
      <c r="AD40" s="160"/>
      <c r="AE40" s="160"/>
      <c r="AF40" s="160"/>
      <c r="AG40" s="160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</row>
    <row r="41" spans="1:115" s="162" customFormat="1" ht="12" customHeight="1" x14ac:dyDescent="0.25">
      <c r="A41" s="252">
        <v>45094</v>
      </c>
      <c r="B41" s="211" t="s">
        <v>523</v>
      </c>
      <c r="C41" s="253" t="s">
        <v>88</v>
      </c>
      <c r="D41" s="262">
        <v>100</v>
      </c>
      <c r="E41" s="201"/>
      <c r="F41" s="202"/>
      <c r="G41" s="263"/>
      <c r="H41" s="277">
        <v>100</v>
      </c>
      <c r="I41" s="173"/>
      <c r="J41" s="173"/>
      <c r="K41" s="173"/>
      <c r="L41" s="174"/>
      <c r="M41" s="173"/>
      <c r="N41" s="278"/>
      <c r="O41" s="289"/>
      <c r="P41" s="177"/>
      <c r="Q41" s="177"/>
      <c r="R41" s="177"/>
      <c r="S41" s="177"/>
      <c r="T41" s="212"/>
      <c r="U41" s="177"/>
      <c r="V41" s="178"/>
      <c r="W41" s="177"/>
      <c r="X41" s="177"/>
      <c r="Y41" s="177"/>
      <c r="Z41" s="177"/>
      <c r="AA41" s="290"/>
      <c r="AB41" s="289"/>
      <c r="AC41" s="290"/>
      <c r="AD41" s="160"/>
      <c r="AE41" s="160"/>
      <c r="AF41" s="160"/>
      <c r="AG41" s="160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</row>
    <row r="42" spans="1:115" s="162" customFormat="1" ht="12" customHeight="1" x14ac:dyDescent="0.25">
      <c r="A42" s="252">
        <v>45094</v>
      </c>
      <c r="B42" s="211" t="s">
        <v>524</v>
      </c>
      <c r="C42" s="253" t="s">
        <v>88</v>
      </c>
      <c r="D42" s="262">
        <v>160</v>
      </c>
      <c r="E42" s="201"/>
      <c r="F42" s="202"/>
      <c r="G42" s="263"/>
      <c r="H42" s="277">
        <v>160</v>
      </c>
      <c r="I42" s="173"/>
      <c r="J42" s="173"/>
      <c r="K42" s="173"/>
      <c r="L42" s="174"/>
      <c r="M42" s="173"/>
      <c r="N42" s="278"/>
      <c r="O42" s="289"/>
      <c r="P42" s="177"/>
      <c r="Q42" s="177"/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460"/>
      <c r="AC42" s="455"/>
      <c r="AD42" s="160"/>
      <c r="AE42" s="160"/>
      <c r="AF42" s="160"/>
      <c r="AG42" s="160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</row>
    <row r="43" spans="1:115" s="162" customFormat="1" ht="12" customHeight="1" x14ac:dyDescent="0.25">
      <c r="A43" s="252">
        <v>45095</v>
      </c>
      <c r="B43" s="211" t="s">
        <v>525</v>
      </c>
      <c r="C43" s="253" t="s">
        <v>88</v>
      </c>
      <c r="D43" s="262">
        <v>180</v>
      </c>
      <c r="E43" s="201"/>
      <c r="F43" s="202"/>
      <c r="G43" s="263"/>
      <c r="H43" s="277">
        <v>180</v>
      </c>
      <c r="I43" s="173"/>
      <c r="J43" s="173"/>
      <c r="K43" s="173"/>
      <c r="L43" s="174"/>
      <c r="M43" s="173"/>
      <c r="N43" s="278"/>
      <c r="O43" s="289"/>
      <c r="P43" s="177"/>
      <c r="Q43" s="177"/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460"/>
      <c r="AC43" s="455"/>
      <c r="AD43" s="160"/>
      <c r="AE43" s="160"/>
      <c r="AF43" s="160"/>
      <c r="AG43" s="160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</row>
    <row r="44" spans="1:115" s="162" customFormat="1" ht="12" customHeight="1" x14ac:dyDescent="0.25">
      <c r="A44" s="252">
        <v>45098</v>
      </c>
      <c r="B44" s="211" t="s">
        <v>422</v>
      </c>
      <c r="C44" s="253" t="s">
        <v>88</v>
      </c>
      <c r="D44" s="262">
        <v>150</v>
      </c>
      <c r="E44" s="201"/>
      <c r="F44" s="202"/>
      <c r="G44" s="263"/>
      <c r="H44" s="277">
        <v>150</v>
      </c>
      <c r="I44" s="173"/>
      <c r="J44" s="173"/>
      <c r="K44" s="173"/>
      <c r="L44" s="174"/>
      <c r="M44" s="173"/>
      <c r="N44" s="278"/>
      <c r="O44" s="289"/>
      <c r="P44" s="177"/>
      <c r="Q44" s="177"/>
      <c r="R44" s="177"/>
      <c r="S44" s="177"/>
      <c r="T44" s="212"/>
      <c r="U44" s="177"/>
      <c r="V44" s="178"/>
      <c r="W44" s="177"/>
      <c r="X44" s="177"/>
      <c r="Y44" s="177"/>
      <c r="Z44" s="177"/>
      <c r="AA44" s="290"/>
      <c r="AB44" s="460"/>
      <c r="AC44" s="455"/>
      <c r="AD44" s="160"/>
      <c r="AE44" s="160"/>
      <c r="AF44" s="160"/>
      <c r="AG44" s="160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</row>
    <row r="45" spans="1:115" s="162" customFormat="1" ht="12" customHeight="1" x14ac:dyDescent="0.25">
      <c r="A45" s="252">
        <v>45039</v>
      </c>
      <c r="B45" s="211" t="s">
        <v>412</v>
      </c>
      <c r="C45" s="253" t="s">
        <v>88</v>
      </c>
      <c r="D45" s="262"/>
      <c r="E45" s="201">
        <v>194.36</v>
      </c>
      <c r="F45" s="202"/>
      <c r="G45" s="263"/>
      <c r="H45" s="277"/>
      <c r="I45" s="173"/>
      <c r="J45" s="173"/>
      <c r="K45" s="173"/>
      <c r="L45" s="174"/>
      <c r="M45" s="173"/>
      <c r="N45" s="278"/>
      <c r="O45" s="289"/>
      <c r="P45" s="177">
        <v>194.36</v>
      </c>
      <c r="Q45" s="177"/>
      <c r="R45" s="177"/>
      <c r="S45" s="177"/>
      <c r="T45" s="212"/>
      <c r="U45" s="177"/>
      <c r="V45" s="178"/>
      <c r="W45" s="177"/>
      <c r="X45" s="177"/>
      <c r="Y45" s="177"/>
      <c r="Z45" s="177"/>
      <c r="AA45" s="290"/>
      <c r="AB45" s="460"/>
      <c r="AC45" s="455"/>
      <c r="AD45" s="160"/>
      <c r="AE45" s="160"/>
      <c r="AF45" s="160"/>
      <c r="AG45" s="160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</row>
    <row r="46" spans="1:115" s="162" customFormat="1" ht="12" customHeight="1" x14ac:dyDescent="0.25">
      <c r="A46" s="252">
        <v>45039</v>
      </c>
      <c r="B46" s="211" t="s">
        <v>526</v>
      </c>
      <c r="C46" s="253" t="s">
        <v>88</v>
      </c>
      <c r="D46" s="262"/>
      <c r="E46" s="201"/>
      <c r="F46" s="202">
        <v>24</v>
      </c>
      <c r="G46" s="263"/>
      <c r="H46" s="277"/>
      <c r="I46" s="173">
        <v>24</v>
      </c>
      <c r="J46" s="173"/>
      <c r="K46" s="173"/>
      <c r="L46" s="174"/>
      <c r="M46" s="173"/>
      <c r="N46" s="278"/>
      <c r="O46" s="289"/>
      <c r="P46" s="177"/>
      <c r="Q46" s="177"/>
      <c r="R46" s="177"/>
      <c r="S46" s="177"/>
      <c r="T46" s="212"/>
      <c r="U46" s="177"/>
      <c r="V46" s="178"/>
      <c r="W46" s="177"/>
      <c r="X46" s="177"/>
      <c r="Y46" s="177"/>
      <c r="Z46" s="177"/>
      <c r="AA46" s="290"/>
      <c r="AB46" s="460"/>
      <c r="AC46" s="455"/>
      <c r="AD46" s="160"/>
      <c r="AE46" s="160"/>
      <c r="AF46" s="160"/>
      <c r="AG46" s="160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</row>
    <row r="47" spans="1:115" s="162" customFormat="1" ht="12" customHeight="1" x14ac:dyDescent="0.25">
      <c r="A47" s="252">
        <v>45039</v>
      </c>
      <c r="B47" s="211" t="s">
        <v>527</v>
      </c>
      <c r="C47" s="253" t="s">
        <v>88</v>
      </c>
      <c r="D47" s="262">
        <v>31.9</v>
      </c>
      <c r="E47" s="201"/>
      <c r="F47" s="202"/>
      <c r="G47" s="263"/>
      <c r="H47" s="277"/>
      <c r="I47" s="173">
        <v>31.9</v>
      </c>
      <c r="J47" s="173"/>
      <c r="K47" s="173"/>
      <c r="L47" s="174"/>
      <c r="M47" s="173"/>
      <c r="N47" s="278"/>
      <c r="O47" s="289"/>
      <c r="P47" s="177"/>
      <c r="Q47" s="177"/>
      <c r="R47" s="177"/>
      <c r="S47" s="177"/>
      <c r="T47" s="212"/>
      <c r="U47" s="177"/>
      <c r="V47" s="178"/>
      <c r="W47" s="177"/>
      <c r="X47" s="177"/>
      <c r="Y47" s="177"/>
      <c r="Z47" s="177"/>
      <c r="AA47" s="290"/>
      <c r="AB47" s="460"/>
      <c r="AC47" s="455"/>
      <c r="AD47" s="160"/>
      <c r="AE47" s="160"/>
      <c r="AF47" s="160"/>
      <c r="AG47" s="160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</row>
    <row r="48" spans="1:115" s="162" customFormat="1" ht="12" customHeight="1" x14ac:dyDescent="0.25">
      <c r="A48" s="252">
        <v>45039</v>
      </c>
      <c r="B48" s="211" t="s">
        <v>528</v>
      </c>
      <c r="C48" s="253" t="s">
        <v>88</v>
      </c>
      <c r="D48" s="262"/>
      <c r="E48" s="201"/>
      <c r="F48" s="202">
        <v>6</v>
      </c>
      <c r="G48" s="263"/>
      <c r="H48" s="277"/>
      <c r="I48" s="173">
        <v>6</v>
      </c>
      <c r="J48" s="173"/>
      <c r="K48" s="173"/>
      <c r="L48" s="174"/>
      <c r="M48" s="173"/>
      <c r="N48" s="278"/>
      <c r="O48" s="289"/>
      <c r="P48" s="177"/>
      <c r="Q48" s="177"/>
      <c r="R48" s="177"/>
      <c r="S48" s="177"/>
      <c r="T48" s="212"/>
      <c r="U48" s="177"/>
      <c r="V48" s="178"/>
      <c r="W48" s="177"/>
      <c r="X48" s="177"/>
      <c r="Y48" s="177"/>
      <c r="Z48" s="177"/>
      <c r="AA48" s="290"/>
      <c r="AB48" s="460"/>
      <c r="AC48" s="455"/>
      <c r="AD48" s="160"/>
      <c r="AE48" s="160"/>
      <c r="AF48" s="160"/>
      <c r="AG48" s="160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</row>
    <row r="49" spans="1:115" s="162" customFormat="1" ht="12" customHeight="1" x14ac:dyDescent="0.25">
      <c r="A49" s="252">
        <v>45039</v>
      </c>
      <c r="B49" s="211" t="s">
        <v>529</v>
      </c>
      <c r="C49" s="253" t="s">
        <v>88</v>
      </c>
      <c r="D49" s="262"/>
      <c r="E49" s="201"/>
      <c r="F49" s="202">
        <v>27</v>
      </c>
      <c r="G49" s="263"/>
      <c r="H49" s="277"/>
      <c r="I49" s="173">
        <v>27</v>
      </c>
      <c r="J49" s="173"/>
      <c r="K49" s="173"/>
      <c r="L49" s="174"/>
      <c r="M49" s="173"/>
      <c r="N49" s="278"/>
      <c r="O49" s="289"/>
      <c r="P49" s="177"/>
      <c r="Q49" s="177"/>
      <c r="R49" s="177"/>
      <c r="S49" s="177"/>
      <c r="T49" s="212"/>
      <c r="U49" s="177"/>
      <c r="V49" s="178"/>
      <c r="W49" s="177"/>
      <c r="X49" s="177"/>
      <c r="Y49" s="177"/>
      <c r="Z49" s="177"/>
      <c r="AA49" s="290"/>
      <c r="AB49" s="460"/>
      <c r="AC49" s="455"/>
      <c r="AD49" s="160"/>
      <c r="AE49" s="160"/>
      <c r="AF49" s="160"/>
      <c r="AG49" s="160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</row>
    <row r="50" spans="1:115" s="162" customFormat="1" ht="12" customHeight="1" x14ac:dyDescent="0.25">
      <c r="A50" s="252">
        <v>45039</v>
      </c>
      <c r="B50" s="211" t="s">
        <v>530</v>
      </c>
      <c r="C50" s="253" t="s">
        <v>88</v>
      </c>
      <c r="D50" s="262">
        <v>197</v>
      </c>
      <c r="E50" s="201"/>
      <c r="F50" s="202"/>
      <c r="G50" s="263"/>
      <c r="H50" s="277"/>
      <c r="I50" s="173">
        <v>197</v>
      </c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290"/>
      <c r="AB50" s="460"/>
      <c r="AC50" s="455"/>
      <c r="AD50" s="160"/>
      <c r="AE50" s="160"/>
      <c r="AF50" s="160"/>
      <c r="AG50" s="160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</row>
    <row r="51" spans="1:115" s="162" customFormat="1" ht="12" customHeight="1" x14ac:dyDescent="0.25">
      <c r="A51" s="252">
        <v>45039</v>
      </c>
      <c r="B51" s="211" t="s">
        <v>531</v>
      </c>
      <c r="C51" s="253" t="s">
        <v>88</v>
      </c>
      <c r="D51" s="262"/>
      <c r="E51" s="201"/>
      <c r="F51" s="202">
        <v>7.7</v>
      </c>
      <c r="G51" s="263"/>
      <c r="H51" s="277"/>
      <c r="I51" s="173">
        <v>7.7</v>
      </c>
      <c r="J51" s="173"/>
      <c r="K51" s="173"/>
      <c r="L51" s="174"/>
      <c r="M51" s="173"/>
      <c r="N51" s="278"/>
      <c r="O51" s="289"/>
      <c r="P51" s="177"/>
      <c r="Q51" s="177"/>
      <c r="R51" s="177"/>
      <c r="S51" s="177"/>
      <c r="T51" s="212"/>
      <c r="U51" s="177"/>
      <c r="V51" s="178"/>
      <c r="W51" s="177"/>
      <c r="X51" s="177"/>
      <c r="Y51" s="177"/>
      <c r="Z51" s="177"/>
      <c r="AA51" s="290"/>
      <c r="AB51" s="460"/>
      <c r="AC51" s="455"/>
      <c r="AD51" s="160"/>
      <c r="AE51" s="160"/>
      <c r="AF51" s="160"/>
      <c r="AG51" s="160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</row>
    <row r="52" spans="1:115" s="162" customFormat="1" ht="12" customHeight="1" x14ac:dyDescent="0.25">
      <c r="A52" s="252">
        <v>45039</v>
      </c>
      <c r="B52" s="211" t="s">
        <v>532</v>
      </c>
      <c r="C52" s="253" t="s">
        <v>88</v>
      </c>
      <c r="D52" s="262"/>
      <c r="E52" s="201"/>
      <c r="F52" s="202">
        <v>15</v>
      </c>
      <c r="G52" s="263"/>
      <c r="H52" s="277"/>
      <c r="I52" s="173">
        <v>15</v>
      </c>
      <c r="J52" s="173"/>
      <c r="K52" s="173"/>
      <c r="L52" s="174"/>
      <c r="M52" s="173"/>
      <c r="N52" s="278"/>
      <c r="O52" s="289"/>
      <c r="P52" s="177"/>
      <c r="Q52" s="177"/>
      <c r="R52" s="177"/>
      <c r="S52" s="177"/>
      <c r="T52" s="212"/>
      <c r="U52" s="177"/>
      <c r="V52" s="178"/>
      <c r="W52" s="177"/>
      <c r="X52" s="177"/>
      <c r="Y52" s="177"/>
      <c r="Z52" s="177"/>
      <c r="AA52" s="290"/>
      <c r="AB52" s="460"/>
      <c r="AC52" s="455"/>
      <c r="AD52" s="160"/>
      <c r="AE52" s="160"/>
      <c r="AF52" s="160"/>
      <c r="AG52" s="160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</row>
    <row r="53" spans="1:115" s="162" customFormat="1" ht="12" customHeight="1" x14ac:dyDescent="0.25">
      <c r="A53" s="252">
        <v>45039</v>
      </c>
      <c r="B53" s="211" t="s">
        <v>533</v>
      </c>
      <c r="C53" s="253" t="s">
        <v>88</v>
      </c>
      <c r="D53" s="262"/>
      <c r="E53" s="201"/>
      <c r="F53" s="202">
        <v>7.5</v>
      </c>
      <c r="G53" s="263"/>
      <c r="H53" s="277"/>
      <c r="I53" s="173">
        <v>7.5</v>
      </c>
      <c r="J53" s="173"/>
      <c r="K53" s="173"/>
      <c r="L53" s="174"/>
      <c r="M53" s="173"/>
      <c r="N53" s="278"/>
      <c r="O53" s="289"/>
      <c r="P53" s="177"/>
      <c r="Q53" s="177"/>
      <c r="R53" s="177"/>
      <c r="S53" s="177"/>
      <c r="T53" s="212"/>
      <c r="U53" s="177"/>
      <c r="V53" s="178"/>
      <c r="W53" s="177"/>
      <c r="X53" s="177"/>
      <c r="Y53" s="177"/>
      <c r="Z53" s="177"/>
      <c r="AA53" s="290"/>
      <c r="AB53" s="460"/>
      <c r="AC53" s="455"/>
      <c r="AD53" s="160"/>
      <c r="AE53" s="160"/>
      <c r="AF53" s="160"/>
      <c r="AG53" s="160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</row>
    <row r="54" spans="1:115" s="162" customFormat="1" ht="12" customHeight="1" x14ac:dyDescent="0.25">
      <c r="A54" s="252">
        <v>45039</v>
      </c>
      <c r="B54" s="211" t="s">
        <v>531</v>
      </c>
      <c r="C54" s="253" t="s">
        <v>88</v>
      </c>
      <c r="D54" s="262"/>
      <c r="E54" s="201"/>
      <c r="F54" s="202">
        <v>4</v>
      </c>
      <c r="G54" s="263"/>
      <c r="H54" s="277"/>
      <c r="I54" s="173">
        <v>4</v>
      </c>
      <c r="J54" s="173"/>
      <c r="K54" s="173"/>
      <c r="L54" s="174"/>
      <c r="M54" s="173"/>
      <c r="N54" s="278"/>
      <c r="O54" s="289"/>
      <c r="P54" s="177"/>
      <c r="Q54" s="177"/>
      <c r="R54" s="177"/>
      <c r="S54" s="177"/>
      <c r="T54" s="212"/>
      <c r="U54" s="177"/>
      <c r="V54" s="178"/>
      <c r="W54" s="177"/>
      <c r="X54" s="177"/>
      <c r="Y54" s="177"/>
      <c r="Z54" s="177"/>
      <c r="AA54" s="290"/>
      <c r="AB54" s="460"/>
      <c r="AC54" s="455"/>
      <c r="AD54" s="160"/>
      <c r="AE54" s="160"/>
      <c r="AF54" s="160"/>
      <c r="AG54" s="160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</row>
    <row r="55" spans="1:115" s="162" customFormat="1" ht="12" customHeight="1" x14ac:dyDescent="0.25">
      <c r="A55" s="252">
        <v>45039</v>
      </c>
      <c r="B55" s="211" t="s">
        <v>534</v>
      </c>
      <c r="C55" s="253" t="s">
        <v>88</v>
      </c>
      <c r="D55" s="262">
        <v>70</v>
      </c>
      <c r="E55" s="201"/>
      <c r="F55" s="202"/>
      <c r="G55" s="263"/>
      <c r="H55" s="277"/>
      <c r="I55" s="173">
        <v>70</v>
      </c>
      <c r="J55" s="173"/>
      <c r="K55" s="173"/>
      <c r="L55" s="174"/>
      <c r="M55" s="173"/>
      <c r="N55" s="278"/>
      <c r="O55" s="289"/>
      <c r="P55" s="177"/>
      <c r="Q55" s="177"/>
      <c r="R55" s="177"/>
      <c r="S55" s="177"/>
      <c r="T55" s="212"/>
      <c r="U55" s="177"/>
      <c r="V55" s="178"/>
      <c r="W55" s="177"/>
      <c r="X55" s="177"/>
      <c r="Y55" s="177"/>
      <c r="Z55" s="177"/>
      <c r="AA55" s="290"/>
      <c r="AB55" s="460"/>
      <c r="AC55" s="455"/>
      <c r="AD55" s="160"/>
      <c r="AE55" s="160"/>
      <c r="AF55" s="160"/>
      <c r="AG55" s="160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</row>
    <row r="56" spans="1:115" s="162" customFormat="1" ht="12" customHeight="1" x14ac:dyDescent="0.25">
      <c r="A56" s="252">
        <v>45039</v>
      </c>
      <c r="B56" s="211" t="s">
        <v>535</v>
      </c>
      <c r="C56" s="253" t="s">
        <v>88</v>
      </c>
      <c r="D56" s="262">
        <v>105.5</v>
      </c>
      <c r="E56" s="201"/>
      <c r="F56" s="202"/>
      <c r="G56" s="263"/>
      <c r="H56" s="277"/>
      <c r="I56" s="173">
        <v>105.5</v>
      </c>
      <c r="J56" s="173"/>
      <c r="K56" s="173"/>
      <c r="L56" s="174"/>
      <c r="M56" s="173"/>
      <c r="N56" s="278"/>
      <c r="O56" s="289"/>
      <c r="P56" s="177"/>
      <c r="Q56" s="177"/>
      <c r="R56" s="177"/>
      <c r="S56" s="177"/>
      <c r="T56" s="212"/>
      <c r="U56" s="177"/>
      <c r="V56" s="178"/>
      <c r="W56" s="177"/>
      <c r="X56" s="177"/>
      <c r="Y56" s="177"/>
      <c r="Z56" s="177"/>
      <c r="AA56" s="290"/>
      <c r="AB56" s="460"/>
      <c r="AC56" s="455"/>
      <c r="AD56" s="160"/>
      <c r="AE56" s="160"/>
      <c r="AF56" s="160"/>
      <c r="AG56" s="160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</row>
    <row r="57" spans="1:115" s="162" customFormat="1" ht="12" customHeight="1" x14ac:dyDescent="0.25">
      <c r="A57" s="252">
        <v>45039</v>
      </c>
      <c r="B57" s="211" t="s">
        <v>531</v>
      </c>
      <c r="C57" s="253" t="s">
        <v>88</v>
      </c>
      <c r="D57" s="262"/>
      <c r="E57" s="201"/>
      <c r="F57" s="202">
        <v>2</v>
      </c>
      <c r="G57" s="263"/>
      <c r="H57" s="277"/>
      <c r="I57" s="173">
        <v>2</v>
      </c>
      <c r="J57" s="173"/>
      <c r="K57" s="173"/>
      <c r="L57" s="174"/>
      <c r="M57" s="173"/>
      <c r="N57" s="278"/>
      <c r="O57" s="289"/>
      <c r="P57" s="177"/>
      <c r="Q57" s="177"/>
      <c r="R57" s="177"/>
      <c r="S57" s="177"/>
      <c r="T57" s="212"/>
      <c r="U57" s="177"/>
      <c r="V57" s="178"/>
      <c r="W57" s="177"/>
      <c r="X57" s="177"/>
      <c r="Y57" s="177"/>
      <c r="Z57" s="177"/>
      <c r="AA57" s="290"/>
      <c r="AB57" s="460"/>
      <c r="AC57" s="455"/>
      <c r="AD57" s="160"/>
      <c r="AE57" s="160"/>
      <c r="AF57" s="160"/>
      <c r="AG57" s="160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</row>
    <row r="58" spans="1:115" s="162" customFormat="1" ht="12" customHeight="1" x14ac:dyDescent="0.25">
      <c r="A58" s="252">
        <v>45039</v>
      </c>
      <c r="B58" s="211" t="s">
        <v>536</v>
      </c>
      <c r="C58" s="253" t="s">
        <v>88</v>
      </c>
      <c r="D58" s="262">
        <v>36</v>
      </c>
      <c r="E58" s="201"/>
      <c r="F58" s="202"/>
      <c r="G58" s="263"/>
      <c r="H58" s="277"/>
      <c r="I58" s="173">
        <v>36</v>
      </c>
      <c r="J58" s="173"/>
      <c r="K58" s="173"/>
      <c r="L58" s="174"/>
      <c r="M58" s="173"/>
      <c r="N58" s="278"/>
      <c r="O58" s="289"/>
      <c r="P58" s="177"/>
      <c r="Q58" s="177"/>
      <c r="R58" s="177"/>
      <c r="S58" s="177"/>
      <c r="T58" s="212"/>
      <c r="U58" s="177"/>
      <c r="V58" s="178"/>
      <c r="W58" s="177"/>
      <c r="X58" s="177"/>
      <c r="Y58" s="177"/>
      <c r="Z58" s="177"/>
      <c r="AA58" s="290"/>
      <c r="AB58" s="460"/>
      <c r="AC58" s="455"/>
      <c r="AD58" s="160"/>
      <c r="AE58" s="160"/>
      <c r="AF58" s="160"/>
      <c r="AG58" s="160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</row>
    <row r="59" spans="1:115" s="162" customFormat="1" ht="12" customHeight="1" x14ac:dyDescent="0.25">
      <c r="A59" s="252">
        <v>45039</v>
      </c>
      <c r="B59" s="211" t="s">
        <v>537</v>
      </c>
      <c r="C59" s="253" t="s">
        <v>88</v>
      </c>
      <c r="D59" s="262">
        <v>18</v>
      </c>
      <c r="E59" s="201"/>
      <c r="F59" s="202"/>
      <c r="G59" s="263"/>
      <c r="H59" s="277"/>
      <c r="I59" s="173">
        <v>18</v>
      </c>
      <c r="J59" s="173"/>
      <c r="K59" s="173"/>
      <c r="L59" s="174"/>
      <c r="M59" s="173"/>
      <c r="N59" s="278"/>
      <c r="O59" s="289"/>
      <c r="P59" s="177"/>
      <c r="Q59" s="177"/>
      <c r="R59" s="177"/>
      <c r="S59" s="177"/>
      <c r="T59" s="212"/>
      <c r="U59" s="177"/>
      <c r="V59" s="178"/>
      <c r="W59" s="177"/>
      <c r="X59" s="177"/>
      <c r="Y59" s="177"/>
      <c r="Z59" s="177"/>
      <c r="AA59" s="290"/>
      <c r="AB59" s="460"/>
      <c r="AC59" s="455"/>
      <c r="AD59" s="160"/>
      <c r="AE59" s="160"/>
      <c r="AF59" s="160"/>
      <c r="AG59" s="160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</row>
    <row r="60" spans="1:115" s="162" customFormat="1" ht="12" customHeight="1" x14ac:dyDescent="0.25">
      <c r="A60" s="252">
        <v>45039</v>
      </c>
      <c r="B60" s="211" t="s">
        <v>539</v>
      </c>
      <c r="C60" s="253" t="s">
        <v>88</v>
      </c>
      <c r="D60" s="262">
        <v>198</v>
      </c>
      <c r="E60" s="201"/>
      <c r="F60" s="202"/>
      <c r="G60" s="263"/>
      <c r="H60" s="277"/>
      <c r="I60" s="173">
        <v>198</v>
      </c>
      <c r="J60" s="173"/>
      <c r="K60" s="173"/>
      <c r="L60" s="174"/>
      <c r="M60" s="173"/>
      <c r="N60" s="278"/>
      <c r="O60" s="289"/>
      <c r="P60" s="177"/>
      <c r="Q60" s="177"/>
      <c r="R60" s="177"/>
      <c r="S60" s="177"/>
      <c r="T60" s="212"/>
      <c r="U60" s="177"/>
      <c r="V60" s="178"/>
      <c r="W60" s="177"/>
      <c r="X60" s="177"/>
      <c r="Y60" s="177"/>
      <c r="Z60" s="177"/>
      <c r="AA60" s="290"/>
      <c r="AB60" s="460"/>
      <c r="AC60" s="455"/>
      <c r="AD60" s="160"/>
      <c r="AE60" s="160"/>
      <c r="AF60" s="160"/>
      <c r="AG60" s="160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</row>
    <row r="61" spans="1:115" s="162" customFormat="1" ht="12" customHeight="1" x14ac:dyDescent="0.25">
      <c r="A61" s="252">
        <v>45039</v>
      </c>
      <c r="B61" s="211" t="s">
        <v>538</v>
      </c>
      <c r="C61" s="253" t="s">
        <v>88</v>
      </c>
      <c r="D61" s="262"/>
      <c r="E61" s="201"/>
      <c r="F61" s="202">
        <v>45</v>
      </c>
      <c r="G61" s="263"/>
      <c r="H61" s="277"/>
      <c r="I61" s="173">
        <v>45</v>
      </c>
      <c r="J61" s="173"/>
      <c r="K61" s="173"/>
      <c r="L61" s="174"/>
      <c r="M61" s="173"/>
      <c r="N61" s="278"/>
      <c r="O61" s="289"/>
      <c r="P61" s="177"/>
      <c r="Q61" s="177"/>
      <c r="R61" s="177"/>
      <c r="S61" s="177"/>
      <c r="T61" s="212"/>
      <c r="U61" s="177"/>
      <c r="V61" s="178"/>
      <c r="W61" s="177"/>
      <c r="X61" s="177"/>
      <c r="Y61" s="177"/>
      <c r="Z61" s="177"/>
      <c r="AA61" s="290"/>
      <c r="AB61" s="460"/>
      <c r="AC61" s="455"/>
      <c r="AD61" s="160"/>
      <c r="AE61" s="160"/>
      <c r="AF61" s="160"/>
      <c r="AG61" s="160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</row>
    <row r="62" spans="1:115" s="162" customFormat="1" ht="12" customHeight="1" x14ac:dyDescent="0.25">
      <c r="A62" s="252">
        <v>45039</v>
      </c>
      <c r="B62" s="211" t="s">
        <v>540</v>
      </c>
      <c r="C62" s="253" t="s">
        <v>88</v>
      </c>
      <c r="D62" s="262">
        <v>43.5</v>
      </c>
      <c r="E62" s="201"/>
      <c r="F62" s="202"/>
      <c r="G62" s="263"/>
      <c r="H62" s="277"/>
      <c r="I62" s="173">
        <v>43.5</v>
      </c>
      <c r="J62" s="173"/>
      <c r="K62" s="173"/>
      <c r="L62" s="174"/>
      <c r="M62" s="173"/>
      <c r="N62" s="278"/>
      <c r="O62" s="289"/>
      <c r="P62" s="177"/>
      <c r="Q62" s="177"/>
      <c r="R62" s="177"/>
      <c r="S62" s="177"/>
      <c r="T62" s="212"/>
      <c r="U62" s="177"/>
      <c r="V62" s="178"/>
      <c r="W62" s="177"/>
      <c r="X62" s="177"/>
      <c r="Y62" s="177"/>
      <c r="Z62" s="177"/>
      <c r="AA62" s="290"/>
      <c r="AB62" s="460"/>
      <c r="AC62" s="455"/>
      <c r="AD62" s="160"/>
      <c r="AE62" s="160"/>
      <c r="AF62" s="160"/>
      <c r="AG62" s="160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</row>
    <row r="63" spans="1:115" s="162" customFormat="1" ht="12" customHeight="1" x14ac:dyDescent="0.25">
      <c r="A63" s="252">
        <v>45039</v>
      </c>
      <c r="B63" s="211" t="s">
        <v>541</v>
      </c>
      <c r="C63" s="253" t="s">
        <v>88</v>
      </c>
      <c r="D63" s="262">
        <v>12</v>
      </c>
      <c r="E63" s="201"/>
      <c r="F63" s="202"/>
      <c r="G63" s="263"/>
      <c r="H63" s="277"/>
      <c r="I63" s="173">
        <v>12</v>
      </c>
      <c r="J63" s="173"/>
      <c r="K63" s="173"/>
      <c r="L63" s="174"/>
      <c r="M63" s="173"/>
      <c r="N63" s="278"/>
      <c r="O63" s="289"/>
      <c r="P63" s="177"/>
      <c r="Q63" s="177"/>
      <c r="R63" s="177"/>
      <c r="S63" s="177"/>
      <c r="T63" s="212"/>
      <c r="U63" s="177"/>
      <c r="V63" s="178"/>
      <c r="W63" s="177"/>
      <c r="X63" s="177"/>
      <c r="Y63" s="177"/>
      <c r="Z63" s="177"/>
      <c r="AA63" s="290"/>
      <c r="AB63" s="460"/>
      <c r="AC63" s="455"/>
      <c r="AD63" s="160"/>
      <c r="AE63" s="160"/>
      <c r="AF63" s="160"/>
      <c r="AG63" s="160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</row>
    <row r="64" spans="1:115" s="162" customFormat="1" ht="12" customHeight="1" x14ac:dyDescent="0.25">
      <c r="A64" s="252">
        <v>45102</v>
      </c>
      <c r="B64" s="211" t="s">
        <v>542</v>
      </c>
      <c r="C64" s="253" t="s">
        <v>88</v>
      </c>
      <c r="D64" s="262">
        <v>100</v>
      </c>
      <c r="E64" s="201"/>
      <c r="F64" s="202"/>
      <c r="G64" s="263"/>
      <c r="H64" s="277">
        <v>100</v>
      </c>
      <c r="I64" s="173"/>
      <c r="J64" s="173"/>
      <c r="K64" s="173"/>
      <c r="L64" s="174"/>
      <c r="M64" s="173"/>
      <c r="N64" s="278"/>
      <c r="O64" s="289"/>
      <c r="P64" s="177"/>
      <c r="Q64" s="177"/>
      <c r="R64" s="177"/>
      <c r="S64" s="177"/>
      <c r="T64" s="212"/>
      <c r="U64" s="177"/>
      <c r="V64" s="178"/>
      <c r="W64" s="177"/>
      <c r="X64" s="177"/>
      <c r="Y64" s="177"/>
      <c r="Z64" s="177"/>
      <c r="AA64" s="290"/>
      <c r="AB64" s="460"/>
      <c r="AC64" s="455"/>
      <c r="AD64" s="160"/>
      <c r="AE64" s="160"/>
      <c r="AF64" s="160"/>
      <c r="AG64" s="160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</row>
    <row r="65" spans="1:117" s="162" customFormat="1" ht="12" customHeight="1" x14ac:dyDescent="0.25">
      <c r="A65" s="252">
        <v>45103</v>
      </c>
      <c r="B65" s="211" t="s">
        <v>543</v>
      </c>
      <c r="C65" s="253" t="s">
        <v>88</v>
      </c>
      <c r="D65" s="262"/>
      <c r="E65" s="201">
        <v>716</v>
      </c>
      <c r="F65" s="202"/>
      <c r="G65" s="263"/>
      <c r="H65" s="277"/>
      <c r="I65" s="173"/>
      <c r="J65" s="173"/>
      <c r="K65" s="173"/>
      <c r="L65" s="174"/>
      <c r="M65" s="173"/>
      <c r="N65" s="278"/>
      <c r="O65" s="289"/>
      <c r="P65" s="177"/>
      <c r="Q65" s="177"/>
      <c r="R65" s="177">
        <v>716</v>
      </c>
      <c r="S65" s="177"/>
      <c r="T65" s="212"/>
      <c r="U65" s="177"/>
      <c r="V65" s="178"/>
      <c r="W65" s="177"/>
      <c r="X65" s="177"/>
      <c r="Y65" s="177"/>
      <c r="Z65" s="177"/>
      <c r="AA65" s="290"/>
      <c r="AB65" s="460"/>
      <c r="AC65" s="455"/>
      <c r="AD65" s="160"/>
      <c r="AE65" s="160"/>
      <c r="AF65" s="160"/>
      <c r="AG65" s="160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</row>
    <row r="66" spans="1:117" s="162" customFormat="1" ht="12" customHeight="1" x14ac:dyDescent="0.25">
      <c r="A66" s="252">
        <v>44739</v>
      </c>
      <c r="B66" s="211" t="s">
        <v>458</v>
      </c>
      <c r="C66" s="253" t="s">
        <v>88</v>
      </c>
      <c r="D66" s="262"/>
      <c r="E66" s="201">
        <v>11.22</v>
      </c>
      <c r="F66" s="202"/>
      <c r="G66" s="263"/>
      <c r="H66" s="277"/>
      <c r="I66" s="173"/>
      <c r="J66" s="173"/>
      <c r="K66" s="173"/>
      <c r="L66" s="174"/>
      <c r="M66" s="173"/>
      <c r="N66" s="278"/>
      <c r="O66" s="289"/>
      <c r="P66" s="177"/>
      <c r="Q66" s="177"/>
      <c r="R66" s="177"/>
      <c r="S66" s="177"/>
      <c r="T66" s="212"/>
      <c r="U66" s="177"/>
      <c r="V66" s="178"/>
      <c r="W66" s="177"/>
      <c r="X66" s="177">
        <v>11.22</v>
      </c>
      <c r="Y66" s="177"/>
      <c r="Z66" s="177"/>
      <c r="AA66" s="290"/>
      <c r="AB66" s="460"/>
      <c r="AC66" s="455"/>
      <c r="AD66" s="160"/>
      <c r="AE66" s="160"/>
      <c r="AF66" s="160"/>
      <c r="AG66" s="160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</row>
    <row r="67" spans="1:117" s="162" customFormat="1" ht="12" customHeight="1" x14ac:dyDescent="0.25">
      <c r="A67" s="252">
        <v>44739</v>
      </c>
      <c r="B67" s="211" t="s">
        <v>544</v>
      </c>
      <c r="C67" s="253" t="s">
        <v>88</v>
      </c>
      <c r="D67" s="262"/>
      <c r="E67" s="201">
        <v>252.92</v>
      </c>
      <c r="F67" s="202"/>
      <c r="G67" s="263"/>
      <c r="H67" s="277"/>
      <c r="I67" s="173"/>
      <c r="J67" s="173"/>
      <c r="K67" s="173"/>
      <c r="L67" s="174"/>
      <c r="M67" s="173"/>
      <c r="N67" s="278"/>
      <c r="O67" s="289"/>
      <c r="P67" s="177"/>
      <c r="Q67" s="177"/>
      <c r="R67" s="177"/>
      <c r="S67" s="177">
        <v>252.92</v>
      </c>
      <c r="T67" s="212"/>
      <c r="U67" s="177"/>
      <c r="V67" s="178"/>
      <c r="W67" s="177"/>
      <c r="X67" s="177"/>
      <c r="Y67" s="177"/>
      <c r="Z67" s="177"/>
      <c r="AA67" s="290"/>
      <c r="AB67" s="460"/>
      <c r="AC67" s="455"/>
      <c r="AD67" s="160"/>
      <c r="AE67" s="160"/>
      <c r="AF67" s="160"/>
      <c r="AG67" s="160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</row>
    <row r="68" spans="1:117" s="162" customFormat="1" ht="12" customHeight="1" x14ac:dyDescent="0.25">
      <c r="A68" s="252">
        <v>45105</v>
      </c>
      <c r="B68" s="211" t="s">
        <v>101</v>
      </c>
      <c r="C68" s="253" t="s">
        <v>88</v>
      </c>
      <c r="D68" s="262">
        <v>750</v>
      </c>
      <c r="E68" s="201"/>
      <c r="F68" s="202"/>
      <c r="G68" s="263"/>
      <c r="H68" s="277">
        <v>750</v>
      </c>
      <c r="I68" s="173"/>
      <c r="J68" s="173"/>
      <c r="K68" s="173"/>
      <c r="L68" s="174"/>
      <c r="M68" s="173"/>
      <c r="N68" s="278"/>
      <c r="O68" s="289"/>
      <c r="P68" s="177"/>
      <c r="Q68" s="177"/>
      <c r="R68" s="177"/>
      <c r="S68" s="177"/>
      <c r="T68" s="212"/>
      <c r="U68" s="177"/>
      <c r="V68" s="178"/>
      <c r="W68" s="177"/>
      <c r="X68" s="177"/>
      <c r="Y68" s="177"/>
      <c r="Z68" s="177"/>
      <c r="AA68" s="290"/>
      <c r="AB68" s="460"/>
      <c r="AC68" s="455"/>
      <c r="AD68" s="160"/>
      <c r="AE68" s="160"/>
      <c r="AF68" s="160"/>
      <c r="AG68" s="160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</row>
    <row r="69" spans="1:117" s="162" customFormat="1" ht="12" customHeight="1" x14ac:dyDescent="0.25">
      <c r="A69" s="252">
        <v>45105</v>
      </c>
      <c r="B69" s="211" t="s">
        <v>89</v>
      </c>
      <c r="C69" s="253" t="s">
        <v>88</v>
      </c>
      <c r="D69" s="262">
        <v>70</v>
      </c>
      <c r="E69" s="201"/>
      <c r="F69" s="202"/>
      <c r="G69" s="263"/>
      <c r="H69" s="277">
        <v>70</v>
      </c>
      <c r="I69" s="173"/>
      <c r="J69" s="173"/>
      <c r="K69" s="173"/>
      <c r="L69" s="174"/>
      <c r="M69" s="173"/>
      <c r="N69" s="278"/>
      <c r="O69" s="289"/>
      <c r="P69" s="177"/>
      <c r="Q69" s="177"/>
      <c r="R69" s="177"/>
      <c r="S69" s="177"/>
      <c r="T69" s="212"/>
      <c r="U69" s="177"/>
      <c r="V69" s="178"/>
      <c r="W69" s="177"/>
      <c r="X69" s="177"/>
      <c r="Y69" s="177"/>
      <c r="Z69" s="177"/>
      <c r="AA69" s="290"/>
      <c r="AB69" s="460"/>
      <c r="AC69" s="455"/>
      <c r="AD69" s="160"/>
      <c r="AE69" s="160"/>
      <c r="AF69" s="160"/>
      <c r="AG69" s="160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</row>
    <row r="70" spans="1:117" s="162" customFormat="1" ht="12" customHeight="1" x14ac:dyDescent="0.25">
      <c r="A70" s="442">
        <v>45105</v>
      </c>
      <c r="B70" s="443" t="s">
        <v>139</v>
      </c>
      <c r="C70" s="444" t="s">
        <v>88</v>
      </c>
      <c r="D70" s="445"/>
      <c r="E70" s="446">
        <v>180.84</v>
      </c>
      <c r="F70" s="447"/>
      <c r="G70" s="448"/>
      <c r="H70" s="449"/>
      <c r="I70" s="450"/>
      <c r="J70" s="450"/>
      <c r="K70" s="450"/>
      <c r="L70" s="451"/>
      <c r="M70" s="450"/>
      <c r="N70" s="461"/>
      <c r="O70" s="460"/>
      <c r="P70" s="452"/>
      <c r="Q70" s="452"/>
      <c r="R70" s="452"/>
      <c r="S70" s="452"/>
      <c r="T70" s="453"/>
      <c r="U70" s="452">
        <v>180.84</v>
      </c>
      <c r="V70" s="454"/>
      <c r="W70" s="452"/>
      <c r="X70" s="452"/>
      <c r="Y70" s="452"/>
      <c r="Z70" s="452"/>
      <c r="AA70" s="465"/>
      <c r="AB70" s="460"/>
      <c r="AC70" s="455"/>
      <c r="AD70" s="160"/>
      <c r="AE70" s="160"/>
      <c r="AF70" s="160"/>
      <c r="AG70" s="160"/>
      <c r="AH70" s="160"/>
      <c r="AI70" s="160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</row>
    <row r="71" spans="1:117" s="162" customFormat="1" ht="12" customHeight="1" x14ac:dyDescent="0.25">
      <c r="A71" s="252">
        <v>45107</v>
      </c>
      <c r="B71" s="211" t="s">
        <v>261</v>
      </c>
      <c r="C71" s="253" t="s">
        <v>88</v>
      </c>
      <c r="D71" s="262">
        <v>46</v>
      </c>
      <c r="E71" s="201"/>
      <c r="F71" s="202"/>
      <c r="G71" s="263"/>
      <c r="H71" s="277">
        <v>46</v>
      </c>
      <c r="I71" s="173"/>
      <c r="J71" s="173"/>
      <c r="K71" s="173"/>
      <c r="L71" s="174"/>
      <c r="M71" s="173"/>
      <c r="N71" s="278"/>
      <c r="O71" s="289"/>
      <c r="P71" s="177"/>
      <c r="Q71" s="177"/>
      <c r="R71" s="177"/>
      <c r="S71" s="177"/>
      <c r="T71" s="212"/>
      <c r="U71" s="177"/>
      <c r="V71" s="178"/>
      <c r="W71" s="177"/>
      <c r="X71" s="177"/>
      <c r="Y71" s="177"/>
      <c r="Z71" s="177"/>
      <c r="AA71" s="290"/>
      <c r="AB71" s="460"/>
      <c r="AC71" s="455"/>
      <c r="AD71" s="160"/>
      <c r="AE71" s="160"/>
      <c r="AF71" s="160"/>
      <c r="AG71" s="160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</row>
    <row r="72" spans="1:117" s="162" customFormat="1" ht="12" customHeight="1" x14ac:dyDescent="0.25">
      <c r="A72" s="252">
        <v>45107</v>
      </c>
      <c r="B72" s="211" t="s">
        <v>143</v>
      </c>
      <c r="C72" s="253" t="s">
        <v>88</v>
      </c>
      <c r="D72" s="262"/>
      <c r="E72" s="201">
        <v>60</v>
      </c>
      <c r="F72" s="202"/>
      <c r="G72" s="263"/>
      <c r="H72" s="277"/>
      <c r="I72" s="173"/>
      <c r="J72" s="173"/>
      <c r="K72" s="173"/>
      <c r="L72" s="174"/>
      <c r="M72" s="173"/>
      <c r="N72" s="278"/>
      <c r="O72" s="289"/>
      <c r="P72" s="177"/>
      <c r="Q72" s="177"/>
      <c r="R72" s="177"/>
      <c r="S72" s="177"/>
      <c r="T72" s="212"/>
      <c r="U72" s="177">
        <v>60</v>
      </c>
      <c r="V72" s="178"/>
      <c r="W72" s="177"/>
      <c r="X72" s="177"/>
      <c r="Y72" s="177"/>
      <c r="Z72" s="177"/>
      <c r="AA72" s="466"/>
      <c r="AB72" s="289"/>
      <c r="AC72" s="290"/>
      <c r="AD72" s="160"/>
      <c r="AE72" s="160"/>
      <c r="AF72" s="160"/>
      <c r="AG72" s="160"/>
      <c r="AH72" s="160"/>
      <c r="AI72" s="160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</row>
    <row r="73" spans="1:117" s="162" customFormat="1" ht="12" customHeight="1" x14ac:dyDescent="0.25">
      <c r="A73" s="252">
        <v>45107</v>
      </c>
      <c r="B73" s="211" t="s">
        <v>546</v>
      </c>
      <c r="C73" s="253" t="s">
        <v>88</v>
      </c>
      <c r="D73" s="262">
        <v>100</v>
      </c>
      <c r="E73" s="201"/>
      <c r="F73" s="202"/>
      <c r="G73" s="263"/>
      <c r="H73" s="277">
        <v>100</v>
      </c>
      <c r="I73" s="173"/>
      <c r="J73" s="173"/>
      <c r="K73" s="173"/>
      <c r="L73" s="174"/>
      <c r="M73" s="173"/>
      <c r="N73" s="278"/>
      <c r="O73" s="289"/>
      <c r="P73" s="177"/>
      <c r="Q73" s="177"/>
      <c r="R73" s="177"/>
      <c r="S73" s="177"/>
      <c r="T73" s="212"/>
      <c r="U73" s="177"/>
      <c r="V73" s="178"/>
      <c r="W73" s="177"/>
      <c r="X73" s="177"/>
      <c r="Y73" s="177"/>
      <c r="Z73" s="177"/>
      <c r="AA73" s="290"/>
      <c r="AB73" s="460"/>
      <c r="AC73" s="455"/>
      <c r="AD73" s="160"/>
      <c r="AE73" s="160"/>
      <c r="AF73" s="160"/>
      <c r="AG73" s="160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</row>
    <row r="74" spans="1:117" s="162" customFormat="1" ht="12" customHeight="1" x14ac:dyDescent="0.25">
      <c r="A74" s="252">
        <v>45107</v>
      </c>
      <c r="B74" s="211" t="s">
        <v>547</v>
      </c>
      <c r="C74" s="253" t="s">
        <v>88</v>
      </c>
      <c r="D74" s="262">
        <v>100</v>
      </c>
      <c r="E74" s="201"/>
      <c r="F74" s="202"/>
      <c r="G74" s="263"/>
      <c r="H74" s="277">
        <v>100</v>
      </c>
      <c r="I74" s="173"/>
      <c r="J74" s="173"/>
      <c r="K74" s="173"/>
      <c r="L74" s="174"/>
      <c r="M74" s="173"/>
      <c r="N74" s="278"/>
      <c r="O74" s="289"/>
      <c r="P74" s="177"/>
      <c r="Q74" s="177"/>
      <c r="R74" s="177"/>
      <c r="S74" s="177"/>
      <c r="T74" s="212"/>
      <c r="U74" s="177"/>
      <c r="V74" s="178"/>
      <c r="W74" s="177"/>
      <c r="X74" s="177"/>
      <c r="Y74" s="177"/>
      <c r="Z74" s="177"/>
      <c r="AA74" s="290"/>
      <c r="AB74" s="460"/>
      <c r="AC74" s="455"/>
      <c r="AD74" s="160"/>
      <c r="AE74" s="160"/>
      <c r="AF74" s="160"/>
      <c r="AG74" s="160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</row>
    <row r="75" spans="1:117" s="162" customFormat="1" ht="12" customHeight="1" x14ac:dyDescent="0.25">
      <c r="A75" s="252">
        <v>45107</v>
      </c>
      <c r="B75" s="211" t="s">
        <v>545</v>
      </c>
      <c r="C75" s="253" t="s">
        <v>88</v>
      </c>
      <c r="D75" s="262"/>
      <c r="E75" s="201"/>
      <c r="F75" s="202">
        <v>10</v>
      </c>
      <c r="G75" s="263"/>
      <c r="H75" s="277"/>
      <c r="I75" s="173">
        <v>10</v>
      </c>
      <c r="J75" s="173"/>
      <c r="K75" s="173"/>
      <c r="L75" s="174"/>
      <c r="M75" s="173"/>
      <c r="N75" s="278"/>
      <c r="O75" s="289"/>
      <c r="P75" s="177"/>
      <c r="Q75" s="177"/>
      <c r="R75" s="177"/>
      <c r="S75" s="177"/>
      <c r="T75" s="212"/>
      <c r="U75" s="177"/>
      <c r="V75" s="178"/>
      <c r="W75" s="177"/>
      <c r="X75" s="177"/>
      <c r="Y75" s="177"/>
      <c r="Z75" s="177"/>
      <c r="AA75" s="290"/>
      <c r="AB75" s="460"/>
      <c r="AC75" s="455"/>
      <c r="AD75" s="160"/>
      <c r="AE75" s="160"/>
      <c r="AF75" s="160"/>
      <c r="AG75" s="160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</row>
    <row r="76" spans="1:117" s="162" customFormat="1" ht="12" customHeight="1" x14ac:dyDescent="0.25">
      <c r="A76" s="252"/>
      <c r="B76" s="211"/>
      <c r="C76" s="253"/>
      <c r="D76" s="262"/>
      <c r="E76" s="201"/>
      <c r="F76" s="202"/>
      <c r="G76" s="263"/>
      <c r="H76" s="277"/>
      <c r="I76" s="173"/>
      <c r="J76" s="173"/>
      <c r="K76" s="173"/>
      <c r="L76" s="174"/>
      <c r="M76" s="173"/>
      <c r="N76" s="278"/>
      <c r="O76" s="289"/>
      <c r="P76" s="177"/>
      <c r="Q76" s="177"/>
      <c r="R76" s="177"/>
      <c r="S76" s="177"/>
      <c r="T76" s="212"/>
      <c r="U76" s="177"/>
      <c r="V76" s="178"/>
      <c r="W76" s="177"/>
      <c r="X76" s="177"/>
      <c r="Y76" s="177"/>
      <c r="Z76" s="177"/>
      <c r="AA76" s="290"/>
      <c r="AB76" s="460"/>
      <c r="AC76" s="455"/>
      <c r="AD76" s="160"/>
      <c r="AE76" s="160"/>
      <c r="AF76" s="160"/>
      <c r="AG76" s="160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</row>
    <row r="77" spans="1:117" s="162" customFormat="1" ht="12" customHeight="1" x14ac:dyDescent="0.25">
      <c r="A77" s="252"/>
      <c r="B77" s="211"/>
      <c r="C77" s="253"/>
      <c r="D77" s="262"/>
      <c r="E77" s="201"/>
      <c r="F77" s="202"/>
      <c r="G77" s="263"/>
      <c r="H77" s="277"/>
      <c r="I77" s="173"/>
      <c r="J77" s="173"/>
      <c r="K77" s="173"/>
      <c r="L77" s="174"/>
      <c r="M77" s="173"/>
      <c r="N77" s="278"/>
      <c r="O77" s="289"/>
      <c r="P77" s="177"/>
      <c r="Q77" s="177"/>
      <c r="R77" s="177"/>
      <c r="S77" s="177"/>
      <c r="T77" s="212"/>
      <c r="U77" s="177"/>
      <c r="V77" s="178"/>
      <c r="W77" s="177"/>
      <c r="X77" s="177"/>
      <c r="Y77" s="177"/>
      <c r="Z77" s="177"/>
      <c r="AA77" s="290"/>
      <c r="AB77" s="289"/>
      <c r="AC77" s="290"/>
      <c r="AD77" s="160"/>
      <c r="AE77" s="160"/>
      <c r="AF77" s="160"/>
      <c r="AG77" s="160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</row>
    <row r="78" spans="1:117" s="9" customFormat="1" ht="11" thickBot="1" x14ac:dyDescent="0.3">
      <c r="A78" s="254" t="s">
        <v>41</v>
      </c>
      <c r="B78" s="255"/>
      <c r="C78" s="256"/>
      <c r="D78" s="264">
        <f t="shared" ref="D78:AC78" si="0">SUM(D6:D77)</f>
        <v>3918.61</v>
      </c>
      <c r="E78" s="265">
        <f t="shared" si="0"/>
        <v>5523.24</v>
      </c>
      <c r="F78" s="266">
        <f t="shared" si="0"/>
        <v>291.45999999999998</v>
      </c>
      <c r="G78" s="267">
        <f t="shared" si="0"/>
        <v>145</v>
      </c>
      <c r="H78" s="264">
        <f t="shared" si="0"/>
        <v>2541.71</v>
      </c>
      <c r="I78" s="265">
        <f t="shared" si="0"/>
        <v>1481.6</v>
      </c>
      <c r="J78" s="265">
        <f t="shared" si="0"/>
        <v>0</v>
      </c>
      <c r="K78" s="265">
        <f t="shared" si="0"/>
        <v>41.76</v>
      </c>
      <c r="L78" s="265">
        <f t="shared" si="0"/>
        <v>0</v>
      </c>
      <c r="M78" s="265">
        <f t="shared" si="0"/>
        <v>0</v>
      </c>
      <c r="N78" s="279">
        <f t="shared" si="0"/>
        <v>0</v>
      </c>
      <c r="O78" s="291">
        <f t="shared" si="0"/>
        <v>0</v>
      </c>
      <c r="P78" s="292">
        <f t="shared" si="0"/>
        <v>194.36</v>
      </c>
      <c r="Q78" s="292">
        <f t="shared" si="0"/>
        <v>0</v>
      </c>
      <c r="R78" s="292">
        <f t="shared" si="0"/>
        <v>716</v>
      </c>
      <c r="S78" s="292">
        <f t="shared" si="0"/>
        <v>252.92</v>
      </c>
      <c r="T78" s="292">
        <f t="shared" si="0"/>
        <v>0</v>
      </c>
      <c r="U78" s="292">
        <f t="shared" si="0"/>
        <v>270.83000000000004</v>
      </c>
      <c r="V78" s="292">
        <f t="shared" si="0"/>
        <v>67.47</v>
      </c>
      <c r="W78" s="292">
        <f t="shared" si="0"/>
        <v>0</v>
      </c>
      <c r="X78" s="292">
        <f t="shared" si="0"/>
        <v>11.22</v>
      </c>
      <c r="Y78" s="292">
        <f t="shared" si="0"/>
        <v>10.44</v>
      </c>
      <c r="Z78" s="292">
        <f t="shared" si="0"/>
        <v>4000</v>
      </c>
      <c r="AA78" s="293">
        <f t="shared" si="0"/>
        <v>0</v>
      </c>
      <c r="AB78" s="291">
        <f t="shared" si="0"/>
        <v>0</v>
      </c>
      <c r="AC78" s="293">
        <f t="shared" si="0"/>
        <v>0</v>
      </c>
      <c r="AD78" s="36"/>
      <c r="AE78" s="36"/>
      <c r="AF78" s="36"/>
      <c r="AG78" s="36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7" s="37" customFormat="1" ht="11.5" thickTop="1" thickBot="1" x14ac:dyDescent="0.3">
      <c r="A79" s="295"/>
      <c r="B79" s="296"/>
      <c r="C79" s="297"/>
      <c r="D79" s="305"/>
      <c r="E79" s="306"/>
      <c r="F79" s="307"/>
      <c r="G79" s="308"/>
      <c r="H79" s="322"/>
      <c r="I79" s="307"/>
      <c r="J79" s="307"/>
      <c r="K79" s="307"/>
      <c r="L79" s="323"/>
      <c r="M79" s="307"/>
      <c r="N79" s="308"/>
      <c r="O79" s="339"/>
      <c r="P79" s="340"/>
      <c r="Q79" s="340"/>
      <c r="R79" s="340"/>
      <c r="S79" s="341"/>
      <c r="T79" s="340"/>
      <c r="U79" s="340"/>
      <c r="V79" s="342"/>
      <c r="W79" s="343"/>
      <c r="X79" s="343"/>
      <c r="Y79" s="343"/>
      <c r="Z79" s="343"/>
      <c r="AA79" s="344"/>
      <c r="AB79" s="471"/>
      <c r="AC79" s="472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</row>
    <row r="80" spans="1:117" s="6" customFormat="1" ht="43" thickTop="1" thickBot="1" x14ac:dyDescent="0.3">
      <c r="A80" s="298" t="s">
        <v>35</v>
      </c>
      <c r="B80" s="12" t="s">
        <v>12</v>
      </c>
      <c r="C80" s="299"/>
      <c r="D80" s="309" t="s">
        <v>13</v>
      </c>
      <c r="E80" s="213"/>
      <c r="F80" s="213" t="s">
        <v>14</v>
      </c>
      <c r="G80" s="310"/>
      <c r="H80" s="324" t="s">
        <v>15</v>
      </c>
      <c r="I80" s="13" t="s">
        <v>16</v>
      </c>
      <c r="J80" s="13" t="s">
        <v>17</v>
      </c>
      <c r="K80" s="13" t="s">
        <v>18</v>
      </c>
      <c r="L80" s="14" t="s">
        <v>19</v>
      </c>
      <c r="M80" s="15" t="s">
        <v>20</v>
      </c>
      <c r="N80" s="325" t="s">
        <v>21</v>
      </c>
      <c r="O80" s="268" t="s">
        <v>22</v>
      </c>
      <c r="P80" s="270" t="s">
        <v>23</v>
      </c>
      <c r="Q80" s="280" t="s">
        <v>24</v>
      </c>
      <c r="R80" s="281" t="s">
        <v>25</v>
      </c>
      <c r="S80" s="282" t="s">
        <v>26</v>
      </c>
      <c r="T80" s="270" t="s">
        <v>27</v>
      </c>
      <c r="U80" s="270" t="s">
        <v>28</v>
      </c>
      <c r="V80" s="269" t="s">
        <v>29</v>
      </c>
      <c r="W80" s="283" t="s">
        <v>30</v>
      </c>
      <c r="X80" s="270" t="s">
        <v>31</v>
      </c>
      <c r="Y80" s="270" t="s">
        <v>32</v>
      </c>
      <c r="Z80" s="270" t="s">
        <v>33</v>
      </c>
      <c r="AA80" s="271" t="s">
        <v>34</v>
      </c>
      <c r="AB80" s="428" t="s">
        <v>320</v>
      </c>
      <c r="AC80" s="271" t="s">
        <v>321</v>
      </c>
    </row>
    <row r="81" spans="1:29" s="6" customFormat="1" ht="11" thickBot="1" x14ac:dyDescent="0.3">
      <c r="A81" s="300"/>
      <c r="B81" s="16"/>
      <c r="C81" s="301"/>
      <c r="D81" s="311" t="s">
        <v>37</v>
      </c>
      <c r="E81" s="38" t="s">
        <v>38</v>
      </c>
      <c r="F81" s="16" t="s">
        <v>37</v>
      </c>
      <c r="G81" s="312" t="s">
        <v>38</v>
      </c>
      <c r="H81" s="300" t="s">
        <v>37</v>
      </c>
      <c r="I81" s="16" t="s">
        <v>37</v>
      </c>
      <c r="J81" s="16" t="s">
        <v>37</v>
      </c>
      <c r="K81" s="16" t="s">
        <v>37</v>
      </c>
      <c r="L81" s="17" t="s">
        <v>37</v>
      </c>
      <c r="M81" s="18" t="s">
        <v>37</v>
      </c>
      <c r="N81" s="326" t="s">
        <v>37</v>
      </c>
      <c r="O81" s="300" t="s">
        <v>38</v>
      </c>
      <c r="P81" s="16" t="s">
        <v>38</v>
      </c>
      <c r="Q81" s="18" t="s">
        <v>38</v>
      </c>
      <c r="R81" s="18" t="s">
        <v>38</v>
      </c>
      <c r="S81" s="16" t="s">
        <v>38</v>
      </c>
      <c r="T81" s="16" t="s">
        <v>38</v>
      </c>
      <c r="U81" s="16" t="s">
        <v>38</v>
      </c>
      <c r="V81" s="19" t="s">
        <v>38</v>
      </c>
      <c r="W81" s="16" t="s">
        <v>38</v>
      </c>
      <c r="X81" s="16" t="s">
        <v>38</v>
      </c>
      <c r="Y81" s="16" t="s">
        <v>38</v>
      </c>
      <c r="Z81" s="16" t="s">
        <v>38</v>
      </c>
      <c r="AA81" s="345" t="s">
        <v>38</v>
      </c>
      <c r="AB81" s="300" t="s">
        <v>322</v>
      </c>
      <c r="AC81" s="345" t="s">
        <v>322</v>
      </c>
    </row>
    <row r="82" spans="1:29" s="20" customFormat="1" ht="11" thickBot="1" x14ac:dyDescent="0.3">
      <c r="A82" s="302"/>
      <c r="B82" s="303"/>
      <c r="C82" s="304"/>
      <c r="D82" s="313">
        <f t="shared" ref="D82:AA82" si="1">SUM(D5:D77)</f>
        <v>19518.560000000005</v>
      </c>
      <c r="E82" s="314">
        <f t="shared" si="1"/>
        <v>5523.24</v>
      </c>
      <c r="F82" s="314">
        <f t="shared" si="1"/>
        <v>419.04000000000036</v>
      </c>
      <c r="G82" s="315">
        <f t="shared" si="1"/>
        <v>145</v>
      </c>
      <c r="H82" s="327">
        <f t="shared" si="1"/>
        <v>2541.71</v>
      </c>
      <c r="I82" s="328">
        <f t="shared" si="1"/>
        <v>1481.6</v>
      </c>
      <c r="J82" s="328">
        <f t="shared" si="1"/>
        <v>0</v>
      </c>
      <c r="K82" s="328">
        <f t="shared" si="1"/>
        <v>41.76</v>
      </c>
      <c r="L82" s="328">
        <f t="shared" si="1"/>
        <v>0</v>
      </c>
      <c r="M82" s="328">
        <f t="shared" si="1"/>
        <v>0</v>
      </c>
      <c r="N82" s="329">
        <f t="shared" si="1"/>
        <v>15727.53</v>
      </c>
      <c r="O82" s="327">
        <f t="shared" si="1"/>
        <v>0</v>
      </c>
      <c r="P82" s="328">
        <f t="shared" si="1"/>
        <v>194.36</v>
      </c>
      <c r="Q82" s="328">
        <f t="shared" si="1"/>
        <v>0</v>
      </c>
      <c r="R82" s="328">
        <f t="shared" si="1"/>
        <v>716</v>
      </c>
      <c r="S82" s="328">
        <f t="shared" si="1"/>
        <v>252.92</v>
      </c>
      <c r="T82" s="328">
        <f t="shared" si="1"/>
        <v>0</v>
      </c>
      <c r="U82" s="328">
        <f t="shared" si="1"/>
        <v>270.83000000000004</v>
      </c>
      <c r="V82" s="328">
        <f t="shared" si="1"/>
        <v>67.47</v>
      </c>
      <c r="W82" s="328">
        <f t="shared" si="1"/>
        <v>0</v>
      </c>
      <c r="X82" s="328">
        <f t="shared" si="1"/>
        <v>11.22</v>
      </c>
      <c r="Y82" s="328">
        <f t="shared" si="1"/>
        <v>10.44</v>
      </c>
      <c r="Z82" s="328">
        <f t="shared" si="1"/>
        <v>4000</v>
      </c>
      <c r="AA82" s="329">
        <f t="shared" si="1"/>
        <v>0</v>
      </c>
      <c r="AB82" s="327">
        <f>SUM(AB5:AB77)</f>
        <v>0</v>
      </c>
      <c r="AC82" s="329">
        <f>SUM(AC5:AC77)</f>
        <v>0</v>
      </c>
    </row>
    <row r="83" spans="1:29" s="6" customFormat="1" ht="11.5" thickTop="1" thickBot="1" x14ac:dyDescent="0.3">
      <c r="A83" s="316"/>
      <c r="B83" s="317" t="s">
        <v>42</v>
      </c>
      <c r="C83" s="318"/>
      <c r="D83" s="319">
        <f>SUM(D82-E82)</f>
        <v>13995.320000000005</v>
      </c>
      <c r="E83" s="320"/>
      <c r="F83" s="319">
        <f>SUM(F82-G82)</f>
        <v>274.04000000000036</v>
      </c>
      <c r="G83" s="321"/>
      <c r="H83" s="331"/>
      <c r="I83" s="346"/>
      <c r="J83" s="346"/>
      <c r="K83" s="346" t="s">
        <v>43</v>
      </c>
      <c r="L83" s="333"/>
      <c r="M83" s="332"/>
      <c r="N83" s="334" t="s">
        <v>43</v>
      </c>
      <c r="O83" s="331"/>
      <c r="P83" s="332"/>
      <c r="Q83" s="332" t="s">
        <v>43</v>
      </c>
      <c r="R83" s="332" t="s">
        <v>43</v>
      </c>
      <c r="S83" s="332" t="s">
        <v>43</v>
      </c>
      <c r="T83" s="338"/>
      <c r="U83" s="332" t="s">
        <v>43</v>
      </c>
      <c r="V83" s="338"/>
      <c r="W83" s="332" t="s">
        <v>43</v>
      </c>
      <c r="X83" s="332" t="s">
        <v>43</v>
      </c>
      <c r="Y83" s="332" t="s">
        <v>43</v>
      </c>
      <c r="Z83" s="332" t="s">
        <v>43</v>
      </c>
      <c r="AA83" s="321" t="s">
        <v>43</v>
      </c>
      <c r="AB83" s="331" t="s">
        <v>43</v>
      </c>
      <c r="AC83" s="321" t="s">
        <v>43</v>
      </c>
    </row>
    <row r="84" spans="1:29" s="6" customFormat="1" ht="13.5" thickTop="1" thickBot="1" x14ac:dyDescent="0.3">
      <c r="A84" s="2"/>
      <c r="B84" s="2"/>
      <c r="C84" s="54"/>
      <c r="D84" s="34"/>
      <c r="E84" s="33"/>
      <c r="F84" s="4"/>
      <c r="I84" s="505" t="s">
        <v>44</v>
      </c>
      <c r="J84" s="506"/>
      <c r="K84" s="507"/>
      <c r="L84" s="330">
        <f>SUM(H82:N82)</f>
        <v>19792.600000000002</v>
      </c>
      <c r="N84" s="21"/>
      <c r="O84" s="4"/>
      <c r="P84" s="6" t="s">
        <v>45</v>
      </c>
      <c r="Q84" s="335" t="s">
        <v>43</v>
      </c>
      <c r="R84" s="336">
        <f>SUM(O82:AC82)</f>
        <v>5523.24</v>
      </c>
      <c r="S84" s="337"/>
    </row>
    <row r="85" spans="1:29" s="6" customFormat="1" ht="11" thickBot="1" x14ac:dyDescent="0.3">
      <c r="A85" s="2"/>
      <c r="B85" s="22" t="s">
        <v>46</v>
      </c>
      <c r="C85" s="22"/>
      <c r="D85" s="39" t="s">
        <v>43</v>
      </c>
      <c r="E85" s="179">
        <f>SUM(D82-E82+F82-G82)</f>
        <v>14269.360000000006</v>
      </c>
      <c r="F85" s="24" t="s">
        <v>47</v>
      </c>
      <c r="H85" s="25"/>
      <c r="I85" s="45"/>
      <c r="J85" s="45"/>
      <c r="K85" s="45"/>
      <c r="L85" s="26"/>
      <c r="N85" s="23">
        <f>E82</f>
        <v>5523.24</v>
      </c>
      <c r="O85" s="495">
        <f>SUM(L84-R84)</f>
        <v>14269.360000000002</v>
      </c>
      <c r="P85" s="495"/>
      <c r="Q85" s="500" t="s">
        <v>48</v>
      </c>
      <c r="R85" s="500"/>
      <c r="S85" s="500"/>
    </row>
    <row r="86" spans="1:29" s="6" customFormat="1" ht="10.5" x14ac:dyDescent="0.25">
      <c r="A86" s="1"/>
      <c r="B86" s="2"/>
      <c r="C86" s="54"/>
      <c r="D86" s="27"/>
      <c r="E86" s="33"/>
      <c r="F86" s="4"/>
      <c r="G86" s="3"/>
      <c r="H86" s="3"/>
      <c r="I86" s="3"/>
      <c r="J86" s="3"/>
      <c r="K86" s="3"/>
      <c r="L86" s="5"/>
      <c r="M86" s="3"/>
      <c r="N86" s="4"/>
      <c r="O86" s="4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s="6" customFormat="1" x14ac:dyDescent="0.25">
      <c r="A87" s="1"/>
      <c r="B87" s="2"/>
      <c r="C87" s="2"/>
      <c r="D87" s="501" t="s">
        <v>49</v>
      </c>
      <c r="E87" s="502"/>
      <c r="F87" s="180">
        <v>103.01</v>
      </c>
      <c r="G87" s="183">
        <f>11616.06+656.4+55.5+200+1467.36</f>
        <v>13995.32</v>
      </c>
      <c r="H87" s="51" t="s">
        <v>50</v>
      </c>
      <c r="I87" s="56"/>
      <c r="J87" s="56"/>
      <c r="K87" s="3"/>
      <c r="L87" s="5"/>
      <c r="M87" s="3"/>
      <c r="N87" s="4"/>
      <c r="O87" s="4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s="6" customFormat="1" x14ac:dyDescent="0.25">
      <c r="A88" s="1"/>
      <c r="B88" s="2"/>
      <c r="C88" s="2"/>
      <c r="D88" s="503" t="s">
        <v>51</v>
      </c>
      <c r="E88" s="504"/>
      <c r="F88" s="181">
        <v>20.6</v>
      </c>
      <c r="G88" s="183">
        <f>D83</f>
        <v>13995.320000000005</v>
      </c>
      <c r="H88" s="51" t="s">
        <v>52</v>
      </c>
      <c r="I88" s="56"/>
      <c r="J88" s="56"/>
      <c r="K88" s="3"/>
      <c r="L88" s="5"/>
      <c r="M88" s="3"/>
      <c r="N88" s="4"/>
      <c r="O88" s="4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s="6" customFormat="1" x14ac:dyDescent="0.25">
      <c r="A89" s="1"/>
      <c r="B89" s="2"/>
      <c r="C89" s="2"/>
      <c r="D89" s="503" t="s">
        <v>53</v>
      </c>
      <c r="E89" s="504"/>
      <c r="F89" s="180">
        <f>150+0.43</f>
        <v>150.43</v>
      </c>
      <c r="G89" s="184">
        <f>G87-G88</f>
        <v>0</v>
      </c>
      <c r="H89" s="52" t="s">
        <v>54</v>
      </c>
      <c r="I89" s="3"/>
      <c r="J89" s="3"/>
      <c r="K89" s="3"/>
      <c r="L89" s="5"/>
      <c r="M89" s="3"/>
      <c r="N89" s="4"/>
      <c r="O89" s="4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s="6" customFormat="1" x14ac:dyDescent="0.25">
      <c r="A90" s="1"/>
      <c r="B90" s="2"/>
      <c r="C90" s="2"/>
      <c r="D90" s="489" t="s">
        <v>54</v>
      </c>
      <c r="E90" s="490"/>
      <c r="F90" s="182">
        <f>F87+F88+F89-F83</f>
        <v>0</v>
      </c>
      <c r="G90" s="83"/>
      <c r="H90" s="84"/>
      <c r="I90" s="3"/>
      <c r="J90" s="3"/>
      <c r="K90" s="3"/>
      <c r="L90" s="5"/>
      <c r="M90" s="3"/>
      <c r="N90" s="4"/>
      <c r="O90" s="4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</sheetData>
  <sheetProtection selectLockedCells="1" selectUnlockedCells="1"/>
  <mergeCells count="10">
    <mergeCell ref="F3:G3"/>
    <mergeCell ref="I84:K84"/>
    <mergeCell ref="O85:P85"/>
    <mergeCell ref="Q85:S85"/>
    <mergeCell ref="D87:E87"/>
    <mergeCell ref="D88:E88"/>
    <mergeCell ref="D89:E89"/>
    <mergeCell ref="D90:E90"/>
    <mergeCell ref="A1:D1"/>
    <mergeCell ref="D3:E3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C56BD-0ECB-4A8B-9872-357C3C105043}">
  <sheetPr>
    <pageSetUpPr fitToPage="1"/>
  </sheetPr>
  <dimension ref="A1:AP1162"/>
  <sheetViews>
    <sheetView showGridLines="0" workbookViewId="0">
      <selection activeCell="O21" sqref="O21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67</v>
      </c>
      <c r="B2" s="487"/>
      <c r="C2" s="487"/>
      <c r="D2" s="487"/>
      <c r="E2" s="487"/>
      <c r="F2" s="487"/>
      <c r="G2" s="488"/>
      <c r="I2" s="486" t="s">
        <v>68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45121</v>
      </c>
      <c r="B4" s="347" t="s">
        <v>556</v>
      </c>
      <c r="C4" s="191"/>
      <c r="D4" s="190">
        <v>72</v>
      </c>
      <c r="E4" s="202"/>
      <c r="F4" s="190">
        <f>SUM(C4:E4)</f>
        <v>72</v>
      </c>
      <c r="G4" s="194" t="s">
        <v>88</v>
      </c>
      <c r="I4" s="193">
        <v>45110</v>
      </c>
      <c r="J4" s="55" t="s">
        <v>95</v>
      </c>
      <c r="K4" s="185">
        <v>47.42</v>
      </c>
      <c r="L4" s="186"/>
      <c r="M4" s="187"/>
      <c r="N4" s="188">
        <f>SUM(K4:M4)</f>
        <v>47.42</v>
      </c>
      <c r="O4" s="200" t="s">
        <v>88</v>
      </c>
    </row>
    <row r="5" spans="1:42" ht="13" x14ac:dyDescent="0.3">
      <c r="A5" s="252">
        <v>45121</v>
      </c>
      <c r="B5" s="347" t="s">
        <v>558</v>
      </c>
      <c r="C5" s="191"/>
      <c r="D5" s="190"/>
      <c r="E5" s="202">
        <v>3</v>
      </c>
      <c r="F5" s="190">
        <f t="shared" ref="F5:F34" si="0">SUM(C5:E5)</f>
        <v>3</v>
      </c>
      <c r="G5" s="194" t="s">
        <v>88</v>
      </c>
      <c r="I5" s="193">
        <v>45111</v>
      </c>
      <c r="J5" s="55" t="s">
        <v>550</v>
      </c>
      <c r="K5" s="185">
        <v>30</v>
      </c>
      <c r="L5" s="186"/>
      <c r="M5" s="189"/>
      <c r="N5" s="188">
        <f t="shared" ref="N5:N34" si="1">SUM(K5:M5)</f>
        <v>30</v>
      </c>
      <c r="O5" s="200" t="s">
        <v>88</v>
      </c>
    </row>
    <row r="6" spans="1:42" ht="13" x14ac:dyDescent="0.3">
      <c r="A6" s="252">
        <v>45121</v>
      </c>
      <c r="B6" s="347" t="s">
        <v>557</v>
      </c>
      <c r="C6" s="191"/>
      <c r="D6" s="190">
        <v>60</v>
      </c>
      <c r="E6" s="202"/>
      <c r="F6" s="188">
        <f t="shared" si="0"/>
        <v>60</v>
      </c>
      <c r="G6" s="194" t="s">
        <v>88</v>
      </c>
      <c r="I6" s="193">
        <v>45111</v>
      </c>
      <c r="J6" s="55" t="s">
        <v>551</v>
      </c>
      <c r="K6" s="185">
        <v>60</v>
      </c>
      <c r="L6" s="186"/>
      <c r="M6" s="189"/>
      <c r="N6" s="190">
        <f t="shared" si="1"/>
        <v>60</v>
      </c>
      <c r="O6" s="200" t="s">
        <v>88</v>
      </c>
    </row>
    <row r="7" spans="1:42" ht="13" x14ac:dyDescent="0.3">
      <c r="A7" s="252">
        <v>45121</v>
      </c>
      <c r="B7" s="347" t="s">
        <v>559</v>
      </c>
      <c r="C7" s="191"/>
      <c r="D7" s="190">
        <v>18</v>
      </c>
      <c r="E7" s="202"/>
      <c r="F7" s="188">
        <f t="shared" si="0"/>
        <v>18</v>
      </c>
      <c r="G7" s="194" t="s">
        <v>88</v>
      </c>
      <c r="I7" s="193">
        <v>45111</v>
      </c>
      <c r="J7" s="55" t="s">
        <v>552</v>
      </c>
      <c r="K7" s="185">
        <v>0.01</v>
      </c>
      <c r="L7" s="186"/>
      <c r="M7" s="189"/>
      <c r="N7" s="190">
        <f t="shared" si="1"/>
        <v>0.01</v>
      </c>
      <c r="O7" s="200" t="s">
        <v>88</v>
      </c>
    </row>
    <row r="8" spans="1:42" ht="13" x14ac:dyDescent="0.3">
      <c r="A8" s="252">
        <v>45121</v>
      </c>
      <c r="B8" s="347" t="s">
        <v>560</v>
      </c>
      <c r="C8" s="191"/>
      <c r="D8" s="190">
        <v>33</v>
      </c>
      <c r="E8" s="202"/>
      <c r="F8" s="188">
        <f t="shared" si="0"/>
        <v>33</v>
      </c>
      <c r="G8" s="194" t="s">
        <v>88</v>
      </c>
      <c r="I8" s="252">
        <v>45112</v>
      </c>
      <c r="J8" s="211" t="s">
        <v>93</v>
      </c>
      <c r="K8" s="185">
        <v>500</v>
      </c>
      <c r="L8" s="186"/>
      <c r="M8" s="189"/>
      <c r="N8" s="190">
        <f t="shared" si="1"/>
        <v>500</v>
      </c>
      <c r="O8" s="200" t="s">
        <v>88</v>
      </c>
    </row>
    <row r="9" spans="1:42" ht="13" x14ac:dyDescent="0.3">
      <c r="A9" s="252">
        <v>45121</v>
      </c>
      <c r="B9" s="347" t="s">
        <v>561</v>
      </c>
      <c r="C9" s="191"/>
      <c r="D9" s="190">
        <v>39.700000000000003</v>
      </c>
      <c r="E9" s="202"/>
      <c r="F9" s="188">
        <f t="shared" si="0"/>
        <v>39.700000000000003</v>
      </c>
      <c r="G9" s="194" t="s">
        <v>88</v>
      </c>
      <c r="I9" s="193">
        <v>45113</v>
      </c>
      <c r="J9" s="55" t="s">
        <v>554</v>
      </c>
      <c r="K9" s="185">
        <v>60</v>
      </c>
      <c r="L9" s="186"/>
      <c r="M9" s="189"/>
      <c r="N9" s="190">
        <f t="shared" si="1"/>
        <v>60</v>
      </c>
      <c r="O9" s="200" t="s">
        <v>88</v>
      </c>
    </row>
    <row r="10" spans="1:42" ht="13" x14ac:dyDescent="0.3">
      <c r="A10" s="252">
        <v>45121</v>
      </c>
      <c r="B10" s="347" t="s">
        <v>562</v>
      </c>
      <c r="C10" s="191"/>
      <c r="D10" s="190">
        <v>1.7</v>
      </c>
      <c r="E10" s="202"/>
      <c r="F10" s="188">
        <f t="shared" si="0"/>
        <v>1.7</v>
      </c>
      <c r="G10" s="194" t="s">
        <v>88</v>
      </c>
      <c r="I10" s="193">
        <v>45113</v>
      </c>
      <c r="J10" s="55" t="s">
        <v>555</v>
      </c>
      <c r="K10" s="185">
        <v>50</v>
      </c>
      <c r="L10" s="186"/>
      <c r="M10" s="189"/>
      <c r="N10" s="190">
        <f t="shared" si="1"/>
        <v>50</v>
      </c>
      <c r="O10" s="200" t="s">
        <v>88</v>
      </c>
    </row>
    <row r="11" spans="1:42" ht="13" x14ac:dyDescent="0.3">
      <c r="A11" s="252">
        <v>45121</v>
      </c>
      <c r="B11" s="347" t="s">
        <v>563</v>
      </c>
      <c r="C11" s="191"/>
      <c r="D11" s="190"/>
      <c r="E11" s="202">
        <v>37.5</v>
      </c>
      <c r="F11" s="188">
        <f t="shared" si="0"/>
        <v>37.5</v>
      </c>
      <c r="G11" s="194" t="s">
        <v>88</v>
      </c>
      <c r="I11" s="252">
        <v>45114</v>
      </c>
      <c r="J11" s="211" t="s">
        <v>103</v>
      </c>
      <c r="K11" s="185">
        <v>20</v>
      </c>
      <c r="L11" s="186"/>
      <c r="M11" s="189"/>
      <c r="N11" s="190">
        <f t="shared" si="1"/>
        <v>20</v>
      </c>
      <c r="O11" s="200" t="s">
        <v>88</v>
      </c>
    </row>
    <row r="12" spans="1:42" s="154" customFormat="1" ht="13" x14ac:dyDescent="0.3">
      <c r="A12" s="252">
        <v>45121</v>
      </c>
      <c r="B12" s="347" t="s">
        <v>561</v>
      </c>
      <c r="C12" s="191"/>
      <c r="D12" s="186">
        <v>21.2</v>
      </c>
      <c r="E12" s="202"/>
      <c r="F12" s="188">
        <f t="shared" si="0"/>
        <v>21.2</v>
      </c>
      <c r="G12" s="194" t="s">
        <v>88</v>
      </c>
      <c r="H12" s="3"/>
      <c r="I12" s="252">
        <v>45115</v>
      </c>
      <c r="J12" s="211" t="s">
        <v>97</v>
      </c>
      <c r="K12" s="185">
        <v>80</v>
      </c>
      <c r="L12" s="186"/>
      <c r="M12" s="189"/>
      <c r="N12" s="190">
        <f t="shared" si="1"/>
        <v>80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45121</v>
      </c>
      <c r="B13" s="347" t="s">
        <v>564</v>
      </c>
      <c r="C13" s="191"/>
      <c r="D13" s="190"/>
      <c r="E13" s="202">
        <v>47.5</v>
      </c>
      <c r="F13" s="190">
        <f t="shared" si="0"/>
        <v>47.5</v>
      </c>
      <c r="G13" s="194" t="s">
        <v>88</v>
      </c>
      <c r="I13" s="193">
        <v>45120</v>
      </c>
      <c r="J13" s="55" t="s">
        <v>570</v>
      </c>
      <c r="K13" s="185">
        <v>500</v>
      </c>
      <c r="L13" s="186"/>
      <c r="M13" s="189"/>
      <c r="N13" s="188">
        <f t="shared" si="1"/>
        <v>500</v>
      </c>
      <c r="O13" s="200" t="s">
        <v>88</v>
      </c>
    </row>
    <row r="14" spans="1:42" ht="13" x14ac:dyDescent="0.3">
      <c r="A14" s="252">
        <v>45121</v>
      </c>
      <c r="B14" s="347" t="s">
        <v>565</v>
      </c>
      <c r="C14" s="191"/>
      <c r="D14" s="190">
        <v>75</v>
      </c>
      <c r="E14" s="202"/>
      <c r="F14" s="188">
        <f t="shared" si="0"/>
        <v>75</v>
      </c>
      <c r="G14" s="194" t="s">
        <v>88</v>
      </c>
      <c r="I14" s="193">
        <v>45123</v>
      </c>
      <c r="J14" s="55" t="s">
        <v>382</v>
      </c>
      <c r="K14" s="185"/>
      <c r="L14" s="186">
        <v>50</v>
      </c>
      <c r="M14" s="189"/>
      <c r="N14" s="190">
        <f t="shared" si="1"/>
        <v>50</v>
      </c>
      <c r="O14" s="200" t="s">
        <v>88</v>
      </c>
    </row>
    <row r="15" spans="1:42" ht="13" x14ac:dyDescent="0.3">
      <c r="A15" s="252">
        <v>45121</v>
      </c>
      <c r="B15" s="347" t="s">
        <v>562</v>
      </c>
      <c r="C15" s="191"/>
      <c r="D15" s="190">
        <v>228</v>
      </c>
      <c r="E15" s="202"/>
      <c r="F15" s="188">
        <f t="shared" si="0"/>
        <v>228</v>
      </c>
      <c r="G15" s="194" t="s">
        <v>88</v>
      </c>
      <c r="I15" s="193">
        <v>45125</v>
      </c>
      <c r="J15" s="55" t="s">
        <v>577</v>
      </c>
      <c r="K15" s="185">
        <v>70</v>
      </c>
      <c r="L15" s="186"/>
      <c r="M15" s="189"/>
      <c r="N15" s="190">
        <f t="shared" si="1"/>
        <v>70</v>
      </c>
      <c r="O15" s="200" t="s">
        <v>88</v>
      </c>
    </row>
    <row r="16" spans="1:42" ht="13" x14ac:dyDescent="0.3">
      <c r="A16" s="252">
        <v>45121</v>
      </c>
      <c r="B16" s="347" t="s">
        <v>566</v>
      </c>
      <c r="C16" s="191"/>
      <c r="D16" s="190"/>
      <c r="E16" s="202">
        <v>101</v>
      </c>
      <c r="F16" s="188">
        <f t="shared" si="0"/>
        <v>101</v>
      </c>
      <c r="G16" s="194" t="s">
        <v>88</v>
      </c>
      <c r="I16" s="252">
        <v>45131</v>
      </c>
      <c r="J16" s="211" t="s">
        <v>301</v>
      </c>
      <c r="K16" s="185">
        <v>125</v>
      </c>
      <c r="L16" s="186"/>
      <c r="M16" s="189"/>
      <c r="N16" s="190">
        <f t="shared" si="1"/>
        <v>125</v>
      </c>
      <c r="O16" s="200" t="s">
        <v>88</v>
      </c>
    </row>
    <row r="17" spans="1:42" ht="13" x14ac:dyDescent="0.3">
      <c r="A17" s="252">
        <v>45121</v>
      </c>
      <c r="B17" s="347" t="s">
        <v>567</v>
      </c>
      <c r="C17" s="191"/>
      <c r="D17" s="190"/>
      <c r="E17" s="202">
        <v>16</v>
      </c>
      <c r="F17" s="188">
        <f t="shared" si="0"/>
        <v>16</v>
      </c>
      <c r="G17" s="194" t="s">
        <v>88</v>
      </c>
      <c r="I17" s="193">
        <v>45134</v>
      </c>
      <c r="J17" s="55" t="s">
        <v>580</v>
      </c>
      <c r="K17" s="185">
        <v>50</v>
      </c>
      <c r="L17" s="186"/>
      <c r="M17" s="189"/>
      <c r="N17" s="190">
        <f t="shared" si="1"/>
        <v>50</v>
      </c>
      <c r="O17" s="200" t="s">
        <v>88</v>
      </c>
    </row>
    <row r="18" spans="1:42" ht="13" x14ac:dyDescent="0.3">
      <c r="A18" s="252">
        <v>45121</v>
      </c>
      <c r="B18" s="347" t="s">
        <v>568</v>
      </c>
      <c r="C18" s="191"/>
      <c r="D18" s="190"/>
      <c r="E18" s="202">
        <v>54.5</v>
      </c>
      <c r="F18" s="188">
        <f t="shared" si="0"/>
        <v>54.5</v>
      </c>
      <c r="G18" s="194" t="s">
        <v>88</v>
      </c>
      <c r="I18" s="193">
        <v>45135</v>
      </c>
      <c r="J18" s="55" t="s">
        <v>261</v>
      </c>
      <c r="K18" s="185">
        <v>29</v>
      </c>
      <c r="L18" s="186"/>
      <c r="M18" s="189"/>
      <c r="N18" s="190">
        <f t="shared" si="1"/>
        <v>29</v>
      </c>
      <c r="O18" s="200" t="s">
        <v>88</v>
      </c>
    </row>
    <row r="19" spans="1:42" ht="13" x14ac:dyDescent="0.3">
      <c r="A19" s="252">
        <v>45121</v>
      </c>
      <c r="B19" s="347" t="s">
        <v>571</v>
      </c>
      <c r="C19" s="191"/>
      <c r="D19" s="190"/>
      <c r="E19" s="202">
        <v>2</v>
      </c>
      <c r="F19" s="188">
        <f t="shared" si="0"/>
        <v>2</v>
      </c>
      <c r="G19" s="194" t="s">
        <v>88</v>
      </c>
      <c r="I19" s="252">
        <v>45136</v>
      </c>
      <c r="J19" s="211" t="s">
        <v>581</v>
      </c>
      <c r="K19" s="185"/>
      <c r="L19" s="186">
        <v>100</v>
      </c>
      <c r="M19" s="189"/>
      <c r="N19" s="190">
        <f t="shared" si="1"/>
        <v>100</v>
      </c>
      <c r="O19" s="200" t="s">
        <v>88</v>
      </c>
    </row>
    <row r="20" spans="1:42" ht="13" x14ac:dyDescent="0.3">
      <c r="A20" s="252">
        <v>45121</v>
      </c>
      <c r="B20" s="347" t="s">
        <v>572</v>
      </c>
      <c r="C20" s="191"/>
      <c r="D20" s="190"/>
      <c r="E20" s="202">
        <v>21</v>
      </c>
      <c r="F20" s="188">
        <f t="shared" ref="F20:F32" si="2">SUM(C20:E20)</f>
        <v>21</v>
      </c>
      <c r="G20" s="194" t="s">
        <v>88</v>
      </c>
      <c r="I20" s="252">
        <v>45138</v>
      </c>
      <c r="J20" s="211" t="s">
        <v>594</v>
      </c>
      <c r="K20" s="185">
        <v>500</v>
      </c>
      <c r="L20" s="186"/>
      <c r="M20" s="189"/>
      <c r="N20" s="190">
        <f t="shared" ref="N20:N32" si="3">SUM(K20:M20)</f>
        <v>500</v>
      </c>
      <c r="O20" s="200" t="s">
        <v>88</v>
      </c>
    </row>
    <row r="21" spans="1:42" ht="13" x14ac:dyDescent="0.3">
      <c r="A21" s="252">
        <v>45121</v>
      </c>
      <c r="B21" s="347" t="s">
        <v>573</v>
      </c>
      <c r="C21" s="191"/>
      <c r="D21" s="190">
        <v>49.7</v>
      </c>
      <c r="E21" s="202"/>
      <c r="F21" s="188">
        <f t="shared" si="2"/>
        <v>49.7</v>
      </c>
      <c r="G21" s="194" t="s">
        <v>88</v>
      </c>
      <c r="I21" s="193"/>
      <c r="J21" s="55"/>
      <c r="K21" s="185"/>
      <c r="L21" s="186"/>
      <c r="M21" s="189"/>
      <c r="N21" s="190">
        <f t="shared" si="3"/>
        <v>0</v>
      </c>
      <c r="O21" s="200"/>
    </row>
    <row r="22" spans="1:42" ht="13" x14ac:dyDescent="0.3">
      <c r="A22" s="252">
        <v>45121</v>
      </c>
      <c r="B22" s="347" t="s">
        <v>574</v>
      </c>
      <c r="C22" s="191"/>
      <c r="D22" s="190">
        <v>36</v>
      </c>
      <c r="E22" s="202"/>
      <c r="F22" s="188">
        <f t="shared" si="2"/>
        <v>36</v>
      </c>
      <c r="G22" s="194" t="s">
        <v>88</v>
      </c>
      <c r="I22" s="193"/>
      <c r="J22" s="55"/>
      <c r="K22" s="185"/>
      <c r="L22" s="186"/>
      <c r="M22" s="189"/>
      <c r="N22" s="190">
        <f t="shared" si="3"/>
        <v>0</v>
      </c>
      <c r="O22" s="200"/>
    </row>
    <row r="23" spans="1:42" ht="13" x14ac:dyDescent="0.3">
      <c r="A23" s="252">
        <v>45136</v>
      </c>
      <c r="B23" s="347" t="s">
        <v>584</v>
      </c>
      <c r="C23" s="191"/>
      <c r="D23" s="190">
        <v>57</v>
      </c>
      <c r="E23" s="202"/>
      <c r="F23" s="188">
        <f t="shared" si="2"/>
        <v>57</v>
      </c>
      <c r="G23" s="194" t="s">
        <v>88</v>
      </c>
      <c r="I23" s="252"/>
      <c r="J23" s="211"/>
      <c r="K23" s="185"/>
      <c r="L23" s="186"/>
      <c r="M23" s="189"/>
      <c r="N23" s="190">
        <f t="shared" si="3"/>
        <v>0</v>
      </c>
      <c r="O23" s="200"/>
    </row>
    <row r="24" spans="1:42" s="154" customFormat="1" ht="13" x14ac:dyDescent="0.3">
      <c r="A24" s="252">
        <v>45136</v>
      </c>
      <c r="B24" s="347" t="s">
        <v>585</v>
      </c>
      <c r="C24" s="191"/>
      <c r="D24" s="186">
        <v>28</v>
      </c>
      <c r="E24" s="202"/>
      <c r="F24" s="188">
        <f t="shared" si="2"/>
        <v>28</v>
      </c>
      <c r="G24" s="194" t="s">
        <v>88</v>
      </c>
      <c r="H24" s="3"/>
      <c r="I24" s="252"/>
      <c r="J24" s="211"/>
      <c r="K24" s="185"/>
      <c r="L24" s="186"/>
      <c r="M24" s="189"/>
      <c r="N24" s="190">
        <f t="shared" si="3"/>
        <v>0</v>
      </c>
      <c r="O24" s="20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3" x14ac:dyDescent="0.3">
      <c r="A25" s="252">
        <v>45136</v>
      </c>
      <c r="B25" s="347" t="s">
        <v>586</v>
      </c>
      <c r="C25" s="191"/>
      <c r="D25" s="190"/>
      <c r="E25" s="202">
        <v>20.5</v>
      </c>
      <c r="F25" s="190">
        <f t="shared" si="2"/>
        <v>20.5</v>
      </c>
      <c r="G25" s="194" t="s">
        <v>88</v>
      </c>
      <c r="I25" s="193"/>
      <c r="J25" s="55"/>
      <c r="K25" s="185"/>
      <c r="L25" s="186"/>
      <c r="M25" s="189"/>
      <c r="N25" s="188">
        <f t="shared" si="3"/>
        <v>0</v>
      </c>
      <c r="O25" s="200"/>
    </row>
    <row r="26" spans="1:42" ht="13" x14ac:dyDescent="0.3">
      <c r="A26" s="252">
        <v>45136</v>
      </c>
      <c r="B26" s="347" t="s">
        <v>587</v>
      </c>
      <c r="C26" s="191"/>
      <c r="D26" s="190">
        <v>15</v>
      </c>
      <c r="E26" s="202"/>
      <c r="F26" s="190">
        <f t="shared" si="2"/>
        <v>15</v>
      </c>
      <c r="G26" s="194" t="s">
        <v>88</v>
      </c>
      <c r="I26" s="193"/>
      <c r="J26" s="55"/>
      <c r="K26" s="185"/>
      <c r="L26" s="186"/>
      <c r="M26" s="189"/>
      <c r="N26" s="188">
        <v>0</v>
      </c>
      <c r="O26" s="200"/>
    </row>
    <row r="27" spans="1:42" ht="13" x14ac:dyDescent="0.3">
      <c r="A27" s="252">
        <v>45136</v>
      </c>
      <c r="B27" s="347" t="s">
        <v>589</v>
      </c>
      <c r="C27" s="191"/>
      <c r="D27" s="190"/>
      <c r="E27" s="202">
        <v>1</v>
      </c>
      <c r="F27" s="188">
        <f t="shared" si="2"/>
        <v>1</v>
      </c>
      <c r="G27" s="194" t="s">
        <v>88</v>
      </c>
      <c r="I27" s="193"/>
      <c r="J27" s="55"/>
      <c r="K27" s="185"/>
      <c r="L27" s="186"/>
      <c r="M27" s="189"/>
      <c r="N27" s="190">
        <v>0</v>
      </c>
      <c r="O27" s="200"/>
    </row>
    <row r="28" spans="1:42" ht="13" x14ac:dyDescent="0.3">
      <c r="A28" s="252">
        <v>45136</v>
      </c>
      <c r="B28" s="347" t="s">
        <v>590</v>
      </c>
      <c r="C28" s="191"/>
      <c r="D28" s="190">
        <v>56.5</v>
      </c>
      <c r="E28" s="202"/>
      <c r="F28" s="188">
        <f t="shared" si="2"/>
        <v>56.5</v>
      </c>
      <c r="G28" s="194" t="s">
        <v>88</v>
      </c>
      <c r="I28" s="193"/>
      <c r="J28" s="55"/>
      <c r="K28" s="185"/>
      <c r="L28" s="186"/>
      <c r="M28" s="189"/>
      <c r="N28" s="190">
        <v>0</v>
      </c>
      <c r="O28" s="200"/>
    </row>
    <row r="29" spans="1:42" ht="13" x14ac:dyDescent="0.3">
      <c r="A29" s="252">
        <v>45136</v>
      </c>
      <c r="B29" s="347" t="s">
        <v>589</v>
      </c>
      <c r="C29" s="191"/>
      <c r="D29" s="190"/>
      <c r="E29" s="202">
        <v>72</v>
      </c>
      <c r="F29" s="188">
        <f t="shared" si="2"/>
        <v>72</v>
      </c>
      <c r="G29" s="194" t="s">
        <v>88</v>
      </c>
      <c r="I29" s="252"/>
      <c r="J29" s="211"/>
      <c r="K29" s="185"/>
      <c r="L29" s="186"/>
      <c r="M29" s="189"/>
      <c r="N29" s="190">
        <v>0</v>
      </c>
      <c r="O29" s="200"/>
    </row>
    <row r="30" spans="1:42" ht="13" x14ac:dyDescent="0.3">
      <c r="A30" s="252">
        <v>45136</v>
      </c>
      <c r="B30" s="347" t="s">
        <v>589</v>
      </c>
      <c r="C30" s="191"/>
      <c r="D30" s="190"/>
      <c r="E30" s="202">
        <v>2.5</v>
      </c>
      <c r="F30" s="188">
        <f t="shared" si="2"/>
        <v>2.5</v>
      </c>
      <c r="G30" s="194" t="s">
        <v>88</v>
      </c>
      <c r="I30" s="193"/>
      <c r="J30" s="55"/>
      <c r="K30" s="185"/>
      <c r="L30" s="186"/>
      <c r="M30" s="189"/>
      <c r="N30" s="190">
        <f t="shared" si="3"/>
        <v>0</v>
      </c>
      <c r="O30" s="200"/>
    </row>
    <row r="31" spans="1:42" ht="13" x14ac:dyDescent="0.3">
      <c r="A31" s="252">
        <v>45136</v>
      </c>
      <c r="B31" s="347" t="s">
        <v>589</v>
      </c>
      <c r="C31" s="191"/>
      <c r="D31" s="190"/>
      <c r="E31" s="202">
        <v>0.6</v>
      </c>
      <c r="F31" s="188">
        <f t="shared" si="2"/>
        <v>0.6</v>
      </c>
      <c r="G31" s="194" t="s">
        <v>88</v>
      </c>
      <c r="I31" s="193"/>
      <c r="J31" s="55"/>
      <c r="K31" s="185"/>
      <c r="L31" s="186"/>
      <c r="M31" s="189"/>
      <c r="N31" s="190">
        <f t="shared" si="3"/>
        <v>0</v>
      </c>
      <c r="O31" s="200"/>
    </row>
    <row r="32" spans="1:42" ht="13" x14ac:dyDescent="0.3">
      <c r="A32" s="252">
        <v>45136</v>
      </c>
      <c r="B32" s="347" t="s">
        <v>589</v>
      </c>
      <c r="C32" s="191"/>
      <c r="D32" s="190"/>
      <c r="E32" s="202">
        <v>18</v>
      </c>
      <c r="F32" s="188">
        <f t="shared" si="2"/>
        <v>18</v>
      </c>
      <c r="G32" s="194" t="s">
        <v>88</v>
      </c>
      <c r="I32" s="252"/>
      <c r="J32" s="211"/>
      <c r="K32" s="185"/>
      <c r="L32" s="186"/>
      <c r="M32" s="189"/>
      <c r="N32" s="190">
        <f t="shared" si="3"/>
        <v>0</v>
      </c>
      <c r="O32" s="200"/>
    </row>
    <row r="33" spans="1:42" s="154" customFormat="1" ht="13" x14ac:dyDescent="0.3">
      <c r="A33" s="252">
        <v>45136</v>
      </c>
      <c r="B33" s="347" t="s">
        <v>589</v>
      </c>
      <c r="C33" s="191"/>
      <c r="D33" s="186"/>
      <c r="E33" s="202">
        <v>1.7</v>
      </c>
      <c r="F33" s="188">
        <f t="shared" si="0"/>
        <v>1.7</v>
      </c>
      <c r="G33" s="194" t="s">
        <v>88</v>
      </c>
      <c r="H33" s="3"/>
      <c r="I33" s="252"/>
      <c r="J33" s="211"/>
      <c r="K33" s="185"/>
      <c r="L33" s="186"/>
      <c r="M33" s="189"/>
      <c r="N33" s="190">
        <f t="shared" si="1"/>
        <v>0</v>
      </c>
      <c r="O33" s="20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s="3" customFormat="1" ht="13" x14ac:dyDescent="0.3">
      <c r="A34" s="252">
        <v>45136</v>
      </c>
      <c r="B34" s="347" t="s">
        <v>591</v>
      </c>
      <c r="C34" s="191"/>
      <c r="D34" s="186"/>
      <c r="E34" s="202">
        <v>3.4</v>
      </c>
      <c r="F34" s="188">
        <f t="shared" si="0"/>
        <v>3.4</v>
      </c>
      <c r="G34" s="194" t="s">
        <v>88</v>
      </c>
      <c r="I34" s="193"/>
      <c r="J34" s="55"/>
      <c r="K34" s="185"/>
      <c r="L34" s="186"/>
      <c r="M34" s="189"/>
      <c r="N34" s="190">
        <f t="shared" si="1"/>
        <v>0</v>
      </c>
      <c r="O34" s="200"/>
    </row>
    <row r="35" spans="1:42" s="3" customFormat="1" ht="13" thickBot="1" x14ac:dyDescent="0.3">
      <c r="A35" s="195"/>
      <c r="B35" s="196" t="s">
        <v>7</v>
      </c>
      <c r="C35" s="197">
        <f>SUM(C4:C34)</f>
        <v>0</v>
      </c>
      <c r="D35" s="197">
        <f>SUM(D4:D34)</f>
        <v>790.8</v>
      </c>
      <c r="E35" s="197">
        <f>SUM(E4:E34)</f>
        <v>402.2</v>
      </c>
      <c r="F35" s="198">
        <f>SUM(C35:E35)</f>
        <v>1193</v>
      </c>
      <c r="G35" s="199"/>
      <c r="I35" s="195"/>
      <c r="J35" s="196" t="s">
        <v>7</v>
      </c>
      <c r="K35" s="197">
        <f>SUM(K4:K34)</f>
        <v>2121.4300000000003</v>
      </c>
      <c r="L35" s="197">
        <f>SUM(L4:L34)</f>
        <v>150</v>
      </c>
      <c r="M35" s="197">
        <f>SUM(M4:M34)</f>
        <v>0</v>
      </c>
      <c r="N35" s="198">
        <f>SUM(N4:N34)</f>
        <v>2271.4300000000003</v>
      </c>
      <c r="O35" s="199"/>
    </row>
    <row r="36" spans="1:42" s="3" customFormat="1" ht="11" thickTop="1" x14ac:dyDescent="0.25">
      <c r="D36" s="1"/>
      <c r="E36" s="1"/>
      <c r="L36" s="1"/>
      <c r="M36" s="1"/>
    </row>
    <row r="37" spans="1:42" s="3" customFormat="1" x14ac:dyDescent="0.25">
      <c r="D37" s="1"/>
      <c r="E37" s="1"/>
      <c r="L37" s="1"/>
      <c r="M37" s="1"/>
    </row>
    <row r="38" spans="1:42" x14ac:dyDescent="0.25">
      <c r="A38" s="3"/>
      <c r="B38" s="3"/>
      <c r="C38" s="3"/>
      <c r="D38" s="1"/>
      <c r="E38" s="1"/>
      <c r="F38" s="3"/>
      <c r="G38" s="3"/>
      <c r="I38" s="3"/>
      <c r="J38" s="3"/>
      <c r="K38" s="3"/>
      <c r="L38" s="1"/>
      <c r="M38" s="1"/>
      <c r="N38" s="3"/>
      <c r="O38" s="3"/>
    </row>
    <row r="39" spans="1:42" x14ac:dyDescent="0.25">
      <c r="A39" s="3"/>
      <c r="B39" s="3"/>
      <c r="C39" s="3"/>
      <c r="D39" s="1"/>
      <c r="E39" s="1"/>
      <c r="F39" s="3"/>
      <c r="G39" s="3"/>
      <c r="I39" s="3"/>
      <c r="J39" s="3"/>
      <c r="K39" s="3"/>
      <c r="L39" s="1"/>
      <c r="M39" s="1"/>
      <c r="N39" s="3"/>
      <c r="O39" s="3"/>
      <c r="P39" s="348"/>
    </row>
    <row r="40" spans="1:42" x14ac:dyDescent="0.25">
      <c r="A40" s="3"/>
      <c r="B40" s="3"/>
      <c r="C40" s="3"/>
      <c r="D40" s="1"/>
      <c r="E40" s="1"/>
      <c r="F40" s="3"/>
      <c r="G40" s="3"/>
      <c r="I40" s="3"/>
      <c r="J40" s="3"/>
      <c r="K40" s="3"/>
      <c r="L40" s="1"/>
      <c r="M40" s="1"/>
      <c r="N40" s="3"/>
      <c r="O40" s="3"/>
    </row>
    <row r="41" spans="1:42" x14ac:dyDescent="0.25">
      <c r="A41" s="3"/>
      <c r="B41" s="3"/>
      <c r="C41" s="3"/>
      <c r="D41" s="1"/>
      <c r="E41" s="1"/>
      <c r="F41" s="3"/>
      <c r="G41" s="3"/>
      <c r="I41" s="3"/>
      <c r="J41" s="3"/>
      <c r="K41" s="3"/>
      <c r="L41" s="1"/>
      <c r="M41" s="1"/>
      <c r="N41" s="3"/>
      <c r="O41" s="3"/>
    </row>
    <row r="42" spans="1:42" x14ac:dyDescent="0.25">
      <c r="A42" s="3"/>
      <c r="B42" s="3"/>
      <c r="C42" s="3"/>
      <c r="D42" s="1"/>
      <c r="E42" s="1"/>
      <c r="F42" s="3"/>
      <c r="G42" s="3"/>
      <c r="I42" s="3"/>
      <c r="J42" s="3"/>
      <c r="K42" s="3"/>
      <c r="L42" s="1"/>
      <c r="M42" s="1"/>
      <c r="N42" s="3"/>
      <c r="O42" s="3"/>
    </row>
    <row r="43" spans="1:42" x14ac:dyDescent="0.25">
      <c r="A43" s="3"/>
      <c r="B43" s="3"/>
      <c r="C43" s="3"/>
      <c r="D43" s="1"/>
      <c r="E43" s="1"/>
      <c r="F43" s="3"/>
      <c r="G43" s="3"/>
      <c r="I43" s="3"/>
      <c r="J43" s="3"/>
      <c r="K43" s="3"/>
      <c r="L43" s="1"/>
      <c r="M43" s="1"/>
      <c r="N43" s="3"/>
      <c r="O43" s="3"/>
    </row>
    <row r="44" spans="1:42" s="154" customFormat="1" x14ac:dyDescent="0.25">
      <c r="A44" s="3"/>
      <c r="B44" s="3"/>
      <c r="C44" s="3"/>
      <c r="D44" s="1"/>
      <c r="E44" s="1"/>
      <c r="F44" s="3"/>
      <c r="G44" s="3"/>
      <c r="H44" s="3"/>
      <c r="I44" s="3"/>
      <c r="J44" s="3"/>
      <c r="K44" s="3"/>
      <c r="L44" s="1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3" customFormat="1" x14ac:dyDescent="0.25">
      <c r="D45" s="1"/>
      <c r="E45" s="1"/>
      <c r="L45" s="1"/>
      <c r="M45" s="1"/>
    </row>
    <row r="46" spans="1:42" s="3" customFormat="1" x14ac:dyDescent="0.25">
      <c r="D46" s="1"/>
      <c r="E46" s="1"/>
      <c r="L46" s="1"/>
      <c r="M46" s="1"/>
    </row>
    <row r="47" spans="1:42" s="3" customFormat="1" x14ac:dyDescent="0.25">
      <c r="D47" s="1"/>
      <c r="E47" s="1"/>
      <c r="L47" s="1"/>
      <c r="M47" s="1"/>
    </row>
    <row r="48" spans="1:42" s="3" customFormat="1" x14ac:dyDescent="0.25">
      <c r="D48" s="1"/>
      <c r="E48" s="1"/>
      <c r="L48" s="1"/>
      <c r="M48" s="1"/>
    </row>
    <row r="49" spans="4:16" s="3" customFormat="1" x14ac:dyDescent="0.25">
      <c r="D49" s="1"/>
      <c r="E49" s="1"/>
      <c r="L49" s="1"/>
      <c r="M49" s="1"/>
    </row>
    <row r="50" spans="4:16" s="3" customFormat="1" x14ac:dyDescent="0.25">
      <c r="D50" s="1"/>
      <c r="E50" s="1"/>
      <c r="L50" s="1"/>
      <c r="M50" s="1"/>
    </row>
    <row r="51" spans="4:16" s="3" customFormat="1" x14ac:dyDescent="0.25">
      <c r="D51" s="1"/>
      <c r="E51" s="1"/>
      <c r="L51" s="1"/>
      <c r="M51" s="1"/>
    </row>
    <row r="52" spans="4:16" s="3" customFormat="1" x14ac:dyDescent="0.25">
      <c r="D52" s="1"/>
      <c r="E52" s="1"/>
      <c r="L52" s="1"/>
      <c r="M52" s="1"/>
      <c r="P52" s="348"/>
    </row>
    <row r="53" spans="4:16" s="3" customFormat="1" x14ac:dyDescent="0.25">
      <c r="D53" s="1"/>
      <c r="E53" s="1"/>
      <c r="L53" s="1"/>
      <c r="M53" s="1"/>
      <c r="P53" s="348"/>
    </row>
    <row r="54" spans="4:16" s="3" customFormat="1" x14ac:dyDescent="0.25">
      <c r="D54" s="1"/>
      <c r="E54" s="1"/>
      <c r="L54" s="1"/>
      <c r="M54" s="1"/>
    </row>
    <row r="55" spans="4:16" s="3" customFormat="1" x14ac:dyDescent="0.25">
      <c r="D55" s="1"/>
      <c r="E55" s="1"/>
      <c r="L55" s="1"/>
      <c r="M55" s="1"/>
    </row>
    <row r="56" spans="4:16" s="3" customFormat="1" x14ac:dyDescent="0.25">
      <c r="D56" s="1"/>
      <c r="E56" s="1"/>
      <c r="L56" s="1"/>
      <c r="M56" s="1"/>
    </row>
    <row r="57" spans="4:16" s="3" customFormat="1" x14ac:dyDescent="0.25">
      <c r="D57" s="1"/>
      <c r="E57" s="1"/>
      <c r="L57" s="1"/>
      <c r="M57" s="1"/>
    </row>
    <row r="58" spans="4:16" s="3" customFormat="1" x14ac:dyDescent="0.25">
      <c r="D58" s="1"/>
      <c r="E58" s="1"/>
      <c r="L58" s="1"/>
      <c r="M58" s="1"/>
    </row>
    <row r="59" spans="4:16" s="3" customFormat="1" x14ac:dyDescent="0.25">
      <c r="D59" s="1"/>
      <c r="E59" s="1"/>
      <c r="L59" s="1"/>
      <c r="M59" s="1"/>
    </row>
    <row r="60" spans="4:16" s="3" customFormat="1" x14ac:dyDescent="0.25">
      <c r="D60" s="1"/>
      <c r="E60" s="1"/>
      <c r="L60" s="1"/>
      <c r="M60" s="1"/>
    </row>
    <row r="61" spans="4:16" s="3" customFormat="1" x14ac:dyDescent="0.25">
      <c r="D61" s="1"/>
      <c r="E61" s="1"/>
      <c r="L61" s="1"/>
      <c r="M61" s="1"/>
    </row>
    <row r="62" spans="4:16" s="3" customFormat="1" x14ac:dyDescent="0.25">
      <c r="D62" s="1"/>
      <c r="E62" s="1"/>
      <c r="L62" s="1"/>
      <c r="M62" s="1"/>
    </row>
    <row r="63" spans="4:16" s="3" customFormat="1" x14ac:dyDescent="0.25">
      <c r="D63" s="1"/>
      <c r="E63" s="1"/>
      <c r="L63" s="1"/>
      <c r="M63" s="1"/>
    </row>
    <row r="64" spans="4:16" s="3" customFormat="1" x14ac:dyDescent="0.25">
      <c r="D64" s="1"/>
      <c r="E64" s="1"/>
      <c r="L64" s="1"/>
      <c r="M64" s="1"/>
    </row>
    <row r="65" spans="4:13" s="3" customFormat="1" x14ac:dyDescent="0.25">
      <c r="D65" s="1"/>
      <c r="E65" s="1"/>
      <c r="L65" s="1"/>
      <c r="M65" s="1"/>
    </row>
    <row r="66" spans="4:13" s="3" customFormat="1" x14ac:dyDescent="0.25">
      <c r="D66" s="1"/>
      <c r="E66" s="1"/>
      <c r="L66" s="1"/>
      <c r="M66" s="1"/>
    </row>
    <row r="67" spans="4:13" s="3" customFormat="1" x14ac:dyDescent="0.25">
      <c r="D67" s="1"/>
      <c r="E67" s="1"/>
      <c r="L67" s="1"/>
      <c r="M67" s="1"/>
    </row>
    <row r="68" spans="4:13" s="3" customFormat="1" x14ac:dyDescent="0.25">
      <c r="D68" s="1"/>
      <c r="E68" s="1"/>
      <c r="L68" s="1"/>
      <c r="M68" s="1"/>
    </row>
    <row r="69" spans="4:13" s="3" customFormat="1" x14ac:dyDescent="0.25">
      <c r="D69" s="1"/>
      <c r="E69" s="1"/>
      <c r="L69" s="1"/>
      <c r="M69" s="1"/>
    </row>
    <row r="70" spans="4:13" s="3" customFormat="1" x14ac:dyDescent="0.25">
      <c r="D70" s="1"/>
      <c r="E70" s="1"/>
      <c r="L70" s="1"/>
      <c r="M70" s="1"/>
    </row>
    <row r="71" spans="4:13" s="3" customFormat="1" x14ac:dyDescent="0.25">
      <c r="D71" s="1"/>
      <c r="E71" s="1"/>
      <c r="L71" s="1"/>
      <c r="M71" s="1"/>
    </row>
    <row r="72" spans="4:13" s="3" customFormat="1" x14ac:dyDescent="0.25">
      <c r="D72" s="1"/>
      <c r="E72" s="1"/>
      <c r="L72" s="1"/>
      <c r="M72" s="1"/>
    </row>
    <row r="73" spans="4:13" s="3" customFormat="1" x14ac:dyDescent="0.25">
      <c r="D73" s="1"/>
      <c r="E73" s="1"/>
      <c r="L73" s="1"/>
      <c r="M73" s="1"/>
    </row>
    <row r="74" spans="4:13" s="3" customFormat="1" x14ac:dyDescent="0.25">
      <c r="D74" s="1"/>
      <c r="E74" s="1"/>
      <c r="L74" s="1"/>
      <c r="M74" s="1"/>
    </row>
    <row r="75" spans="4:13" s="3" customFormat="1" x14ac:dyDescent="0.25">
      <c r="D75" s="1"/>
      <c r="E75" s="1"/>
      <c r="L75" s="1"/>
      <c r="M75" s="1"/>
    </row>
    <row r="76" spans="4:13" s="3" customFormat="1" x14ac:dyDescent="0.25">
      <c r="D76" s="1"/>
      <c r="E76" s="1"/>
      <c r="L76" s="1"/>
      <c r="M76" s="1"/>
    </row>
    <row r="77" spans="4:13" s="3" customFormat="1" x14ac:dyDescent="0.25">
      <c r="D77" s="1"/>
      <c r="E77" s="1"/>
      <c r="L77" s="1"/>
      <c r="M77" s="1"/>
    </row>
    <row r="78" spans="4:13" s="3" customFormat="1" x14ac:dyDescent="0.25">
      <c r="D78" s="1"/>
      <c r="E78" s="1"/>
      <c r="L78" s="1"/>
      <c r="M78" s="1"/>
    </row>
    <row r="79" spans="4:13" s="3" customFormat="1" x14ac:dyDescent="0.25">
      <c r="D79" s="1"/>
      <c r="E79" s="1"/>
      <c r="L79" s="1"/>
      <c r="M79" s="1"/>
    </row>
    <row r="80" spans="4:13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1:15" s="3" customFormat="1" x14ac:dyDescent="0.25">
      <c r="D1137" s="1"/>
      <c r="E1137" s="1"/>
      <c r="L1137" s="1"/>
      <c r="M1137" s="1"/>
    </row>
    <row r="1138" spans="1:15" s="3" customFormat="1" x14ac:dyDescent="0.25">
      <c r="A1138" s="57"/>
      <c r="B1138" s="57"/>
      <c r="C1138" s="57"/>
      <c r="D1138" s="145"/>
      <c r="E1138" s="145"/>
      <c r="F1138" s="57"/>
      <c r="G1138" s="155"/>
      <c r="L1138" s="1"/>
      <c r="M1138" s="1"/>
    </row>
    <row r="1139" spans="1:15" s="3" customFormat="1" x14ac:dyDescent="0.25">
      <c r="A1139" s="57"/>
      <c r="B1139" s="57"/>
      <c r="C1139" s="57"/>
      <c r="D1139" s="145"/>
      <c r="E1139" s="145"/>
      <c r="F1139" s="57"/>
      <c r="G1139" s="155"/>
      <c r="L1139" s="1"/>
      <c r="M1139" s="1"/>
    </row>
    <row r="1140" spans="1:15" s="3" customFormat="1" x14ac:dyDescent="0.25">
      <c r="A1140" s="57"/>
      <c r="B1140" s="57"/>
      <c r="C1140" s="57"/>
      <c r="D1140" s="145"/>
      <c r="E1140" s="145"/>
      <c r="F1140" s="57"/>
      <c r="G1140" s="155"/>
      <c r="L1140" s="1"/>
      <c r="M1140" s="1"/>
    </row>
    <row r="1141" spans="1:15" s="3" customFormat="1" x14ac:dyDescent="0.25">
      <c r="A1141" s="57"/>
      <c r="B1141" s="57"/>
      <c r="C1141" s="57"/>
      <c r="D1141" s="145"/>
      <c r="E1141" s="145"/>
      <c r="F1141" s="57"/>
      <c r="G1141" s="155"/>
      <c r="L1141" s="1"/>
      <c r="M1141" s="1"/>
    </row>
    <row r="1142" spans="1:15" s="3" customFormat="1" x14ac:dyDescent="0.25">
      <c r="A1142" s="57"/>
      <c r="B1142" s="57"/>
      <c r="C1142" s="57"/>
      <c r="D1142" s="145"/>
      <c r="E1142" s="145"/>
      <c r="F1142" s="57"/>
      <c r="G1142" s="155"/>
      <c r="L1142" s="1"/>
      <c r="M1142" s="1"/>
    </row>
    <row r="1143" spans="1:15" s="3" customFormat="1" x14ac:dyDescent="0.25">
      <c r="A1143" s="57"/>
      <c r="B1143" s="57"/>
      <c r="C1143" s="57"/>
      <c r="D1143" s="145"/>
      <c r="E1143" s="145"/>
      <c r="F1143" s="57"/>
      <c r="G1143" s="155"/>
      <c r="L1143" s="1"/>
      <c r="M1143" s="1"/>
    </row>
    <row r="1144" spans="1:15" s="3" customFormat="1" x14ac:dyDescent="0.25">
      <c r="A1144" s="57"/>
      <c r="B1144" s="57"/>
      <c r="C1144" s="57"/>
      <c r="D1144" s="145"/>
      <c r="E1144" s="145"/>
      <c r="F1144" s="57"/>
      <c r="G1144" s="155"/>
      <c r="L1144" s="1"/>
      <c r="M1144" s="1"/>
    </row>
    <row r="1145" spans="1:15" s="3" customFormat="1" x14ac:dyDescent="0.25">
      <c r="A1145" s="57"/>
      <c r="B1145" s="57"/>
      <c r="C1145" s="57"/>
      <c r="D1145" s="145"/>
      <c r="E1145" s="145"/>
      <c r="F1145" s="57"/>
      <c r="G1145" s="155"/>
      <c r="L1145" s="1"/>
      <c r="M1145" s="1"/>
    </row>
    <row r="1146" spans="1:15" s="3" customFormat="1" x14ac:dyDescent="0.25">
      <c r="A1146" s="57"/>
      <c r="B1146" s="57"/>
      <c r="C1146" s="57"/>
      <c r="D1146" s="145"/>
      <c r="E1146" s="145"/>
      <c r="F1146" s="57"/>
      <c r="G1146" s="155"/>
      <c r="I1146" s="57"/>
      <c r="J1146" s="57"/>
      <c r="K1146" s="57"/>
      <c r="L1146" s="145"/>
      <c r="M1146" s="145"/>
      <c r="N1146" s="57"/>
      <c r="O1146" s="155"/>
    </row>
    <row r="1147" spans="1:15" s="3" customFormat="1" x14ac:dyDescent="0.25">
      <c r="A1147" s="57"/>
      <c r="B1147" s="57"/>
      <c r="C1147" s="57"/>
      <c r="D1147" s="145"/>
      <c r="E1147" s="145"/>
      <c r="F1147" s="57"/>
      <c r="G1147" s="155"/>
      <c r="I1147" s="57"/>
      <c r="J1147" s="57"/>
      <c r="K1147" s="57"/>
      <c r="L1147" s="145"/>
      <c r="M1147" s="145"/>
      <c r="N1147" s="57"/>
      <c r="O1147" s="155"/>
    </row>
    <row r="1148" spans="1:15" s="3" customFormat="1" x14ac:dyDescent="0.25">
      <c r="A1148" s="57"/>
      <c r="B1148" s="57"/>
      <c r="C1148" s="57"/>
      <c r="D1148" s="145"/>
      <c r="E1148" s="145"/>
      <c r="F1148" s="57"/>
      <c r="G1148" s="155"/>
      <c r="I1148" s="57"/>
      <c r="J1148" s="57"/>
      <c r="K1148" s="57"/>
      <c r="L1148" s="145"/>
      <c r="M1148" s="145"/>
      <c r="N1148" s="57"/>
      <c r="O1148" s="155"/>
    </row>
    <row r="1149" spans="1:15" s="3" customFormat="1" x14ac:dyDescent="0.25">
      <c r="A1149" s="57"/>
      <c r="B1149" s="57"/>
      <c r="C1149" s="57"/>
      <c r="D1149" s="145"/>
      <c r="E1149" s="145"/>
      <c r="F1149" s="57"/>
      <c r="G1149" s="155"/>
      <c r="I1149" s="57"/>
      <c r="J1149" s="57"/>
      <c r="K1149" s="57"/>
      <c r="L1149" s="145"/>
      <c r="M1149" s="145"/>
      <c r="N1149" s="57"/>
      <c r="O1149" s="155"/>
    </row>
    <row r="1150" spans="1:15" s="3" customFormat="1" x14ac:dyDescent="0.25">
      <c r="A1150" s="57"/>
      <c r="B1150" s="57"/>
      <c r="C1150" s="57"/>
      <c r="D1150" s="145"/>
      <c r="E1150" s="145"/>
      <c r="F1150" s="57"/>
      <c r="G1150" s="155"/>
      <c r="I1150" s="57"/>
      <c r="J1150" s="57"/>
      <c r="K1150" s="57"/>
      <c r="L1150" s="145"/>
      <c r="M1150" s="145"/>
      <c r="N1150" s="57"/>
      <c r="O1150" s="155"/>
    </row>
    <row r="1151" spans="1:15" s="3" customFormat="1" x14ac:dyDescent="0.25">
      <c r="A1151" s="57"/>
      <c r="B1151" s="57"/>
      <c r="C1151" s="57"/>
      <c r="D1151" s="145"/>
      <c r="E1151" s="145"/>
      <c r="F1151" s="57"/>
      <c r="G1151" s="155"/>
      <c r="I1151" s="57"/>
      <c r="J1151" s="57"/>
      <c r="K1151" s="57"/>
      <c r="L1151" s="145"/>
      <c r="M1151" s="145"/>
      <c r="N1151" s="57"/>
      <c r="O1151" s="155"/>
    </row>
    <row r="1152" spans="1:15" s="3" customFormat="1" x14ac:dyDescent="0.25">
      <c r="A1152" s="57"/>
      <c r="B1152" s="57"/>
      <c r="C1152" s="57"/>
      <c r="D1152" s="145"/>
      <c r="E1152" s="145"/>
      <c r="F1152" s="57"/>
      <c r="G1152" s="155"/>
      <c r="I1152" s="57"/>
      <c r="J1152" s="57"/>
      <c r="K1152" s="57"/>
      <c r="L1152" s="145"/>
      <c r="M1152" s="145"/>
      <c r="N1152" s="57"/>
      <c r="O1152" s="155"/>
    </row>
    <row r="1153" spans="1:15" s="3" customFormat="1" x14ac:dyDescent="0.25">
      <c r="A1153" s="57"/>
      <c r="B1153" s="57"/>
      <c r="C1153" s="57"/>
      <c r="D1153" s="145"/>
      <c r="E1153" s="145"/>
      <c r="F1153" s="57"/>
      <c r="G1153" s="155"/>
      <c r="I1153" s="57"/>
      <c r="J1153" s="57"/>
      <c r="K1153" s="57"/>
      <c r="L1153" s="145"/>
      <c r="M1153" s="145"/>
      <c r="N1153" s="57"/>
      <c r="O1153" s="155"/>
    </row>
    <row r="1154" spans="1:15" s="3" customFormat="1" x14ac:dyDescent="0.25">
      <c r="A1154" s="57"/>
      <c r="B1154" s="57"/>
      <c r="C1154" s="57"/>
      <c r="D1154" s="145"/>
      <c r="E1154" s="145"/>
      <c r="F1154" s="57"/>
      <c r="G1154" s="155"/>
      <c r="I1154" s="57"/>
      <c r="J1154" s="57"/>
      <c r="K1154" s="57"/>
      <c r="L1154" s="145"/>
      <c r="M1154" s="145"/>
      <c r="N1154" s="57"/>
      <c r="O1154" s="155"/>
    </row>
    <row r="1155" spans="1:15" s="3" customFormat="1" x14ac:dyDescent="0.25">
      <c r="A1155" s="57"/>
      <c r="B1155" s="57"/>
      <c r="C1155" s="57"/>
      <c r="D1155" s="145"/>
      <c r="E1155" s="145"/>
      <c r="F1155" s="57"/>
      <c r="G1155" s="155"/>
      <c r="I1155" s="57"/>
      <c r="J1155" s="57"/>
      <c r="K1155" s="57"/>
      <c r="L1155" s="145"/>
      <c r="M1155" s="145"/>
      <c r="N1155" s="57"/>
      <c r="O1155" s="155"/>
    </row>
    <row r="1156" spans="1:15" s="3" customFormat="1" x14ac:dyDescent="0.25">
      <c r="A1156" s="57"/>
      <c r="B1156" s="57"/>
      <c r="C1156" s="57"/>
      <c r="D1156" s="145"/>
      <c r="E1156" s="145"/>
      <c r="F1156" s="57"/>
      <c r="G1156" s="155"/>
      <c r="I1156" s="57"/>
      <c r="J1156" s="57"/>
      <c r="K1156" s="57"/>
      <c r="L1156" s="145"/>
      <c r="M1156" s="145"/>
      <c r="N1156" s="57"/>
      <c r="O1156" s="155"/>
    </row>
    <row r="1157" spans="1:15" s="3" customFormat="1" x14ac:dyDescent="0.25">
      <c r="A1157" s="57"/>
      <c r="B1157" s="57"/>
      <c r="C1157" s="57"/>
      <c r="D1157" s="145"/>
      <c r="E1157" s="145"/>
      <c r="F1157" s="57"/>
      <c r="G1157" s="155"/>
      <c r="I1157" s="57"/>
      <c r="J1157" s="57"/>
      <c r="K1157" s="57"/>
      <c r="L1157" s="145"/>
      <c r="M1157" s="145"/>
      <c r="N1157" s="57"/>
      <c r="O1157" s="155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I1158" s="57"/>
      <c r="J1158" s="57"/>
      <c r="K1158" s="57"/>
      <c r="L1158" s="145"/>
      <c r="M1158" s="145"/>
      <c r="N1158" s="57"/>
      <c r="O1158" s="155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I1159" s="57"/>
      <c r="J1159" s="57"/>
      <c r="K1159" s="57"/>
      <c r="L1159" s="145"/>
      <c r="M1159" s="145"/>
      <c r="N1159" s="57"/>
      <c r="O1159" s="155"/>
    </row>
    <row r="1160" spans="1:15" s="3" customFormat="1" x14ac:dyDescent="0.25">
      <c r="A1160" s="57"/>
      <c r="B1160" s="57"/>
      <c r="C1160" s="57"/>
      <c r="D1160" s="145"/>
      <c r="E1160" s="145"/>
      <c r="F1160" s="57"/>
      <c r="G1160" s="155"/>
      <c r="I1160" s="57"/>
      <c r="J1160" s="57"/>
      <c r="K1160" s="57"/>
      <c r="L1160" s="145"/>
      <c r="M1160" s="145"/>
      <c r="N1160" s="57"/>
      <c r="O1160" s="155"/>
    </row>
    <row r="1161" spans="1:15" s="3" customFormat="1" x14ac:dyDescent="0.25">
      <c r="A1161" s="57"/>
      <c r="B1161" s="57"/>
      <c r="C1161" s="57"/>
      <c r="D1161" s="145"/>
      <c r="E1161" s="145"/>
      <c r="F1161" s="57"/>
      <c r="G1161" s="155"/>
      <c r="I1161" s="57"/>
      <c r="J1161" s="57"/>
      <c r="K1161" s="57"/>
      <c r="L1161" s="145"/>
      <c r="M1161" s="145"/>
      <c r="N1161" s="57"/>
      <c r="O1161" s="155"/>
    </row>
    <row r="1162" spans="1:15" s="3" customFormat="1" x14ac:dyDescent="0.25">
      <c r="A1162" s="57"/>
      <c r="B1162" s="57"/>
      <c r="C1162" s="57"/>
      <c r="D1162" s="145"/>
      <c r="E1162" s="145"/>
      <c r="F1162" s="57"/>
      <c r="G1162" s="155"/>
      <c r="I1162" s="57"/>
      <c r="J1162" s="57"/>
      <c r="K1162" s="57"/>
      <c r="L1162" s="145"/>
      <c r="M1162" s="145"/>
      <c r="N1162" s="57"/>
      <c r="O1162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171F-1616-4688-BBF8-685A9723E785}">
  <dimension ref="A1:DM90"/>
  <sheetViews>
    <sheetView showGridLines="0" topLeftCell="A27" zoomScale="84" zoomScaleNormal="84" workbookViewId="0">
      <selection activeCell="B46" sqref="B46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7" s="6" customFormat="1" ht="25" customHeight="1" x14ac:dyDescent="0.25">
      <c r="A1" s="497" t="s">
        <v>69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7" s="3" customFormat="1" ht="12.75" customHeight="1" thickBot="1" x14ac:dyDescent="0.3">
      <c r="A2" s="243"/>
      <c r="B2" s="243"/>
      <c r="C2" s="156"/>
      <c r="D2" s="27"/>
      <c r="E2" s="157"/>
      <c r="L2" s="5"/>
    </row>
    <row r="3" spans="1:117" s="6" customFormat="1" ht="43.4" customHeight="1" thickTop="1" thickBot="1" x14ac:dyDescent="0.3">
      <c r="A3" s="294" t="s">
        <v>250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428" t="s">
        <v>320</v>
      </c>
      <c r="AC3" s="271" t="s">
        <v>321</v>
      </c>
    </row>
    <row r="4" spans="1:117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470" t="s">
        <v>322</v>
      </c>
      <c r="AC4" s="284" t="s">
        <v>322</v>
      </c>
    </row>
    <row r="5" spans="1:117" s="7" customFormat="1" ht="15" customHeight="1" thickBot="1" x14ac:dyDescent="0.3">
      <c r="A5" s="248" t="s">
        <v>39</v>
      </c>
      <c r="B5" s="46" t="s">
        <v>40</v>
      </c>
      <c r="C5" s="249"/>
      <c r="D5" s="258">
        <f>' 06 2023'!D83</f>
        <v>13995.320000000005</v>
      </c>
      <c r="E5" s="169"/>
      <c r="F5" s="170">
        <f>' 06 2023'!F83</f>
        <v>274.04000000000036</v>
      </c>
      <c r="G5" s="259"/>
      <c r="H5" s="273"/>
      <c r="I5" s="171"/>
      <c r="J5" s="171"/>
      <c r="K5" s="171"/>
      <c r="L5" s="172"/>
      <c r="M5" s="171"/>
      <c r="N5" s="274">
        <f>SUM(D5:F5)</f>
        <v>14269.360000000006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285"/>
      <c r="AC5" s="286"/>
      <c r="AD5" s="8"/>
      <c r="AE5" s="8"/>
      <c r="AF5" s="8"/>
      <c r="AG5" s="8"/>
    </row>
    <row r="6" spans="1:117" s="162" customFormat="1" ht="12" customHeight="1" x14ac:dyDescent="0.25">
      <c r="A6" s="250">
        <v>45110</v>
      </c>
      <c r="B6" s="203" t="s">
        <v>445</v>
      </c>
      <c r="C6" s="251" t="s">
        <v>88</v>
      </c>
      <c r="D6" s="260">
        <v>150</v>
      </c>
      <c r="E6" s="204"/>
      <c r="F6" s="205"/>
      <c r="G6" s="261">
        <v>150</v>
      </c>
      <c r="H6" s="275"/>
      <c r="I6" s="206"/>
      <c r="J6" s="206"/>
      <c r="K6" s="206"/>
      <c r="L6" s="207"/>
      <c r="M6" s="206"/>
      <c r="N6" s="276"/>
      <c r="O6" s="287"/>
      <c r="P6" s="208"/>
      <c r="Q6" s="208"/>
      <c r="R6" s="208"/>
      <c r="S6" s="208"/>
      <c r="T6" s="209"/>
      <c r="U6" s="208"/>
      <c r="V6" s="210"/>
      <c r="W6" s="208"/>
      <c r="X6" s="208"/>
      <c r="Y6" s="208"/>
      <c r="Z6" s="208"/>
      <c r="AA6" s="288"/>
      <c r="AB6" s="287"/>
      <c r="AC6" s="288"/>
      <c r="AD6" s="160"/>
      <c r="AE6" s="160"/>
      <c r="AF6" s="160"/>
      <c r="AG6" s="160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</row>
    <row r="7" spans="1:117" s="162" customFormat="1" ht="12" customHeight="1" x14ac:dyDescent="0.25">
      <c r="A7" s="442">
        <v>45110</v>
      </c>
      <c r="B7" s="443" t="s">
        <v>95</v>
      </c>
      <c r="C7" s="444" t="s">
        <v>88</v>
      </c>
      <c r="D7" s="445">
        <v>47.42</v>
      </c>
      <c r="E7" s="446"/>
      <c r="F7" s="447"/>
      <c r="G7" s="448"/>
      <c r="H7" s="449">
        <v>47.42</v>
      </c>
      <c r="I7" s="450"/>
      <c r="J7" s="450"/>
      <c r="K7" s="450"/>
      <c r="L7" s="451"/>
      <c r="M7" s="450"/>
      <c r="N7" s="461"/>
      <c r="O7" s="460"/>
      <c r="P7" s="452"/>
      <c r="Q7" s="452"/>
      <c r="R7" s="452"/>
      <c r="S7" s="452"/>
      <c r="T7" s="453"/>
      <c r="U7" s="452"/>
      <c r="V7" s="454"/>
      <c r="W7" s="452"/>
      <c r="X7" s="452"/>
      <c r="Y7" s="452"/>
      <c r="Z7" s="452"/>
      <c r="AA7" s="455"/>
      <c r="AB7" s="460"/>
      <c r="AC7" s="455"/>
      <c r="AD7" s="160"/>
      <c r="AE7" s="160"/>
      <c r="AF7" s="160"/>
      <c r="AG7" s="160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</row>
    <row r="8" spans="1:117" s="162" customFormat="1" ht="12" customHeight="1" x14ac:dyDescent="0.25">
      <c r="A8" s="252">
        <v>45111</v>
      </c>
      <c r="B8" s="211" t="s">
        <v>550</v>
      </c>
      <c r="C8" s="253" t="s">
        <v>88</v>
      </c>
      <c r="D8" s="262">
        <v>30</v>
      </c>
      <c r="E8" s="201"/>
      <c r="F8" s="202"/>
      <c r="G8" s="263"/>
      <c r="H8" s="277">
        <v>30</v>
      </c>
      <c r="I8" s="173"/>
      <c r="J8" s="173"/>
      <c r="K8" s="173"/>
      <c r="L8" s="174"/>
      <c r="M8" s="173"/>
      <c r="N8" s="278"/>
      <c r="O8" s="289"/>
      <c r="P8" s="177"/>
      <c r="Q8" s="177"/>
      <c r="R8" s="177"/>
      <c r="S8" s="177"/>
      <c r="T8" s="212"/>
      <c r="U8" s="177"/>
      <c r="V8" s="178"/>
      <c r="W8" s="177"/>
      <c r="X8" s="177"/>
      <c r="Y8" s="177"/>
      <c r="Z8" s="177"/>
      <c r="AA8" s="290"/>
      <c r="AB8" s="460"/>
      <c r="AC8" s="455"/>
      <c r="AD8" s="160"/>
      <c r="AE8" s="160"/>
      <c r="AF8" s="160"/>
      <c r="AG8" s="160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</row>
    <row r="9" spans="1:117" s="162" customFormat="1" ht="12" customHeight="1" x14ac:dyDescent="0.25">
      <c r="A9" s="252">
        <v>45111</v>
      </c>
      <c r="B9" s="211" t="s">
        <v>551</v>
      </c>
      <c r="C9" s="253" t="s">
        <v>88</v>
      </c>
      <c r="D9" s="262">
        <v>60</v>
      </c>
      <c r="E9" s="201"/>
      <c r="F9" s="202"/>
      <c r="G9" s="263"/>
      <c r="H9" s="277">
        <v>60</v>
      </c>
      <c r="I9" s="173"/>
      <c r="J9" s="173"/>
      <c r="K9" s="173"/>
      <c r="L9" s="174"/>
      <c r="M9" s="173"/>
      <c r="N9" s="278"/>
      <c r="O9" s="289"/>
      <c r="P9" s="177"/>
      <c r="Q9" s="177"/>
      <c r="R9" s="177"/>
      <c r="S9" s="177"/>
      <c r="T9" s="212"/>
      <c r="U9" s="177"/>
      <c r="V9" s="178"/>
      <c r="W9" s="177"/>
      <c r="X9" s="177"/>
      <c r="Y9" s="177"/>
      <c r="Z9" s="177"/>
      <c r="AA9" s="290"/>
      <c r="AB9" s="460"/>
      <c r="AC9" s="455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</row>
    <row r="10" spans="1:117" s="162" customFormat="1" ht="12" customHeight="1" x14ac:dyDescent="0.25">
      <c r="A10" s="252">
        <v>45111</v>
      </c>
      <c r="B10" s="211" t="s">
        <v>552</v>
      </c>
      <c r="C10" s="253" t="s">
        <v>88</v>
      </c>
      <c r="D10" s="262">
        <v>0.01</v>
      </c>
      <c r="E10" s="201"/>
      <c r="F10" s="202"/>
      <c r="G10" s="263"/>
      <c r="H10" s="277">
        <v>0.01</v>
      </c>
      <c r="I10" s="173"/>
      <c r="J10" s="173"/>
      <c r="K10" s="173"/>
      <c r="L10" s="174"/>
      <c r="M10" s="173"/>
      <c r="N10" s="278"/>
      <c r="O10" s="289"/>
      <c r="P10" s="177"/>
      <c r="Q10" s="177"/>
      <c r="R10" s="177"/>
      <c r="S10" s="177"/>
      <c r="T10" s="212"/>
      <c r="U10" s="177"/>
      <c r="V10" s="178"/>
      <c r="W10" s="177"/>
      <c r="X10" s="177"/>
      <c r="Y10" s="177"/>
      <c r="Z10" s="177"/>
      <c r="AA10" s="290"/>
      <c r="AB10" s="460"/>
      <c r="AC10" s="455"/>
      <c r="AD10" s="160"/>
      <c r="AE10" s="160"/>
      <c r="AF10" s="160"/>
      <c r="AG10" s="160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</row>
    <row r="11" spans="1:117" s="162" customFormat="1" ht="12" customHeight="1" x14ac:dyDescent="0.25">
      <c r="A11" s="252">
        <v>45111</v>
      </c>
      <c r="B11" s="211" t="s">
        <v>131</v>
      </c>
      <c r="C11" s="253" t="s">
        <v>88</v>
      </c>
      <c r="D11" s="262"/>
      <c r="E11" s="201">
        <v>10.44</v>
      </c>
      <c r="F11" s="202"/>
      <c r="G11" s="263"/>
      <c r="H11" s="277"/>
      <c r="I11" s="173"/>
      <c r="J11" s="173"/>
      <c r="K11" s="173"/>
      <c r="L11" s="174"/>
      <c r="M11" s="173"/>
      <c r="N11" s="278"/>
      <c r="O11" s="289"/>
      <c r="P11" s="177"/>
      <c r="Q11" s="177"/>
      <c r="R11" s="177"/>
      <c r="S11" s="177"/>
      <c r="T11" s="212"/>
      <c r="U11" s="177"/>
      <c r="V11" s="178"/>
      <c r="W11" s="177"/>
      <c r="X11" s="177"/>
      <c r="Y11" s="177">
        <v>10.44</v>
      </c>
      <c r="Z11" s="177"/>
      <c r="AA11" s="290"/>
      <c r="AB11" s="460"/>
      <c r="AC11" s="455"/>
      <c r="AD11" s="160"/>
      <c r="AE11" s="160"/>
      <c r="AF11" s="160"/>
      <c r="AG11" s="160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</row>
    <row r="12" spans="1:117" s="162" customFormat="1" ht="12" customHeight="1" x14ac:dyDescent="0.25">
      <c r="A12" s="252">
        <v>45112</v>
      </c>
      <c r="B12" s="211" t="s">
        <v>93</v>
      </c>
      <c r="C12" s="253" t="s">
        <v>88</v>
      </c>
      <c r="D12" s="262">
        <v>500</v>
      </c>
      <c r="E12" s="201"/>
      <c r="F12" s="202"/>
      <c r="G12" s="263"/>
      <c r="H12" s="277">
        <v>500</v>
      </c>
      <c r="I12" s="173"/>
      <c r="J12" s="173"/>
      <c r="K12" s="173"/>
      <c r="L12" s="174"/>
      <c r="M12" s="173"/>
      <c r="N12" s="278"/>
      <c r="O12" s="289"/>
      <c r="P12" s="177"/>
      <c r="Q12" s="177"/>
      <c r="R12" s="177"/>
      <c r="S12" s="177"/>
      <c r="T12" s="212"/>
      <c r="U12" s="177"/>
      <c r="V12" s="178"/>
      <c r="W12" s="177"/>
      <c r="X12" s="177"/>
      <c r="Y12" s="177"/>
      <c r="Z12" s="177"/>
      <c r="AA12" s="290"/>
      <c r="AB12" s="289"/>
      <c r="AC12" s="290"/>
      <c r="AD12" s="160"/>
      <c r="AE12" s="160"/>
      <c r="AF12" s="160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</row>
    <row r="13" spans="1:117" s="162" customFormat="1" ht="12" customHeight="1" x14ac:dyDescent="0.25">
      <c r="A13" s="252">
        <v>45112</v>
      </c>
      <c r="B13" s="443" t="s">
        <v>132</v>
      </c>
      <c r="C13" s="444" t="s">
        <v>88</v>
      </c>
      <c r="D13" s="445"/>
      <c r="E13" s="446">
        <v>29.99</v>
      </c>
      <c r="F13" s="447"/>
      <c r="G13" s="448"/>
      <c r="H13" s="449"/>
      <c r="I13" s="450"/>
      <c r="J13" s="450"/>
      <c r="K13" s="450"/>
      <c r="L13" s="451"/>
      <c r="M13" s="450"/>
      <c r="N13" s="461"/>
      <c r="O13" s="460"/>
      <c r="P13" s="452"/>
      <c r="Q13" s="452"/>
      <c r="R13" s="452"/>
      <c r="S13" s="452"/>
      <c r="T13" s="453"/>
      <c r="U13" s="452">
        <v>29.99</v>
      </c>
      <c r="V13" s="454"/>
      <c r="W13" s="452"/>
      <c r="X13" s="452"/>
      <c r="Y13" s="452"/>
      <c r="Z13" s="452"/>
      <c r="AA13" s="465"/>
      <c r="AB13" s="460"/>
      <c r="AC13" s="455"/>
      <c r="AD13" s="160"/>
      <c r="AE13" s="160"/>
      <c r="AF13" s="160"/>
      <c r="AG13" s="160"/>
      <c r="AH13" s="160"/>
      <c r="AI13" s="160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</row>
    <row r="14" spans="1:117" s="162" customFormat="1" ht="12" customHeight="1" x14ac:dyDescent="0.25">
      <c r="A14" s="252">
        <v>45112</v>
      </c>
      <c r="B14" s="211" t="s">
        <v>548</v>
      </c>
      <c r="C14" s="253" t="s">
        <v>88</v>
      </c>
      <c r="D14" s="262"/>
      <c r="E14" s="201"/>
      <c r="F14" s="202">
        <v>29</v>
      </c>
      <c r="G14" s="263"/>
      <c r="H14" s="277"/>
      <c r="I14" s="173"/>
      <c r="J14" s="173"/>
      <c r="K14" s="173">
        <v>29</v>
      </c>
      <c r="L14" s="174"/>
      <c r="M14" s="173"/>
      <c r="N14" s="278"/>
      <c r="O14" s="289"/>
      <c r="P14" s="177"/>
      <c r="Q14" s="177"/>
      <c r="R14" s="177"/>
      <c r="S14" s="177"/>
      <c r="T14" s="212"/>
      <c r="U14" s="177"/>
      <c r="V14" s="178"/>
      <c r="W14" s="177"/>
      <c r="X14" s="177"/>
      <c r="Y14" s="177"/>
      <c r="Z14" s="177"/>
      <c r="AA14" s="290"/>
      <c r="AB14" s="289"/>
      <c r="AC14" s="290"/>
      <c r="AD14" s="160"/>
      <c r="AE14" s="160"/>
      <c r="AF14" s="160"/>
      <c r="AG14" s="160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</row>
    <row r="15" spans="1:117" s="162" customFormat="1" ht="12" customHeight="1" x14ac:dyDescent="0.25">
      <c r="A15" s="252">
        <v>45112</v>
      </c>
      <c r="B15" s="211" t="s">
        <v>553</v>
      </c>
      <c r="C15" s="253" t="s">
        <v>88</v>
      </c>
      <c r="D15" s="262"/>
      <c r="E15" s="201">
        <v>137</v>
      </c>
      <c r="F15" s="202"/>
      <c r="G15" s="263"/>
      <c r="H15" s="277"/>
      <c r="I15" s="173"/>
      <c r="J15" s="173"/>
      <c r="K15" s="173"/>
      <c r="L15" s="174"/>
      <c r="M15" s="173"/>
      <c r="N15" s="278"/>
      <c r="O15" s="289"/>
      <c r="P15" s="177"/>
      <c r="Q15" s="177"/>
      <c r="R15" s="177">
        <v>137</v>
      </c>
      <c r="S15" s="177"/>
      <c r="T15" s="212"/>
      <c r="U15" s="177"/>
      <c r="V15" s="178"/>
      <c r="W15" s="177"/>
      <c r="X15" s="177"/>
      <c r="Y15" s="177"/>
      <c r="Z15" s="177"/>
      <c r="AA15" s="290"/>
      <c r="AB15" s="460"/>
      <c r="AC15" s="455"/>
      <c r="AD15" s="160"/>
      <c r="AE15" s="160"/>
      <c r="AF15" s="160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</row>
    <row r="16" spans="1:117" s="162" customFormat="1" ht="12" customHeight="1" x14ac:dyDescent="0.25">
      <c r="A16" s="252">
        <v>45113</v>
      </c>
      <c r="B16" s="211" t="s">
        <v>554</v>
      </c>
      <c r="C16" s="253" t="s">
        <v>88</v>
      </c>
      <c r="D16" s="262">
        <v>60</v>
      </c>
      <c r="E16" s="201"/>
      <c r="F16" s="202"/>
      <c r="G16" s="263"/>
      <c r="H16" s="277">
        <v>60</v>
      </c>
      <c r="I16" s="173"/>
      <c r="J16" s="173"/>
      <c r="K16" s="173"/>
      <c r="L16" s="174"/>
      <c r="M16" s="173"/>
      <c r="N16" s="278"/>
      <c r="O16" s="289"/>
      <c r="P16" s="177"/>
      <c r="Q16" s="177"/>
      <c r="R16" s="177"/>
      <c r="S16" s="177"/>
      <c r="T16" s="212"/>
      <c r="U16" s="177"/>
      <c r="V16" s="178"/>
      <c r="W16" s="177"/>
      <c r="X16" s="177"/>
      <c r="Y16" s="177"/>
      <c r="Z16" s="177"/>
      <c r="AA16" s="290"/>
      <c r="AB16" s="460"/>
      <c r="AC16" s="455"/>
      <c r="AD16" s="160"/>
      <c r="AE16" s="160"/>
      <c r="AF16" s="160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</row>
    <row r="17" spans="1:115" s="162" customFormat="1" ht="12" customHeight="1" x14ac:dyDescent="0.25">
      <c r="A17" s="252">
        <v>45113</v>
      </c>
      <c r="B17" s="211" t="s">
        <v>555</v>
      </c>
      <c r="C17" s="253" t="s">
        <v>88</v>
      </c>
      <c r="D17" s="262">
        <v>50</v>
      </c>
      <c r="E17" s="201"/>
      <c r="F17" s="202"/>
      <c r="G17" s="263"/>
      <c r="H17" s="277">
        <v>50</v>
      </c>
      <c r="I17" s="173"/>
      <c r="J17" s="173"/>
      <c r="K17" s="173"/>
      <c r="L17" s="174"/>
      <c r="M17" s="173"/>
      <c r="N17" s="278"/>
      <c r="O17" s="289"/>
      <c r="P17" s="177"/>
      <c r="Q17" s="177"/>
      <c r="R17" s="177"/>
      <c r="S17" s="177"/>
      <c r="T17" s="212"/>
      <c r="U17" s="177"/>
      <c r="V17" s="178"/>
      <c r="W17" s="177"/>
      <c r="X17" s="177"/>
      <c r="Y17" s="177"/>
      <c r="Z17" s="177"/>
      <c r="AA17" s="290"/>
      <c r="AB17" s="460"/>
      <c r="AC17" s="455"/>
      <c r="AD17" s="160"/>
      <c r="AE17" s="160"/>
      <c r="AF17" s="160"/>
      <c r="AG17" s="160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</row>
    <row r="18" spans="1:115" s="162" customFormat="1" ht="12" customHeight="1" x14ac:dyDescent="0.25">
      <c r="A18" s="252">
        <v>45114</v>
      </c>
      <c r="B18" s="211" t="s">
        <v>103</v>
      </c>
      <c r="C18" s="253" t="s">
        <v>88</v>
      </c>
      <c r="D18" s="262">
        <v>20</v>
      </c>
      <c r="E18" s="201"/>
      <c r="F18" s="202"/>
      <c r="G18" s="263"/>
      <c r="H18" s="277">
        <v>20</v>
      </c>
      <c r="I18" s="173"/>
      <c r="J18" s="173"/>
      <c r="K18" s="173"/>
      <c r="L18" s="174"/>
      <c r="M18" s="173"/>
      <c r="N18" s="278"/>
      <c r="O18" s="289"/>
      <c r="P18" s="177"/>
      <c r="Q18" s="177"/>
      <c r="R18" s="177"/>
      <c r="S18" s="177"/>
      <c r="T18" s="212"/>
      <c r="U18" s="177"/>
      <c r="V18" s="178"/>
      <c r="W18" s="177"/>
      <c r="X18" s="177"/>
      <c r="Y18" s="177"/>
      <c r="Z18" s="177"/>
      <c r="AA18" s="290"/>
      <c r="AB18" s="460"/>
      <c r="AC18" s="455"/>
      <c r="AD18" s="160"/>
      <c r="AE18" s="160"/>
      <c r="AF18" s="160"/>
      <c r="AG18" s="160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</row>
    <row r="19" spans="1:115" s="162" customFormat="1" ht="12" customHeight="1" x14ac:dyDescent="0.25">
      <c r="A19" s="252">
        <v>45115</v>
      </c>
      <c r="B19" s="211" t="s">
        <v>97</v>
      </c>
      <c r="C19" s="253" t="s">
        <v>88</v>
      </c>
      <c r="D19" s="262">
        <v>80</v>
      </c>
      <c r="E19" s="201"/>
      <c r="F19" s="202"/>
      <c r="G19" s="263"/>
      <c r="H19" s="277">
        <v>80</v>
      </c>
      <c r="I19" s="173"/>
      <c r="J19" s="173"/>
      <c r="K19" s="173"/>
      <c r="L19" s="174"/>
      <c r="M19" s="173"/>
      <c r="N19" s="278"/>
      <c r="O19" s="289"/>
      <c r="P19" s="177"/>
      <c r="Q19" s="177"/>
      <c r="R19" s="177"/>
      <c r="S19" s="177"/>
      <c r="T19" s="212"/>
      <c r="U19" s="177"/>
      <c r="V19" s="178"/>
      <c r="W19" s="177"/>
      <c r="X19" s="177"/>
      <c r="Y19" s="177"/>
      <c r="Z19" s="177"/>
      <c r="AA19" s="290"/>
      <c r="AB19" s="460"/>
      <c r="AC19" s="455"/>
      <c r="AD19" s="160"/>
      <c r="AE19" s="160"/>
      <c r="AF19" s="160"/>
      <c r="AG19" s="160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</row>
    <row r="20" spans="1:115" s="162" customFormat="1" ht="12" customHeight="1" x14ac:dyDescent="0.25">
      <c r="A20" s="252">
        <v>45118</v>
      </c>
      <c r="B20" s="211" t="s">
        <v>549</v>
      </c>
      <c r="C20" s="253" t="s">
        <v>88</v>
      </c>
      <c r="D20" s="262"/>
      <c r="E20" s="201">
        <v>1467.36</v>
      </c>
      <c r="F20" s="202"/>
      <c r="G20" s="263"/>
      <c r="H20" s="277"/>
      <c r="I20" s="173"/>
      <c r="J20" s="173"/>
      <c r="K20" s="173"/>
      <c r="L20" s="174"/>
      <c r="M20" s="173"/>
      <c r="N20" s="278"/>
      <c r="O20" s="289">
        <v>1467.36</v>
      </c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177"/>
      <c r="AC20" s="290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</row>
    <row r="21" spans="1:115" s="162" customFormat="1" ht="12" customHeight="1" x14ac:dyDescent="0.25">
      <c r="A21" s="252">
        <v>45120</v>
      </c>
      <c r="B21" s="211" t="s">
        <v>569</v>
      </c>
      <c r="C21" s="253" t="s">
        <v>88</v>
      </c>
      <c r="D21" s="262"/>
      <c r="E21" s="201">
        <v>25.99</v>
      </c>
      <c r="F21" s="202"/>
      <c r="G21" s="263"/>
      <c r="H21" s="277"/>
      <c r="I21" s="173"/>
      <c r="J21" s="173"/>
      <c r="K21" s="173"/>
      <c r="L21" s="174"/>
      <c r="M21" s="173"/>
      <c r="N21" s="278"/>
      <c r="O21" s="289"/>
      <c r="P21" s="177"/>
      <c r="Q21" s="177"/>
      <c r="R21" s="177"/>
      <c r="S21" s="177">
        <v>25.99</v>
      </c>
      <c r="T21" s="212"/>
      <c r="U21" s="177"/>
      <c r="V21" s="178"/>
      <c r="W21" s="177"/>
      <c r="X21" s="177"/>
      <c r="Y21" s="177"/>
      <c r="Z21" s="177"/>
      <c r="AA21" s="290"/>
      <c r="AB21" s="460"/>
      <c r="AC21" s="455"/>
      <c r="AD21" s="160"/>
      <c r="AE21" s="160"/>
      <c r="AF21" s="160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</row>
    <row r="22" spans="1:115" s="162" customFormat="1" ht="12" customHeight="1" x14ac:dyDescent="0.25">
      <c r="A22" s="252">
        <v>45120</v>
      </c>
      <c r="B22" s="211" t="s">
        <v>458</v>
      </c>
      <c r="C22" s="253" t="s">
        <v>88</v>
      </c>
      <c r="D22" s="262"/>
      <c r="E22" s="201">
        <v>11.22</v>
      </c>
      <c r="F22" s="202"/>
      <c r="G22" s="263"/>
      <c r="H22" s="277"/>
      <c r="I22" s="173"/>
      <c r="J22" s="173"/>
      <c r="K22" s="173"/>
      <c r="L22" s="174"/>
      <c r="M22" s="173"/>
      <c r="N22" s="278"/>
      <c r="O22" s="289"/>
      <c r="P22" s="177"/>
      <c r="Q22" s="177"/>
      <c r="R22" s="177"/>
      <c r="S22" s="177"/>
      <c r="T22" s="212"/>
      <c r="U22" s="177"/>
      <c r="V22" s="178"/>
      <c r="W22" s="177"/>
      <c r="X22" s="177">
        <v>11.22</v>
      </c>
      <c r="Y22" s="177"/>
      <c r="Z22" s="177"/>
      <c r="AA22" s="290"/>
      <c r="AB22" s="460"/>
      <c r="AC22" s="455"/>
      <c r="AD22" s="160"/>
      <c r="AE22" s="160"/>
      <c r="AF22" s="160"/>
      <c r="AG22" s="160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</row>
    <row r="23" spans="1:115" s="162" customFormat="1" ht="12" customHeight="1" x14ac:dyDescent="0.25">
      <c r="A23" s="252">
        <v>45120</v>
      </c>
      <c r="B23" s="211" t="s">
        <v>570</v>
      </c>
      <c r="C23" s="253" t="s">
        <v>88</v>
      </c>
      <c r="D23" s="262">
        <v>500</v>
      </c>
      <c r="E23" s="201"/>
      <c r="F23" s="202"/>
      <c r="G23" s="263"/>
      <c r="H23" s="277">
        <v>500</v>
      </c>
      <c r="I23" s="173"/>
      <c r="J23" s="173"/>
      <c r="K23" s="173"/>
      <c r="L23" s="174"/>
      <c r="M23" s="173"/>
      <c r="N23" s="278"/>
      <c r="O23" s="289"/>
      <c r="P23" s="177"/>
      <c r="Q23" s="177"/>
      <c r="R23" s="177"/>
      <c r="S23" s="177"/>
      <c r="T23" s="212"/>
      <c r="U23" s="177"/>
      <c r="V23" s="178"/>
      <c r="W23" s="177"/>
      <c r="X23" s="177"/>
      <c r="Y23" s="177"/>
      <c r="Z23" s="177"/>
      <c r="AA23" s="290"/>
      <c r="AB23" s="460"/>
      <c r="AC23" s="455"/>
      <c r="AD23" s="160"/>
      <c r="AE23" s="160"/>
      <c r="AF23" s="160"/>
      <c r="AG23" s="160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</row>
    <row r="24" spans="1:115" s="162" customFormat="1" ht="12" customHeight="1" x14ac:dyDescent="0.25">
      <c r="A24" s="252">
        <v>45121</v>
      </c>
      <c r="B24" s="211" t="s">
        <v>556</v>
      </c>
      <c r="C24" s="253" t="s">
        <v>88</v>
      </c>
      <c r="D24" s="262">
        <v>72</v>
      </c>
      <c r="E24" s="201"/>
      <c r="F24" s="202"/>
      <c r="G24" s="263"/>
      <c r="H24" s="277"/>
      <c r="I24" s="173">
        <v>72</v>
      </c>
      <c r="J24" s="173"/>
      <c r="K24" s="173"/>
      <c r="L24" s="174"/>
      <c r="M24" s="173"/>
      <c r="N24" s="278"/>
      <c r="O24" s="289"/>
      <c r="P24" s="177"/>
      <c r="Q24" s="177"/>
      <c r="R24" s="177"/>
      <c r="S24" s="177"/>
      <c r="T24" s="212"/>
      <c r="U24" s="177"/>
      <c r="V24" s="178"/>
      <c r="W24" s="177"/>
      <c r="X24" s="177"/>
      <c r="Y24" s="177"/>
      <c r="Z24" s="177"/>
      <c r="AA24" s="290"/>
      <c r="AB24" s="460"/>
      <c r="AC24" s="455"/>
      <c r="AD24" s="160"/>
      <c r="AE24" s="160"/>
      <c r="AF24" s="160"/>
      <c r="AG24" s="160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</row>
    <row r="25" spans="1:115" s="162" customFormat="1" ht="12" customHeight="1" x14ac:dyDescent="0.25">
      <c r="A25" s="252">
        <v>45121</v>
      </c>
      <c r="B25" s="211" t="s">
        <v>558</v>
      </c>
      <c r="C25" s="253" t="s">
        <v>88</v>
      </c>
      <c r="D25" s="262"/>
      <c r="E25" s="201"/>
      <c r="F25" s="202">
        <v>3</v>
      </c>
      <c r="G25" s="263"/>
      <c r="H25" s="277"/>
      <c r="I25" s="173">
        <v>3</v>
      </c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290"/>
      <c r="AB25" s="460"/>
      <c r="AC25" s="455"/>
      <c r="AD25" s="160"/>
      <c r="AE25" s="160"/>
      <c r="AF25" s="160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</row>
    <row r="26" spans="1:115" s="162" customFormat="1" ht="12" customHeight="1" x14ac:dyDescent="0.25">
      <c r="A26" s="252">
        <v>45121</v>
      </c>
      <c r="B26" s="211" t="s">
        <v>557</v>
      </c>
      <c r="C26" s="253" t="s">
        <v>88</v>
      </c>
      <c r="D26" s="262">
        <v>60</v>
      </c>
      <c r="E26" s="201"/>
      <c r="F26" s="202"/>
      <c r="G26" s="263"/>
      <c r="H26" s="277"/>
      <c r="I26" s="173">
        <v>60</v>
      </c>
      <c r="J26" s="173"/>
      <c r="K26" s="173"/>
      <c r="L26" s="174"/>
      <c r="M26" s="173"/>
      <c r="N26" s="278"/>
      <c r="O26" s="289"/>
      <c r="P26" s="177"/>
      <c r="Q26" s="177"/>
      <c r="R26" s="177"/>
      <c r="S26" s="177"/>
      <c r="T26" s="212"/>
      <c r="U26" s="177"/>
      <c r="V26" s="178"/>
      <c r="W26" s="177"/>
      <c r="X26" s="177"/>
      <c r="Y26" s="177"/>
      <c r="Z26" s="177"/>
      <c r="AA26" s="290"/>
      <c r="AB26" s="289"/>
      <c r="AC26" s="290"/>
      <c r="AD26" s="160"/>
      <c r="AE26" s="160"/>
      <c r="AF26" s="160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</row>
    <row r="27" spans="1:115" s="162" customFormat="1" ht="12" customHeight="1" x14ac:dyDescent="0.25">
      <c r="A27" s="252">
        <v>45121</v>
      </c>
      <c r="B27" s="211" t="s">
        <v>559</v>
      </c>
      <c r="C27" s="253" t="s">
        <v>88</v>
      </c>
      <c r="D27" s="262">
        <v>18</v>
      </c>
      <c r="E27" s="201"/>
      <c r="F27" s="202"/>
      <c r="G27" s="263"/>
      <c r="H27" s="277"/>
      <c r="I27" s="173">
        <v>18</v>
      </c>
      <c r="J27" s="173"/>
      <c r="K27" s="173"/>
      <c r="L27" s="174"/>
      <c r="M27" s="173"/>
      <c r="N27" s="278"/>
      <c r="O27" s="289"/>
      <c r="P27" s="177"/>
      <c r="Q27" s="177"/>
      <c r="R27" s="177"/>
      <c r="S27" s="177"/>
      <c r="T27" s="212"/>
      <c r="U27" s="177"/>
      <c r="V27" s="178"/>
      <c r="W27" s="177"/>
      <c r="X27" s="177"/>
      <c r="Y27" s="177"/>
      <c r="Z27" s="177"/>
      <c r="AA27" s="290"/>
      <c r="AB27" s="460"/>
      <c r="AC27" s="455"/>
      <c r="AD27" s="160"/>
      <c r="AE27" s="160"/>
      <c r="AF27" s="160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</row>
    <row r="28" spans="1:115" s="162" customFormat="1" ht="12" customHeight="1" x14ac:dyDescent="0.25">
      <c r="A28" s="252">
        <v>45121</v>
      </c>
      <c r="B28" s="211" t="s">
        <v>560</v>
      </c>
      <c r="C28" s="253" t="s">
        <v>88</v>
      </c>
      <c r="D28" s="262">
        <v>33</v>
      </c>
      <c r="E28" s="201"/>
      <c r="F28" s="202"/>
      <c r="G28" s="263"/>
      <c r="H28" s="277"/>
      <c r="I28" s="173">
        <v>33</v>
      </c>
      <c r="J28" s="173"/>
      <c r="K28" s="173"/>
      <c r="L28" s="174"/>
      <c r="M28" s="173"/>
      <c r="N28" s="278"/>
      <c r="O28" s="289"/>
      <c r="P28" s="177"/>
      <c r="Q28" s="177"/>
      <c r="R28" s="177"/>
      <c r="S28" s="177"/>
      <c r="T28" s="212"/>
      <c r="U28" s="177"/>
      <c r="V28" s="178"/>
      <c r="W28" s="177"/>
      <c r="X28" s="177"/>
      <c r="Y28" s="177"/>
      <c r="Z28" s="177"/>
      <c r="AA28" s="290"/>
      <c r="AB28" s="289"/>
      <c r="AC28" s="290"/>
      <c r="AD28" s="160"/>
      <c r="AE28" s="160"/>
      <c r="AF28" s="160"/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</row>
    <row r="29" spans="1:115" s="162" customFormat="1" ht="12" customHeight="1" x14ac:dyDescent="0.25">
      <c r="A29" s="252">
        <v>45121</v>
      </c>
      <c r="B29" s="211" t="s">
        <v>561</v>
      </c>
      <c r="C29" s="253" t="s">
        <v>88</v>
      </c>
      <c r="D29" s="262">
        <v>39.700000000000003</v>
      </c>
      <c r="E29" s="201"/>
      <c r="F29" s="202"/>
      <c r="G29" s="263"/>
      <c r="H29" s="277"/>
      <c r="I29" s="173">
        <v>39.700000000000003</v>
      </c>
      <c r="J29" s="173"/>
      <c r="K29" s="173"/>
      <c r="L29" s="174"/>
      <c r="M29" s="173"/>
      <c r="N29" s="278"/>
      <c r="O29" s="289"/>
      <c r="P29" s="177"/>
      <c r="Q29" s="177"/>
      <c r="R29" s="177"/>
      <c r="S29" s="177"/>
      <c r="T29" s="212"/>
      <c r="U29" s="177"/>
      <c r="V29" s="178"/>
      <c r="W29" s="177"/>
      <c r="X29" s="177"/>
      <c r="Y29" s="177"/>
      <c r="Z29" s="177"/>
      <c r="AA29" s="290"/>
      <c r="AB29" s="460"/>
      <c r="AC29" s="455"/>
      <c r="AD29" s="160"/>
      <c r="AE29" s="160"/>
      <c r="AF29" s="160"/>
      <c r="AG29" s="160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</row>
    <row r="30" spans="1:115" s="162" customFormat="1" ht="12" customHeight="1" x14ac:dyDescent="0.25">
      <c r="A30" s="252">
        <v>45121</v>
      </c>
      <c r="B30" s="211" t="s">
        <v>562</v>
      </c>
      <c r="C30" s="253" t="s">
        <v>88</v>
      </c>
      <c r="D30" s="262">
        <v>1.7</v>
      </c>
      <c r="E30" s="201"/>
      <c r="F30" s="202"/>
      <c r="G30" s="263"/>
      <c r="H30" s="277"/>
      <c r="I30" s="173">
        <v>1.7</v>
      </c>
      <c r="J30" s="173"/>
      <c r="K30" s="173"/>
      <c r="L30" s="174"/>
      <c r="M30" s="173"/>
      <c r="N30" s="278"/>
      <c r="O30" s="289"/>
      <c r="P30" s="177"/>
      <c r="Q30" s="177"/>
      <c r="R30" s="177"/>
      <c r="S30" s="177"/>
      <c r="T30" s="212"/>
      <c r="U30" s="177"/>
      <c r="V30" s="178"/>
      <c r="W30" s="177"/>
      <c r="X30" s="177"/>
      <c r="Y30" s="177"/>
      <c r="Z30" s="177"/>
      <c r="AA30" s="290"/>
      <c r="AB30" s="289"/>
      <c r="AC30" s="290"/>
      <c r="AD30" s="160"/>
      <c r="AE30" s="160"/>
      <c r="AF30" s="160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</row>
    <row r="31" spans="1:115" s="162" customFormat="1" ht="12" customHeight="1" x14ac:dyDescent="0.25">
      <c r="A31" s="252">
        <v>45121</v>
      </c>
      <c r="B31" s="211" t="s">
        <v>563</v>
      </c>
      <c r="C31" s="253" t="s">
        <v>88</v>
      </c>
      <c r="D31" s="262"/>
      <c r="E31" s="201"/>
      <c r="F31" s="202">
        <v>37.5</v>
      </c>
      <c r="G31" s="263"/>
      <c r="H31" s="277"/>
      <c r="I31" s="173">
        <v>37.5</v>
      </c>
      <c r="J31" s="173"/>
      <c r="K31" s="173"/>
      <c r="L31" s="174"/>
      <c r="M31" s="173"/>
      <c r="N31" s="278"/>
      <c r="O31" s="289"/>
      <c r="P31" s="177"/>
      <c r="Q31" s="177"/>
      <c r="R31" s="177"/>
      <c r="S31" s="177"/>
      <c r="T31" s="212"/>
      <c r="U31" s="177"/>
      <c r="V31" s="178"/>
      <c r="W31" s="177"/>
      <c r="X31" s="177"/>
      <c r="Y31" s="177"/>
      <c r="Z31" s="177"/>
      <c r="AA31" s="290"/>
      <c r="AB31" s="460"/>
      <c r="AC31" s="455"/>
      <c r="AD31" s="160"/>
      <c r="AE31" s="160"/>
      <c r="AF31" s="160"/>
      <c r="AG31" s="160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</row>
    <row r="32" spans="1:115" s="162" customFormat="1" ht="12" customHeight="1" x14ac:dyDescent="0.25">
      <c r="A32" s="252">
        <v>45121</v>
      </c>
      <c r="B32" s="211" t="s">
        <v>561</v>
      </c>
      <c r="C32" s="253" t="s">
        <v>88</v>
      </c>
      <c r="D32" s="262">
        <v>21.2</v>
      </c>
      <c r="E32" s="201"/>
      <c r="F32" s="202"/>
      <c r="G32" s="263"/>
      <c r="H32" s="277"/>
      <c r="I32" s="173">
        <v>21.2</v>
      </c>
      <c r="J32" s="173"/>
      <c r="K32" s="173"/>
      <c r="L32" s="174"/>
      <c r="M32" s="173"/>
      <c r="N32" s="278"/>
      <c r="O32" s="289"/>
      <c r="P32" s="177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460"/>
      <c r="AC32" s="455"/>
      <c r="AD32" s="160"/>
      <c r="AE32" s="160"/>
      <c r="AF32" s="160"/>
      <c r="AG32" s="160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</row>
    <row r="33" spans="1:115" s="162" customFormat="1" ht="12" customHeight="1" x14ac:dyDescent="0.25">
      <c r="A33" s="252">
        <v>45121</v>
      </c>
      <c r="B33" s="211" t="s">
        <v>564</v>
      </c>
      <c r="C33" s="253" t="s">
        <v>88</v>
      </c>
      <c r="D33" s="262"/>
      <c r="E33" s="201"/>
      <c r="F33" s="202">
        <v>47.5</v>
      </c>
      <c r="G33" s="263"/>
      <c r="H33" s="277"/>
      <c r="I33" s="173">
        <v>47.5</v>
      </c>
      <c r="J33" s="173"/>
      <c r="K33" s="173"/>
      <c r="L33" s="174"/>
      <c r="M33" s="173"/>
      <c r="N33" s="278"/>
      <c r="O33" s="289"/>
      <c r="P33" s="177"/>
      <c r="Q33" s="177"/>
      <c r="R33" s="177"/>
      <c r="S33" s="177"/>
      <c r="T33" s="212"/>
      <c r="U33" s="177"/>
      <c r="V33" s="178"/>
      <c r="W33" s="177"/>
      <c r="X33" s="177"/>
      <c r="Y33" s="177"/>
      <c r="Z33" s="177"/>
      <c r="AA33" s="290"/>
      <c r="AB33" s="289"/>
      <c r="AC33" s="290"/>
      <c r="AD33" s="160"/>
      <c r="AE33" s="160"/>
      <c r="AF33" s="160"/>
      <c r="AG33" s="160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</row>
    <row r="34" spans="1:115" s="162" customFormat="1" ht="12" customHeight="1" x14ac:dyDescent="0.25">
      <c r="A34" s="252">
        <v>45121</v>
      </c>
      <c r="B34" s="211" t="s">
        <v>565</v>
      </c>
      <c r="C34" s="253" t="s">
        <v>88</v>
      </c>
      <c r="D34" s="262">
        <v>75</v>
      </c>
      <c r="E34" s="201"/>
      <c r="F34" s="202"/>
      <c r="G34" s="263"/>
      <c r="H34" s="277"/>
      <c r="I34" s="173">
        <v>75</v>
      </c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460"/>
      <c r="AC34" s="455"/>
      <c r="AD34" s="160"/>
      <c r="AE34" s="160"/>
      <c r="AF34" s="160"/>
      <c r="AG34" s="160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</row>
    <row r="35" spans="1:115" s="162" customFormat="1" ht="12" customHeight="1" x14ac:dyDescent="0.25">
      <c r="A35" s="252">
        <v>45121</v>
      </c>
      <c r="B35" s="211" t="s">
        <v>562</v>
      </c>
      <c r="C35" s="253" t="s">
        <v>88</v>
      </c>
      <c r="D35" s="262">
        <v>228</v>
      </c>
      <c r="E35" s="201"/>
      <c r="F35" s="202"/>
      <c r="G35" s="263"/>
      <c r="H35" s="277"/>
      <c r="I35" s="173">
        <v>228</v>
      </c>
      <c r="J35" s="173"/>
      <c r="K35" s="173"/>
      <c r="L35" s="174"/>
      <c r="M35" s="173"/>
      <c r="N35" s="278"/>
      <c r="O35" s="289"/>
      <c r="P35" s="177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290"/>
      <c r="AB35" s="289"/>
      <c r="AC35" s="290"/>
      <c r="AD35" s="160"/>
      <c r="AE35" s="160"/>
      <c r="AF35" s="160"/>
      <c r="AG35" s="160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</row>
    <row r="36" spans="1:115" s="162" customFormat="1" ht="12" customHeight="1" x14ac:dyDescent="0.25">
      <c r="A36" s="252">
        <v>45121</v>
      </c>
      <c r="B36" s="211" t="s">
        <v>566</v>
      </c>
      <c r="C36" s="253" t="s">
        <v>88</v>
      </c>
      <c r="D36" s="262"/>
      <c r="E36" s="201"/>
      <c r="F36" s="202">
        <v>101</v>
      </c>
      <c r="G36" s="263"/>
      <c r="H36" s="277"/>
      <c r="I36" s="173">
        <v>101</v>
      </c>
      <c r="J36" s="173"/>
      <c r="K36" s="173"/>
      <c r="L36" s="174"/>
      <c r="M36" s="173"/>
      <c r="N36" s="278"/>
      <c r="O36" s="289"/>
      <c r="P36" s="177"/>
      <c r="Q36" s="177"/>
      <c r="R36" s="177"/>
      <c r="S36" s="177"/>
      <c r="T36" s="212"/>
      <c r="U36" s="177"/>
      <c r="V36" s="178"/>
      <c r="W36" s="177"/>
      <c r="X36" s="177"/>
      <c r="Y36" s="177"/>
      <c r="Z36" s="177"/>
      <c r="AA36" s="290"/>
      <c r="AB36" s="460"/>
      <c r="AC36" s="455"/>
      <c r="AD36" s="160"/>
      <c r="AE36" s="160"/>
      <c r="AF36" s="160"/>
      <c r="AG36" s="160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</row>
    <row r="37" spans="1:115" s="162" customFormat="1" ht="12" customHeight="1" x14ac:dyDescent="0.25">
      <c r="A37" s="252">
        <v>45121</v>
      </c>
      <c r="B37" s="211" t="s">
        <v>567</v>
      </c>
      <c r="C37" s="253" t="s">
        <v>88</v>
      </c>
      <c r="D37" s="262"/>
      <c r="E37" s="201"/>
      <c r="F37" s="202">
        <v>16</v>
      </c>
      <c r="G37" s="263"/>
      <c r="H37" s="277"/>
      <c r="I37" s="173">
        <v>16</v>
      </c>
      <c r="J37" s="173"/>
      <c r="K37" s="173"/>
      <c r="L37" s="174"/>
      <c r="M37" s="173"/>
      <c r="N37" s="278"/>
      <c r="O37" s="289"/>
      <c r="P37" s="177"/>
      <c r="Q37" s="177"/>
      <c r="R37" s="177"/>
      <c r="S37" s="177"/>
      <c r="T37" s="212"/>
      <c r="U37" s="177"/>
      <c r="V37" s="178"/>
      <c r="W37" s="177"/>
      <c r="X37" s="177"/>
      <c r="Y37" s="177"/>
      <c r="Z37" s="177"/>
      <c r="AA37" s="290"/>
      <c r="AB37" s="289"/>
      <c r="AC37" s="290"/>
      <c r="AD37" s="160"/>
      <c r="AE37" s="160"/>
      <c r="AF37" s="160"/>
      <c r="AG37" s="160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</row>
    <row r="38" spans="1:115" s="162" customFormat="1" ht="12" customHeight="1" x14ac:dyDescent="0.25">
      <c r="A38" s="252">
        <v>45121</v>
      </c>
      <c r="B38" s="211" t="s">
        <v>568</v>
      </c>
      <c r="C38" s="253" t="s">
        <v>88</v>
      </c>
      <c r="D38" s="262"/>
      <c r="E38" s="201"/>
      <c r="F38" s="202">
        <v>54.5</v>
      </c>
      <c r="G38" s="263"/>
      <c r="H38" s="277"/>
      <c r="I38" s="173">
        <v>54.5</v>
      </c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290"/>
      <c r="AB38" s="460"/>
      <c r="AC38" s="455"/>
      <c r="AD38" s="160"/>
      <c r="AE38" s="160"/>
      <c r="AF38" s="160"/>
      <c r="AG38" s="160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</row>
    <row r="39" spans="1:115" s="162" customFormat="1" ht="12" customHeight="1" x14ac:dyDescent="0.25">
      <c r="A39" s="252">
        <v>45121</v>
      </c>
      <c r="B39" s="211" t="s">
        <v>571</v>
      </c>
      <c r="C39" s="253" t="s">
        <v>88</v>
      </c>
      <c r="D39" s="262"/>
      <c r="E39" s="201"/>
      <c r="F39" s="202">
        <v>2</v>
      </c>
      <c r="G39" s="263"/>
      <c r="H39" s="277"/>
      <c r="I39" s="173">
        <v>2</v>
      </c>
      <c r="J39" s="173"/>
      <c r="K39" s="173"/>
      <c r="L39" s="174"/>
      <c r="M39" s="173"/>
      <c r="N39" s="278"/>
      <c r="O39" s="289"/>
      <c r="P39" s="177"/>
      <c r="Q39" s="177"/>
      <c r="R39" s="177"/>
      <c r="S39" s="177"/>
      <c r="T39" s="212"/>
      <c r="U39" s="177"/>
      <c r="V39" s="178"/>
      <c r="W39" s="177"/>
      <c r="X39" s="177"/>
      <c r="Y39" s="177"/>
      <c r="Z39" s="177"/>
      <c r="AA39" s="290"/>
      <c r="AB39" s="460"/>
      <c r="AC39" s="455"/>
      <c r="AD39" s="160"/>
      <c r="AE39" s="160"/>
      <c r="AF39" s="160"/>
      <c r="AG39" s="160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</row>
    <row r="40" spans="1:115" s="162" customFormat="1" ht="12" customHeight="1" x14ac:dyDescent="0.25">
      <c r="A40" s="252">
        <v>45121</v>
      </c>
      <c r="B40" s="211" t="s">
        <v>572</v>
      </c>
      <c r="C40" s="253" t="s">
        <v>88</v>
      </c>
      <c r="D40" s="262"/>
      <c r="E40" s="201"/>
      <c r="F40" s="202">
        <v>21</v>
      </c>
      <c r="G40" s="263"/>
      <c r="H40" s="277"/>
      <c r="I40" s="173">
        <v>21</v>
      </c>
      <c r="J40" s="173"/>
      <c r="K40" s="173"/>
      <c r="L40" s="174"/>
      <c r="M40" s="173"/>
      <c r="N40" s="278"/>
      <c r="O40" s="289"/>
      <c r="P40" s="177"/>
      <c r="Q40" s="177"/>
      <c r="R40" s="177"/>
      <c r="S40" s="177"/>
      <c r="T40" s="212"/>
      <c r="U40" s="177"/>
      <c r="V40" s="178"/>
      <c r="W40" s="177"/>
      <c r="X40" s="177"/>
      <c r="Y40" s="177"/>
      <c r="Z40" s="177"/>
      <c r="AA40" s="290"/>
      <c r="AB40" s="289"/>
      <c r="AC40" s="290"/>
      <c r="AD40" s="160"/>
      <c r="AE40" s="160"/>
      <c r="AF40" s="160"/>
      <c r="AG40" s="160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</row>
    <row r="41" spans="1:115" s="162" customFormat="1" ht="12" customHeight="1" x14ac:dyDescent="0.25">
      <c r="A41" s="252">
        <v>45121</v>
      </c>
      <c r="B41" s="211" t="s">
        <v>573</v>
      </c>
      <c r="C41" s="253" t="s">
        <v>88</v>
      </c>
      <c r="D41" s="262">
        <v>49.7</v>
      </c>
      <c r="E41" s="201"/>
      <c r="F41" s="202"/>
      <c r="G41" s="263"/>
      <c r="H41" s="277"/>
      <c r="I41" s="173">
        <v>49.7</v>
      </c>
      <c r="J41" s="173"/>
      <c r="K41" s="173"/>
      <c r="L41" s="174"/>
      <c r="M41" s="173"/>
      <c r="N41" s="278"/>
      <c r="O41" s="289"/>
      <c r="P41" s="177"/>
      <c r="Q41" s="177"/>
      <c r="R41" s="177"/>
      <c r="S41" s="177"/>
      <c r="T41" s="212"/>
      <c r="U41" s="177"/>
      <c r="V41" s="178"/>
      <c r="W41" s="177"/>
      <c r="X41" s="177"/>
      <c r="Y41" s="177"/>
      <c r="Z41" s="177"/>
      <c r="AA41" s="290"/>
      <c r="AB41" s="460"/>
      <c r="AC41" s="455"/>
      <c r="AD41" s="160"/>
      <c r="AE41" s="160"/>
      <c r="AF41" s="160"/>
      <c r="AG41" s="160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</row>
    <row r="42" spans="1:115" s="162" customFormat="1" ht="12" customHeight="1" x14ac:dyDescent="0.25">
      <c r="A42" s="252">
        <v>45121</v>
      </c>
      <c r="B42" s="211" t="s">
        <v>574</v>
      </c>
      <c r="C42" s="253" t="s">
        <v>88</v>
      </c>
      <c r="D42" s="262">
        <v>36</v>
      </c>
      <c r="E42" s="201"/>
      <c r="F42" s="202"/>
      <c r="G42" s="263"/>
      <c r="H42" s="277"/>
      <c r="I42" s="173">
        <v>36</v>
      </c>
      <c r="J42" s="173"/>
      <c r="K42" s="173"/>
      <c r="L42" s="174"/>
      <c r="M42" s="173"/>
      <c r="N42" s="278"/>
      <c r="O42" s="289"/>
      <c r="P42" s="177"/>
      <c r="Q42" s="177"/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460"/>
      <c r="AC42" s="455"/>
      <c r="AD42" s="160"/>
      <c r="AE42" s="160"/>
      <c r="AF42" s="160"/>
      <c r="AG42" s="160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</row>
    <row r="43" spans="1:115" s="162" customFormat="1" ht="12" customHeight="1" x14ac:dyDescent="0.25">
      <c r="A43" s="252">
        <v>45123</v>
      </c>
      <c r="B43" s="211" t="s">
        <v>382</v>
      </c>
      <c r="C43" s="253" t="s">
        <v>88</v>
      </c>
      <c r="D43" s="262">
        <v>50</v>
      </c>
      <c r="E43" s="201"/>
      <c r="F43" s="202"/>
      <c r="G43" s="263"/>
      <c r="H43" s="277">
        <v>50</v>
      </c>
      <c r="I43" s="173"/>
      <c r="J43" s="173"/>
      <c r="K43" s="173"/>
      <c r="L43" s="174"/>
      <c r="M43" s="173"/>
      <c r="N43" s="278"/>
      <c r="O43" s="289"/>
      <c r="P43" s="177"/>
      <c r="Q43" s="177"/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289"/>
      <c r="AC43" s="290"/>
      <c r="AD43" s="160"/>
      <c r="AE43" s="160"/>
      <c r="AF43" s="160"/>
      <c r="AG43" s="160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</row>
    <row r="44" spans="1:115" s="162" customFormat="1" ht="12" customHeight="1" x14ac:dyDescent="0.25">
      <c r="A44" s="252">
        <v>45123</v>
      </c>
      <c r="B44" s="211" t="s">
        <v>445</v>
      </c>
      <c r="C44" s="253" t="s">
        <v>88</v>
      </c>
      <c r="D44" s="262">
        <v>310</v>
      </c>
      <c r="E44" s="201"/>
      <c r="F44" s="202"/>
      <c r="G44" s="263">
        <v>310</v>
      </c>
      <c r="H44" s="277"/>
      <c r="I44" s="173"/>
      <c r="J44" s="173"/>
      <c r="K44" s="173"/>
      <c r="L44" s="174"/>
      <c r="M44" s="173"/>
      <c r="N44" s="278"/>
      <c r="O44" s="289"/>
      <c r="P44" s="177"/>
      <c r="Q44" s="177"/>
      <c r="R44" s="177"/>
      <c r="S44" s="177"/>
      <c r="T44" s="212"/>
      <c r="U44" s="177"/>
      <c r="V44" s="178"/>
      <c r="W44" s="177"/>
      <c r="X44" s="177"/>
      <c r="Y44" s="177"/>
      <c r="Z44" s="177"/>
      <c r="AA44" s="290"/>
      <c r="AB44" s="460"/>
      <c r="AC44" s="455"/>
      <c r="AD44" s="160"/>
      <c r="AE44" s="160"/>
      <c r="AF44" s="160"/>
      <c r="AG44" s="160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</row>
    <row r="45" spans="1:115" s="162" customFormat="1" ht="12" customHeight="1" x14ac:dyDescent="0.25">
      <c r="A45" s="252">
        <v>45123</v>
      </c>
      <c r="B45" s="211" t="s">
        <v>575</v>
      </c>
      <c r="C45" s="253" t="s">
        <v>88</v>
      </c>
      <c r="D45" s="262"/>
      <c r="E45" s="201">
        <v>154.5</v>
      </c>
      <c r="F45" s="202"/>
      <c r="G45" s="263"/>
      <c r="H45" s="277"/>
      <c r="I45" s="173"/>
      <c r="J45" s="173"/>
      <c r="K45" s="173"/>
      <c r="L45" s="174"/>
      <c r="M45" s="173"/>
      <c r="N45" s="278"/>
      <c r="O45" s="289"/>
      <c r="P45" s="177"/>
      <c r="Q45" s="177"/>
      <c r="R45" s="177"/>
      <c r="S45" s="177">
        <v>154.5</v>
      </c>
      <c r="T45" s="212"/>
      <c r="U45" s="177"/>
      <c r="V45" s="178"/>
      <c r="W45" s="177"/>
      <c r="X45" s="177"/>
      <c r="Y45" s="177"/>
      <c r="Z45" s="177"/>
      <c r="AA45" s="290"/>
      <c r="AB45" s="460"/>
      <c r="AC45" s="455"/>
      <c r="AD45" s="160"/>
      <c r="AE45" s="160"/>
      <c r="AF45" s="160"/>
      <c r="AG45" s="160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</row>
    <row r="46" spans="1:115" s="162" customFormat="1" ht="12" customHeight="1" x14ac:dyDescent="0.25">
      <c r="A46" s="252">
        <v>45124</v>
      </c>
      <c r="B46" s="211" t="s">
        <v>576</v>
      </c>
      <c r="C46" s="253" t="s">
        <v>88</v>
      </c>
      <c r="D46" s="262"/>
      <c r="E46" s="201">
        <v>1283.23</v>
      </c>
      <c r="F46" s="202"/>
      <c r="G46" s="263"/>
      <c r="H46" s="277"/>
      <c r="I46" s="173"/>
      <c r="J46" s="173"/>
      <c r="K46" s="173"/>
      <c r="L46" s="174"/>
      <c r="M46" s="173"/>
      <c r="N46" s="278"/>
      <c r="O46" s="289"/>
      <c r="P46" s="177"/>
      <c r="Q46" s="177"/>
      <c r="R46" s="177"/>
      <c r="S46" s="177">
        <v>1283.23</v>
      </c>
      <c r="T46" s="212"/>
      <c r="U46" s="177"/>
      <c r="V46" s="178"/>
      <c r="W46" s="177"/>
      <c r="X46" s="177"/>
      <c r="Y46" s="177"/>
      <c r="Z46" s="177"/>
      <c r="AA46" s="290"/>
      <c r="AB46" s="460"/>
      <c r="AC46" s="455"/>
      <c r="AD46" s="160"/>
      <c r="AE46" s="160"/>
      <c r="AF46" s="160"/>
      <c r="AG46" s="160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</row>
    <row r="47" spans="1:115" s="162" customFormat="1" ht="12" customHeight="1" x14ac:dyDescent="0.25">
      <c r="A47" s="252">
        <v>45125</v>
      </c>
      <c r="B47" s="211" t="s">
        <v>577</v>
      </c>
      <c r="C47" s="253" t="s">
        <v>88</v>
      </c>
      <c r="D47" s="262">
        <v>70</v>
      </c>
      <c r="E47" s="201"/>
      <c r="F47" s="202"/>
      <c r="G47" s="263"/>
      <c r="H47" s="277">
        <v>70</v>
      </c>
      <c r="I47" s="173"/>
      <c r="J47" s="173"/>
      <c r="K47" s="173"/>
      <c r="L47" s="174"/>
      <c r="M47" s="173"/>
      <c r="N47" s="278"/>
      <c r="O47" s="289"/>
      <c r="P47" s="177"/>
      <c r="Q47" s="177"/>
      <c r="R47" s="177"/>
      <c r="S47" s="177"/>
      <c r="T47" s="212"/>
      <c r="U47" s="177"/>
      <c r="V47" s="178"/>
      <c r="W47" s="177"/>
      <c r="X47" s="177"/>
      <c r="Y47" s="177"/>
      <c r="Z47" s="177"/>
      <c r="AA47" s="290"/>
      <c r="AB47" s="460"/>
      <c r="AC47" s="455"/>
      <c r="AD47" s="160"/>
      <c r="AE47" s="160"/>
      <c r="AF47" s="160"/>
      <c r="AG47" s="160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</row>
    <row r="48" spans="1:115" s="162" customFormat="1" ht="12" customHeight="1" x14ac:dyDescent="0.25">
      <c r="A48" s="252">
        <v>45127</v>
      </c>
      <c r="B48" s="211" t="s">
        <v>578</v>
      </c>
      <c r="C48" s="253" t="s">
        <v>88</v>
      </c>
      <c r="D48" s="262"/>
      <c r="E48" s="201">
        <v>2452.6</v>
      </c>
      <c r="F48" s="202"/>
      <c r="G48" s="263"/>
      <c r="H48" s="277"/>
      <c r="I48" s="173"/>
      <c r="J48" s="173"/>
      <c r="K48" s="173"/>
      <c r="L48" s="174"/>
      <c r="M48" s="173"/>
      <c r="N48" s="278"/>
      <c r="O48" s="289"/>
      <c r="P48" s="177"/>
      <c r="Q48" s="177"/>
      <c r="R48" s="177">
        <v>2452.6</v>
      </c>
      <c r="S48" s="177"/>
      <c r="T48" s="212"/>
      <c r="U48" s="177"/>
      <c r="V48" s="178"/>
      <c r="W48" s="177"/>
      <c r="X48" s="177"/>
      <c r="Y48" s="177"/>
      <c r="Z48" s="177"/>
      <c r="AA48" s="290"/>
      <c r="AB48" s="460"/>
      <c r="AC48" s="455"/>
      <c r="AD48" s="160"/>
      <c r="AE48" s="160"/>
      <c r="AF48" s="160"/>
      <c r="AG48" s="160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</row>
    <row r="49" spans="1:117" s="162" customFormat="1" ht="12" customHeight="1" x14ac:dyDescent="0.25">
      <c r="A49" s="252">
        <v>45127</v>
      </c>
      <c r="B49" s="211" t="s">
        <v>579</v>
      </c>
      <c r="C49" s="253" t="s">
        <v>88</v>
      </c>
      <c r="D49" s="262"/>
      <c r="E49" s="201">
        <v>70</v>
      </c>
      <c r="F49" s="202"/>
      <c r="G49" s="263"/>
      <c r="H49" s="277"/>
      <c r="I49" s="173"/>
      <c r="J49" s="173"/>
      <c r="K49" s="173"/>
      <c r="L49" s="174"/>
      <c r="M49" s="173"/>
      <c r="N49" s="278"/>
      <c r="O49" s="289"/>
      <c r="P49" s="177"/>
      <c r="Q49" s="177"/>
      <c r="R49" s="177"/>
      <c r="S49" s="177">
        <v>70</v>
      </c>
      <c r="T49" s="212"/>
      <c r="U49" s="177"/>
      <c r="V49" s="178"/>
      <c r="W49" s="177"/>
      <c r="X49" s="177"/>
      <c r="Y49" s="177"/>
      <c r="Z49" s="177"/>
      <c r="AA49" s="290"/>
      <c r="AB49" s="460"/>
      <c r="AC49" s="455"/>
      <c r="AD49" s="160"/>
      <c r="AE49" s="160"/>
      <c r="AF49" s="160"/>
      <c r="AG49" s="160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</row>
    <row r="50" spans="1:117" s="162" customFormat="1" ht="12" customHeight="1" x14ac:dyDescent="0.25">
      <c r="A50" s="252">
        <v>45131</v>
      </c>
      <c r="B50" s="211" t="s">
        <v>301</v>
      </c>
      <c r="C50" s="253" t="s">
        <v>88</v>
      </c>
      <c r="D50" s="262">
        <v>125</v>
      </c>
      <c r="E50" s="201"/>
      <c r="F50" s="202"/>
      <c r="G50" s="263"/>
      <c r="H50" s="277">
        <v>125</v>
      </c>
      <c r="I50" s="173"/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290"/>
      <c r="AB50" s="460"/>
      <c r="AC50" s="455"/>
      <c r="AD50" s="160"/>
      <c r="AE50" s="160"/>
      <c r="AF50" s="160"/>
      <c r="AG50" s="160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</row>
    <row r="51" spans="1:117" s="162" customFormat="1" ht="12" customHeight="1" x14ac:dyDescent="0.25">
      <c r="A51" s="252">
        <v>45134</v>
      </c>
      <c r="B51" s="211" t="s">
        <v>580</v>
      </c>
      <c r="C51" s="253" t="s">
        <v>88</v>
      </c>
      <c r="D51" s="262">
        <v>50</v>
      </c>
      <c r="E51" s="201"/>
      <c r="F51" s="202"/>
      <c r="G51" s="263"/>
      <c r="H51" s="277">
        <v>50</v>
      </c>
      <c r="I51" s="173"/>
      <c r="J51" s="173"/>
      <c r="K51" s="173"/>
      <c r="L51" s="174"/>
      <c r="M51" s="173"/>
      <c r="N51" s="278"/>
      <c r="O51" s="289"/>
      <c r="P51" s="177"/>
      <c r="Q51" s="177"/>
      <c r="R51" s="177"/>
      <c r="S51" s="177"/>
      <c r="T51" s="212"/>
      <c r="U51" s="177"/>
      <c r="V51" s="178"/>
      <c r="W51" s="177"/>
      <c r="X51" s="177"/>
      <c r="Y51" s="177"/>
      <c r="Z51" s="177"/>
      <c r="AA51" s="290"/>
      <c r="AB51" s="460"/>
      <c r="AC51" s="455"/>
      <c r="AD51" s="160"/>
      <c r="AE51" s="160"/>
      <c r="AF51" s="160"/>
      <c r="AG51" s="160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</row>
    <row r="52" spans="1:117" s="162" customFormat="1" ht="12" customHeight="1" x14ac:dyDescent="0.25">
      <c r="A52" s="442">
        <v>45135</v>
      </c>
      <c r="B52" s="443" t="s">
        <v>139</v>
      </c>
      <c r="C52" s="444" t="s">
        <v>88</v>
      </c>
      <c r="D52" s="445"/>
      <c r="E52" s="446">
        <v>180.84</v>
      </c>
      <c r="F52" s="447"/>
      <c r="G52" s="448"/>
      <c r="H52" s="449"/>
      <c r="I52" s="450"/>
      <c r="J52" s="450"/>
      <c r="K52" s="450"/>
      <c r="L52" s="451"/>
      <c r="M52" s="450"/>
      <c r="N52" s="461"/>
      <c r="O52" s="460"/>
      <c r="P52" s="452"/>
      <c r="Q52" s="452"/>
      <c r="R52" s="452"/>
      <c r="S52" s="452"/>
      <c r="T52" s="453"/>
      <c r="U52" s="452">
        <v>180.84</v>
      </c>
      <c r="V52" s="454"/>
      <c r="W52" s="452"/>
      <c r="X52" s="452"/>
      <c r="Y52" s="452"/>
      <c r="Z52" s="452"/>
      <c r="AA52" s="465"/>
      <c r="AB52" s="460"/>
      <c r="AC52" s="455"/>
      <c r="AD52" s="160"/>
      <c r="AE52" s="160"/>
      <c r="AF52" s="160"/>
      <c r="AG52" s="160"/>
      <c r="AH52" s="160"/>
      <c r="AI52" s="160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</row>
    <row r="53" spans="1:117" s="162" customFormat="1" ht="12" customHeight="1" x14ac:dyDescent="0.25">
      <c r="A53" s="442">
        <v>45135</v>
      </c>
      <c r="B53" s="443" t="s">
        <v>261</v>
      </c>
      <c r="C53" s="444" t="s">
        <v>88</v>
      </c>
      <c r="D53" s="445">
        <v>29</v>
      </c>
      <c r="E53" s="446"/>
      <c r="F53" s="447"/>
      <c r="G53" s="448"/>
      <c r="H53" s="449">
        <v>29</v>
      </c>
      <c r="I53" s="450"/>
      <c r="J53" s="450"/>
      <c r="K53" s="450"/>
      <c r="L53" s="451"/>
      <c r="M53" s="450"/>
      <c r="N53" s="461"/>
      <c r="O53" s="460"/>
      <c r="P53" s="452"/>
      <c r="Q53" s="452"/>
      <c r="R53" s="452"/>
      <c r="S53" s="452"/>
      <c r="T53" s="453"/>
      <c r="U53" s="452"/>
      <c r="V53" s="454"/>
      <c r="W53" s="452"/>
      <c r="X53" s="452"/>
      <c r="Y53" s="452"/>
      <c r="Z53" s="452"/>
      <c r="AA53" s="465"/>
      <c r="AB53" s="460"/>
      <c r="AC53" s="455"/>
      <c r="AD53" s="160"/>
      <c r="AE53" s="160"/>
      <c r="AF53" s="160"/>
      <c r="AG53" s="160"/>
      <c r="AH53" s="160"/>
      <c r="AI53" s="160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</row>
    <row r="54" spans="1:117" s="162" customFormat="1" ht="12" customHeight="1" x14ac:dyDescent="0.25">
      <c r="A54" s="442">
        <v>45136</v>
      </c>
      <c r="B54" s="443" t="s">
        <v>581</v>
      </c>
      <c r="C54" s="444" t="s">
        <v>88</v>
      </c>
      <c r="D54" s="445">
        <v>100</v>
      </c>
      <c r="E54" s="446"/>
      <c r="F54" s="447"/>
      <c r="G54" s="448"/>
      <c r="H54" s="449">
        <v>100</v>
      </c>
      <c r="I54" s="450"/>
      <c r="J54" s="450"/>
      <c r="K54" s="450"/>
      <c r="L54" s="451"/>
      <c r="M54" s="450"/>
      <c r="N54" s="461"/>
      <c r="O54" s="460"/>
      <c r="P54" s="452"/>
      <c r="Q54" s="452"/>
      <c r="R54" s="452"/>
      <c r="S54" s="452"/>
      <c r="T54" s="453"/>
      <c r="U54" s="452"/>
      <c r="V54" s="454"/>
      <c r="W54" s="452"/>
      <c r="X54" s="452"/>
      <c r="Y54" s="452"/>
      <c r="Z54" s="452"/>
      <c r="AA54" s="465"/>
      <c r="AB54" s="460"/>
      <c r="AC54" s="455"/>
      <c r="AD54" s="160"/>
      <c r="AE54" s="160"/>
      <c r="AF54" s="160"/>
      <c r="AG54" s="160"/>
      <c r="AH54" s="160"/>
      <c r="AI54" s="160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</row>
    <row r="55" spans="1:117" s="162" customFormat="1" ht="12" customHeight="1" x14ac:dyDescent="0.25">
      <c r="A55" s="442">
        <v>45136</v>
      </c>
      <c r="B55" s="443" t="s">
        <v>582</v>
      </c>
      <c r="C55" s="444" t="s">
        <v>88</v>
      </c>
      <c r="D55" s="445"/>
      <c r="E55" s="446"/>
      <c r="F55" s="447"/>
      <c r="G55" s="448">
        <v>29.8</v>
      </c>
      <c r="H55" s="449"/>
      <c r="I55" s="450"/>
      <c r="J55" s="450"/>
      <c r="K55" s="450"/>
      <c r="L55" s="451"/>
      <c r="M55" s="450"/>
      <c r="N55" s="461"/>
      <c r="O55" s="460"/>
      <c r="P55" s="452"/>
      <c r="Q55" s="452">
        <v>29.8</v>
      </c>
      <c r="R55" s="452"/>
      <c r="S55" s="452"/>
      <c r="T55" s="453"/>
      <c r="U55" s="452"/>
      <c r="V55" s="454"/>
      <c r="W55" s="452"/>
      <c r="X55" s="452"/>
      <c r="Y55" s="452"/>
      <c r="Z55" s="452"/>
      <c r="AA55" s="465"/>
      <c r="AB55" s="460"/>
      <c r="AC55" s="455"/>
      <c r="AD55" s="160"/>
      <c r="AE55" s="160"/>
      <c r="AF55" s="160"/>
      <c r="AG55" s="160"/>
      <c r="AH55" s="160"/>
      <c r="AI55" s="160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</row>
    <row r="56" spans="1:117" s="162" customFormat="1" ht="12" customHeight="1" x14ac:dyDescent="0.25">
      <c r="A56" s="442">
        <v>45136</v>
      </c>
      <c r="B56" s="443" t="s">
        <v>583</v>
      </c>
      <c r="C56" s="444" t="s">
        <v>88</v>
      </c>
      <c r="D56" s="445"/>
      <c r="E56" s="446"/>
      <c r="F56" s="447"/>
      <c r="G56" s="448">
        <v>13.4</v>
      </c>
      <c r="H56" s="449"/>
      <c r="I56" s="450"/>
      <c r="J56" s="450"/>
      <c r="K56" s="450"/>
      <c r="L56" s="451"/>
      <c r="M56" s="450"/>
      <c r="N56" s="461"/>
      <c r="O56" s="460"/>
      <c r="P56" s="452"/>
      <c r="Q56" s="452"/>
      <c r="R56" s="452"/>
      <c r="S56" s="452">
        <v>13.4</v>
      </c>
      <c r="T56" s="453"/>
      <c r="U56" s="452"/>
      <c r="V56" s="454"/>
      <c r="W56" s="452"/>
      <c r="X56" s="452"/>
      <c r="Y56" s="452"/>
      <c r="Z56" s="452"/>
      <c r="AA56" s="465"/>
      <c r="AB56" s="460"/>
      <c r="AC56" s="455"/>
      <c r="AD56" s="160"/>
      <c r="AE56" s="160"/>
      <c r="AF56" s="160"/>
      <c r="AG56" s="160"/>
      <c r="AH56" s="160"/>
      <c r="AI56" s="160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</row>
    <row r="57" spans="1:117" s="162" customFormat="1" ht="12" customHeight="1" x14ac:dyDescent="0.25">
      <c r="A57" s="442">
        <v>45136</v>
      </c>
      <c r="B57" s="443" t="s">
        <v>588</v>
      </c>
      <c r="C57" s="444" t="s">
        <v>88</v>
      </c>
      <c r="D57" s="445"/>
      <c r="E57" s="446"/>
      <c r="F57" s="447"/>
      <c r="G57" s="448">
        <v>7.14</v>
      </c>
      <c r="H57" s="449"/>
      <c r="I57" s="450"/>
      <c r="J57" s="450"/>
      <c r="K57" s="450"/>
      <c r="L57" s="451"/>
      <c r="M57" s="450"/>
      <c r="N57" s="461"/>
      <c r="O57" s="460"/>
      <c r="P57" s="452"/>
      <c r="Q57" s="452"/>
      <c r="R57" s="452"/>
      <c r="S57" s="452"/>
      <c r="T57" s="453"/>
      <c r="U57" s="452"/>
      <c r="V57" s="454">
        <v>7.14</v>
      </c>
      <c r="W57" s="452"/>
      <c r="X57" s="452"/>
      <c r="Y57" s="452"/>
      <c r="Z57" s="452"/>
      <c r="AA57" s="465"/>
      <c r="AB57" s="460"/>
      <c r="AC57" s="455"/>
      <c r="AD57" s="160"/>
      <c r="AE57" s="160"/>
      <c r="AF57" s="160"/>
      <c r="AG57" s="160"/>
      <c r="AH57" s="160"/>
      <c r="AI57" s="160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</row>
    <row r="58" spans="1:117" s="162" customFormat="1" ht="12" customHeight="1" x14ac:dyDescent="0.25">
      <c r="A58" s="442">
        <v>45136</v>
      </c>
      <c r="B58" s="443" t="s">
        <v>584</v>
      </c>
      <c r="C58" s="444" t="s">
        <v>88</v>
      </c>
      <c r="D58" s="445">
        <v>57</v>
      </c>
      <c r="E58" s="446"/>
      <c r="F58" s="447"/>
      <c r="G58" s="448"/>
      <c r="H58" s="449"/>
      <c r="I58" s="450">
        <v>57</v>
      </c>
      <c r="J58" s="450"/>
      <c r="K58" s="450"/>
      <c r="L58" s="451"/>
      <c r="M58" s="450"/>
      <c r="N58" s="461"/>
      <c r="O58" s="460"/>
      <c r="P58" s="452"/>
      <c r="Q58" s="452"/>
      <c r="R58" s="452"/>
      <c r="S58" s="452"/>
      <c r="T58" s="453"/>
      <c r="U58" s="452"/>
      <c r="V58" s="454"/>
      <c r="W58" s="452"/>
      <c r="X58" s="452"/>
      <c r="Y58" s="452"/>
      <c r="Z58" s="452"/>
      <c r="AA58" s="465"/>
      <c r="AB58" s="460"/>
      <c r="AC58" s="455"/>
      <c r="AD58" s="160"/>
      <c r="AE58" s="160"/>
      <c r="AF58" s="160"/>
      <c r="AG58" s="160"/>
      <c r="AH58" s="160"/>
      <c r="AI58" s="160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</row>
    <row r="59" spans="1:117" s="162" customFormat="1" ht="12" customHeight="1" x14ac:dyDescent="0.25">
      <c r="A59" s="442">
        <v>45136</v>
      </c>
      <c r="B59" s="443" t="s">
        <v>585</v>
      </c>
      <c r="C59" s="444" t="s">
        <v>88</v>
      </c>
      <c r="D59" s="445">
        <v>28</v>
      </c>
      <c r="E59" s="446"/>
      <c r="F59" s="447"/>
      <c r="G59" s="448"/>
      <c r="H59" s="449"/>
      <c r="I59" s="450">
        <v>28</v>
      </c>
      <c r="J59" s="450"/>
      <c r="K59" s="450"/>
      <c r="L59" s="451"/>
      <c r="M59" s="450"/>
      <c r="N59" s="461"/>
      <c r="O59" s="460"/>
      <c r="P59" s="452"/>
      <c r="Q59" s="452"/>
      <c r="R59" s="452"/>
      <c r="S59" s="452"/>
      <c r="T59" s="453"/>
      <c r="U59" s="452"/>
      <c r="V59" s="454"/>
      <c r="W59" s="452"/>
      <c r="X59" s="452"/>
      <c r="Y59" s="452"/>
      <c r="Z59" s="452"/>
      <c r="AA59" s="465"/>
      <c r="AB59" s="460"/>
      <c r="AC59" s="455"/>
      <c r="AD59" s="160"/>
      <c r="AE59" s="160"/>
      <c r="AF59" s="160"/>
      <c r="AG59" s="160"/>
      <c r="AH59" s="160"/>
      <c r="AI59" s="160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</row>
    <row r="60" spans="1:117" s="162" customFormat="1" ht="12" customHeight="1" x14ac:dyDescent="0.25">
      <c r="A60" s="442">
        <v>45136</v>
      </c>
      <c r="B60" s="443" t="s">
        <v>586</v>
      </c>
      <c r="C60" s="444" t="s">
        <v>88</v>
      </c>
      <c r="D60" s="445"/>
      <c r="E60" s="446"/>
      <c r="F60" s="447">
        <v>20.5</v>
      </c>
      <c r="G60" s="448"/>
      <c r="H60" s="449"/>
      <c r="I60" s="450">
        <v>20.5</v>
      </c>
      <c r="J60" s="450"/>
      <c r="K60" s="450"/>
      <c r="L60" s="451"/>
      <c r="M60" s="450"/>
      <c r="N60" s="461"/>
      <c r="O60" s="460"/>
      <c r="P60" s="452"/>
      <c r="Q60" s="452"/>
      <c r="R60" s="452"/>
      <c r="S60" s="452"/>
      <c r="T60" s="453"/>
      <c r="U60" s="452"/>
      <c r="V60" s="454"/>
      <c r="W60" s="452"/>
      <c r="X60" s="452"/>
      <c r="Y60" s="452"/>
      <c r="Z60" s="452"/>
      <c r="AA60" s="465"/>
      <c r="AB60" s="460"/>
      <c r="AC60" s="455"/>
      <c r="AD60" s="160"/>
      <c r="AE60" s="160"/>
      <c r="AF60" s="160"/>
      <c r="AG60" s="160"/>
      <c r="AH60" s="160"/>
      <c r="AI60" s="160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</row>
    <row r="61" spans="1:117" s="162" customFormat="1" ht="12" customHeight="1" x14ac:dyDescent="0.25">
      <c r="A61" s="442">
        <v>45136</v>
      </c>
      <c r="B61" s="443" t="s">
        <v>587</v>
      </c>
      <c r="C61" s="444" t="s">
        <v>88</v>
      </c>
      <c r="D61" s="445">
        <v>15</v>
      </c>
      <c r="E61" s="446"/>
      <c r="F61" s="447"/>
      <c r="G61" s="448"/>
      <c r="H61" s="449"/>
      <c r="I61" s="450">
        <v>15</v>
      </c>
      <c r="J61" s="450"/>
      <c r="K61" s="450"/>
      <c r="L61" s="451"/>
      <c r="M61" s="450"/>
      <c r="N61" s="461"/>
      <c r="O61" s="460"/>
      <c r="P61" s="452"/>
      <c r="Q61" s="452"/>
      <c r="R61" s="452"/>
      <c r="S61" s="452"/>
      <c r="T61" s="453"/>
      <c r="U61" s="452"/>
      <c r="V61" s="454"/>
      <c r="W61" s="452"/>
      <c r="X61" s="452"/>
      <c r="Y61" s="452"/>
      <c r="Z61" s="452"/>
      <c r="AA61" s="465"/>
      <c r="AB61" s="460"/>
      <c r="AC61" s="455"/>
      <c r="AD61" s="160"/>
      <c r="AE61" s="160"/>
      <c r="AF61" s="160"/>
      <c r="AG61" s="160"/>
      <c r="AH61" s="160"/>
      <c r="AI61" s="160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</row>
    <row r="62" spans="1:117" s="162" customFormat="1" ht="12" customHeight="1" x14ac:dyDescent="0.25">
      <c r="A62" s="442">
        <v>45136</v>
      </c>
      <c r="B62" s="443" t="s">
        <v>589</v>
      </c>
      <c r="C62" s="444" t="s">
        <v>88</v>
      </c>
      <c r="D62" s="445"/>
      <c r="E62" s="446"/>
      <c r="F62" s="447">
        <v>1</v>
      </c>
      <c r="G62" s="448"/>
      <c r="H62" s="449"/>
      <c r="I62" s="450">
        <v>1</v>
      </c>
      <c r="J62" s="450"/>
      <c r="K62" s="450"/>
      <c r="L62" s="451"/>
      <c r="M62" s="450"/>
      <c r="N62" s="461"/>
      <c r="O62" s="460"/>
      <c r="P62" s="452"/>
      <c r="Q62" s="452"/>
      <c r="R62" s="452"/>
      <c r="S62" s="452"/>
      <c r="T62" s="453"/>
      <c r="U62" s="452"/>
      <c r="V62" s="454"/>
      <c r="W62" s="452"/>
      <c r="X62" s="452"/>
      <c r="Y62" s="452"/>
      <c r="Z62" s="452"/>
      <c r="AA62" s="465"/>
      <c r="AB62" s="460"/>
      <c r="AC62" s="455"/>
      <c r="AD62" s="160"/>
      <c r="AE62" s="160"/>
      <c r="AF62" s="160"/>
      <c r="AG62" s="160"/>
      <c r="AH62" s="160"/>
      <c r="AI62" s="160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</row>
    <row r="63" spans="1:117" s="162" customFormat="1" ht="12" customHeight="1" x14ac:dyDescent="0.25">
      <c r="A63" s="442">
        <v>45136</v>
      </c>
      <c r="B63" s="443" t="s">
        <v>590</v>
      </c>
      <c r="C63" s="444" t="s">
        <v>88</v>
      </c>
      <c r="D63" s="445">
        <v>56.5</v>
      </c>
      <c r="E63" s="446"/>
      <c r="F63" s="447"/>
      <c r="G63" s="448"/>
      <c r="H63" s="449"/>
      <c r="I63" s="450">
        <v>56.5</v>
      </c>
      <c r="J63" s="450"/>
      <c r="K63" s="450"/>
      <c r="L63" s="451"/>
      <c r="M63" s="450"/>
      <c r="N63" s="461"/>
      <c r="O63" s="460"/>
      <c r="P63" s="452"/>
      <c r="Q63" s="452"/>
      <c r="R63" s="452"/>
      <c r="S63" s="452"/>
      <c r="T63" s="453"/>
      <c r="U63" s="452"/>
      <c r="V63" s="454"/>
      <c r="W63" s="452"/>
      <c r="X63" s="452"/>
      <c r="Y63" s="452"/>
      <c r="Z63" s="452"/>
      <c r="AA63" s="465"/>
      <c r="AB63" s="460"/>
      <c r="AC63" s="455"/>
      <c r="AD63" s="160"/>
      <c r="AE63" s="160"/>
      <c r="AF63" s="160"/>
      <c r="AG63" s="160"/>
      <c r="AH63" s="160"/>
      <c r="AI63" s="160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</row>
    <row r="64" spans="1:117" s="162" customFormat="1" ht="12" customHeight="1" x14ac:dyDescent="0.25">
      <c r="A64" s="252">
        <v>45136</v>
      </c>
      <c r="B64" s="211" t="s">
        <v>589</v>
      </c>
      <c r="C64" s="253" t="s">
        <v>88</v>
      </c>
      <c r="D64" s="262"/>
      <c r="E64" s="201"/>
      <c r="F64" s="202">
        <v>72</v>
      </c>
      <c r="G64" s="263"/>
      <c r="H64" s="277"/>
      <c r="I64" s="173">
        <v>72</v>
      </c>
      <c r="J64" s="173"/>
      <c r="K64" s="173"/>
      <c r="L64" s="174"/>
      <c r="M64" s="173"/>
      <c r="N64" s="278"/>
      <c r="O64" s="289"/>
      <c r="P64" s="177"/>
      <c r="Q64" s="177"/>
      <c r="R64" s="177"/>
      <c r="S64" s="177"/>
      <c r="T64" s="212"/>
      <c r="U64" s="177"/>
      <c r="V64" s="178"/>
      <c r="W64" s="177"/>
      <c r="X64" s="177"/>
      <c r="Y64" s="177"/>
      <c r="Z64" s="177"/>
      <c r="AA64" s="290"/>
      <c r="AB64" s="289"/>
      <c r="AC64" s="290"/>
      <c r="AD64" s="160"/>
      <c r="AE64" s="160"/>
      <c r="AF64" s="160"/>
      <c r="AG64" s="160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</row>
    <row r="65" spans="1:117" s="162" customFormat="1" ht="12" customHeight="1" x14ac:dyDescent="0.25">
      <c r="A65" s="442">
        <v>45136</v>
      </c>
      <c r="B65" s="443" t="s">
        <v>589</v>
      </c>
      <c r="C65" s="444" t="s">
        <v>88</v>
      </c>
      <c r="D65" s="445"/>
      <c r="E65" s="446"/>
      <c r="F65" s="447">
        <v>2.5</v>
      </c>
      <c r="G65" s="448"/>
      <c r="H65" s="449"/>
      <c r="I65" s="450">
        <v>2.5</v>
      </c>
      <c r="J65" s="450"/>
      <c r="K65" s="450"/>
      <c r="L65" s="451"/>
      <c r="M65" s="450"/>
      <c r="N65" s="461"/>
      <c r="O65" s="460"/>
      <c r="P65" s="452"/>
      <c r="Q65" s="452"/>
      <c r="R65" s="452"/>
      <c r="S65" s="452"/>
      <c r="T65" s="453"/>
      <c r="U65" s="452"/>
      <c r="V65" s="454"/>
      <c r="W65" s="452"/>
      <c r="X65" s="452"/>
      <c r="Y65" s="452"/>
      <c r="Z65" s="452"/>
      <c r="AA65" s="465"/>
      <c r="AB65" s="460"/>
      <c r="AC65" s="455"/>
      <c r="AD65" s="160"/>
      <c r="AE65" s="160"/>
      <c r="AF65" s="160"/>
      <c r="AG65" s="160"/>
      <c r="AH65" s="160"/>
      <c r="AI65" s="160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</row>
    <row r="66" spans="1:117" s="162" customFormat="1" ht="12" customHeight="1" x14ac:dyDescent="0.25">
      <c r="A66" s="442">
        <v>45136</v>
      </c>
      <c r="B66" s="443" t="s">
        <v>589</v>
      </c>
      <c r="C66" s="444" t="s">
        <v>88</v>
      </c>
      <c r="D66" s="445"/>
      <c r="E66" s="446"/>
      <c r="F66" s="447">
        <v>0.6</v>
      </c>
      <c r="G66" s="448"/>
      <c r="H66" s="449"/>
      <c r="I66" s="450">
        <v>0.6</v>
      </c>
      <c r="J66" s="450"/>
      <c r="K66" s="450"/>
      <c r="L66" s="451"/>
      <c r="M66" s="450"/>
      <c r="N66" s="461"/>
      <c r="O66" s="460"/>
      <c r="P66" s="452"/>
      <c r="Q66" s="452"/>
      <c r="R66" s="452"/>
      <c r="S66" s="452"/>
      <c r="T66" s="453"/>
      <c r="U66" s="452"/>
      <c r="V66" s="454"/>
      <c r="W66" s="452"/>
      <c r="X66" s="452"/>
      <c r="Y66" s="452"/>
      <c r="Z66" s="452"/>
      <c r="AA66" s="465"/>
      <c r="AB66" s="460"/>
      <c r="AC66" s="455"/>
      <c r="AD66" s="160"/>
      <c r="AE66" s="160"/>
      <c r="AF66" s="160"/>
      <c r="AG66" s="160"/>
      <c r="AH66" s="160"/>
      <c r="AI66" s="160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</row>
    <row r="67" spans="1:117" s="162" customFormat="1" ht="12" customHeight="1" x14ac:dyDescent="0.25">
      <c r="A67" s="442">
        <v>45136</v>
      </c>
      <c r="B67" s="443" t="s">
        <v>589</v>
      </c>
      <c r="C67" s="444" t="s">
        <v>88</v>
      </c>
      <c r="D67" s="445"/>
      <c r="E67" s="446"/>
      <c r="F67" s="447">
        <v>18</v>
      </c>
      <c r="G67" s="448"/>
      <c r="H67" s="449"/>
      <c r="I67" s="450">
        <v>18</v>
      </c>
      <c r="J67" s="450"/>
      <c r="K67" s="450"/>
      <c r="L67" s="451"/>
      <c r="M67" s="450"/>
      <c r="N67" s="461"/>
      <c r="O67" s="460"/>
      <c r="P67" s="452"/>
      <c r="Q67" s="452"/>
      <c r="R67" s="452"/>
      <c r="S67" s="452"/>
      <c r="T67" s="453"/>
      <c r="U67" s="452"/>
      <c r="V67" s="454"/>
      <c r="W67" s="452"/>
      <c r="X67" s="452"/>
      <c r="Y67" s="452"/>
      <c r="Z67" s="452"/>
      <c r="AA67" s="465"/>
      <c r="AB67" s="460"/>
      <c r="AC67" s="455"/>
      <c r="AD67" s="160"/>
      <c r="AE67" s="160"/>
      <c r="AF67" s="160"/>
      <c r="AG67" s="160"/>
      <c r="AH67" s="160"/>
      <c r="AI67" s="160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</row>
    <row r="68" spans="1:117" s="162" customFormat="1" ht="12" customHeight="1" x14ac:dyDescent="0.25">
      <c r="A68" s="252">
        <v>45136</v>
      </c>
      <c r="B68" s="211" t="s">
        <v>589</v>
      </c>
      <c r="C68" s="253" t="s">
        <v>88</v>
      </c>
      <c r="D68" s="262"/>
      <c r="E68" s="201"/>
      <c r="F68" s="202">
        <v>1.7</v>
      </c>
      <c r="G68" s="263"/>
      <c r="H68" s="277"/>
      <c r="I68" s="173">
        <v>1.7</v>
      </c>
      <c r="J68" s="173"/>
      <c r="K68" s="173"/>
      <c r="L68" s="174"/>
      <c r="M68" s="173"/>
      <c r="N68" s="278"/>
      <c r="O68" s="289"/>
      <c r="P68" s="177"/>
      <c r="Q68" s="177"/>
      <c r="R68" s="177"/>
      <c r="S68" s="177"/>
      <c r="T68" s="212"/>
      <c r="U68" s="177"/>
      <c r="V68" s="178"/>
      <c r="W68" s="177"/>
      <c r="X68" s="177"/>
      <c r="Y68" s="177"/>
      <c r="Z68" s="177"/>
      <c r="AA68" s="290"/>
      <c r="AB68" s="289"/>
      <c r="AC68" s="290"/>
      <c r="AD68" s="160"/>
      <c r="AE68" s="160"/>
      <c r="AF68" s="160"/>
      <c r="AG68" s="160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</row>
    <row r="69" spans="1:117" s="162" customFormat="1" ht="12" customHeight="1" x14ac:dyDescent="0.25">
      <c r="A69" s="442">
        <v>45136</v>
      </c>
      <c r="B69" s="443" t="s">
        <v>591</v>
      </c>
      <c r="C69" s="444" t="s">
        <v>88</v>
      </c>
      <c r="D69" s="445"/>
      <c r="E69" s="446"/>
      <c r="F69" s="447">
        <v>3.4</v>
      </c>
      <c r="G69" s="448"/>
      <c r="H69" s="449"/>
      <c r="I69" s="450">
        <v>3.4</v>
      </c>
      <c r="J69" s="450"/>
      <c r="K69" s="450"/>
      <c r="L69" s="451"/>
      <c r="M69" s="450"/>
      <c r="N69" s="461"/>
      <c r="O69" s="460"/>
      <c r="P69" s="452"/>
      <c r="Q69" s="452"/>
      <c r="R69" s="452"/>
      <c r="S69" s="452"/>
      <c r="T69" s="453"/>
      <c r="U69" s="452"/>
      <c r="V69" s="454"/>
      <c r="W69" s="452"/>
      <c r="X69" s="452"/>
      <c r="Y69" s="452"/>
      <c r="Z69" s="452"/>
      <c r="AA69" s="465"/>
      <c r="AB69" s="460"/>
      <c r="AC69" s="455"/>
      <c r="AD69" s="160"/>
      <c r="AE69" s="160"/>
      <c r="AF69" s="160"/>
      <c r="AG69" s="160"/>
      <c r="AH69" s="160"/>
      <c r="AI69" s="160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</row>
    <row r="70" spans="1:117" s="162" customFormat="1" ht="12" customHeight="1" x14ac:dyDescent="0.25">
      <c r="A70" s="252">
        <v>45136</v>
      </c>
      <c r="B70" s="211" t="s">
        <v>445</v>
      </c>
      <c r="C70" s="253" t="s">
        <v>88</v>
      </c>
      <c r="D70" s="262">
        <v>95</v>
      </c>
      <c r="E70" s="201"/>
      <c r="F70" s="202"/>
      <c r="G70" s="263">
        <v>95</v>
      </c>
      <c r="H70" s="277"/>
      <c r="I70" s="173"/>
      <c r="J70" s="173"/>
      <c r="K70" s="173"/>
      <c r="L70" s="174"/>
      <c r="M70" s="173"/>
      <c r="N70" s="278"/>
      <c r="O70" s="289"/>
      <c r="P70" s="177"/>
      <c r="Q70" s="177"/>
      <c r="R70" s="177"/>
      <c r="S70" s="177"/>
      <c r="T70" s="212"/>
      <c r="U70" s="177"/>
      <c r="V70" s="178"/>
      <c r="W70" s="177"/>
      <c r="X70" s="177"/>
      <c r="Y70" s="177"/>
      <c r="Z70" s="177"/>
      <c r="AA70" s="290"/>
      <c r="AB70" s="289"/>
      <c r="AC70" s="290"/>
      <c r="AD70" s="160"/>
      <c r="AE70" s="160"/>
      <c r="AF70" s="160"/>
      <c r="AG70" s="160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</row>
    <row r="71" spans="1:117" s="162" customFormat="1" ht="12" customHeight="1" x14ac:dyDescent="0.25">
      <c r="A71" s="442">
        <v>211</v>
      </c>
      <c r="B71" s="443" t="s">
        <v>592</v>
      </c>
      <c r="C71" s="444" t="s">
        <v>88</v>
      </c>
      <c r="D71" s="445"/>
      <c r="E71" s="446">
        <v>360.08</v>
      </c>
      <c r="F71" s="447"/>
      <c r="G71" s="448"/>
      <c r="H71" s="449"/>
      <c r="I71" s="450"/>
      <c r="J71" s="450"/>
      <c r="K71" s="450"/>
      <c r="L71" s="451"/>
      <c r="M71" s="450"/>
      <c r="N71" s="461"/>
      <c r="O71" s="460"/>
      <c r="P71" s="452"/>
      <c r="Q71" s="452"/>
      <c r="R71" s="452"/>
      <c r="S71" s="452">
        <v>360.08</v>
      </c>
      <c r="T71" s="453"/>
      <c r="U71" s="452"/>
      <c r="V71" s="454"/>
      <c r="W71" s="452"/>
      <c r="X71" s="452"/>
      <c r="Y71" s="452"/>
      <c r="Z71" s="452"/>
      <c r="AA71" s="465"/>
      <c r="AB71" s="460"/>
      <c r="AC71" s="455"/>
      <c r="AD71" s="160"/>
      <c r="AE71" s="160"/>
      <c r="AF71" s="160"/>
      <c r="AG71" s="160"/>
      <c r="AH71" s="160"/>
      <c r="AI71" s="160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</row>
    <row r="72" spans="1:117" s="162" customFormat="1" ht="12" customHeight="1" x14ac:dyDescent="0.25">
      <c r="A72" s="252">
        <v>45138</v>
      </c>
      <c r="B72" s="211" t="s">
        <v>594</v>
      </c>
      <c r="C72" s="253" t="s">
        <v>88</v>
      </c>
      <c r="D72" s="262">
        <v>500</v>
      </c>
      <c r="E72" s="201"/>
      <c r="F72" s="202"/>
      <c r="G72" s="263"/>
      <c r="H72" s="277">
        <v>500</v>
      </c>
      <c r="I72" s="173"/>
      <c r="J72" s="173"/>
      <c r="K72" s="173"/>
      <c r="L72" s="174"/>
      <c r="M72" s="173"/>
      <c r="N72" s="278"/>
      <c r="O72" s="289"/>
      <c r="P72" s="177"/>
      <c r="Q72" s="177"/>
      <c r="R72" s="177"/>
      <c r="S72" s="177"/>
      <c r="T72" s="212"/>
      <c r="U72" s="177"/>
      <c r="V72" s="178"/>
      <c r="W72" s="177"/>
      <c r="X72" s="177"/>
      <c r="Y72" s="177"/>
      <c r="Z72" s="177"/>
      <c r="AA72" s="290"/>
      <c r="AB72" s="289"/>
      <c r="AC72" s="290"/>
      <c r="AD72" s="160"/>
      <c r="AE72" s="160"/>
      <c r="AF72" s="160"/>
      <c r="AG72" s="160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</row>
    <row r="73" spans="1:117" s="162" customFormat="1" ht="12" customHeight="1" x14ac:dyDescent="0.25">
      <c r="A73" s="252">
        <v>45138</v>
      </c>
      <c r="B73" s="211" t="s">
        <v>143</v>
      </c>
      <c r="C73" s="253" t="s">
        <v>88</v>
      </c>
      <c r="D73" s="262"/>
      <c r="E73" s="201">
        <v>60</v>
      </c>
      <c r="F73" s="202"/>
      <c r="G73" s="263"/>
      <c r="H73" s="277"/>
      <c r="I73" s="173"/>
      <c r="J73" s="173"/>
      <c r="K73" s="173"/>
      <c r="L73" s="174"/>
      <c r="M73" s="173"/>
      <c r="N73" s="278"/>
      <c r="O73" s="289"/>
      <c r="P73" s="177"/>
      <c r="Q73" s="177"/>
      <c r="R73" s="177"/>
      <c r="S73" s="177"/>
      <c r="T73" s="212"/>
      <c r="U73" s="177">
        <v>60</v>
      </c>
      <c r="V73" s="178"/>
      <c r="W73" s="177"/>
      <c r="X73" s="177"/>
      <c r="Y73" s="177"/>
      <c r="Z73" s="177"/>
      <c r="AA73" s="466"/>
      <c r="AB73" s="289"/>
      <c r="AC73" s="290"/>
      <c r="AD73" s="160"/>
      <c r="AE73" s="160"/>
      <c r="AF73" s="160"/>
      <c r="AG73" s="160"/>
      <c r="AH73" s="160"/>
      <c r="AI73" s="160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</row>
    <row r="74" spans="1:117" s="162" customFormat="1" ht="12" customHeight="1" x14ac:dyDescent="0.25">
      <c r="A74" s="252"/>
      <c r="B74" s="211"/>
      <c r="C74" s="253"/>
      <c r="D74" s="262"/>
      <c r="E74" s="201"/>
      <c r="F74" s="202"/>
      <c r="G74" s="263"/>
      <c r="H74" s="277"/>
      <c r="I74" s="173"/>
      <c r="J74" s="173"/>
      <c r="K74" s="173"/>
      <c r="L74" s="174"/>
      <c r="M74" s="173"/>
      <c r="N74" s="278"/>
      <c r="O74" s="289"/>
      <c r="P74" s="177"/>
      <c r="Q74" s="177"/>
      <c r="R74" s="177"/>
      <c r="S74" s="177"/>
      <c r="T74" s="212"/>
      <c r="U74" s="177"/>
      <c r="V74" s="178"/>
      <c r="W74" s="177"/>
      <c r="X74" s="177"/>
      <c r="Y74" s="177"/>
      <c r="Z74" s="177"/>
      <c r="AA74" s="290"/>
      <c r="AB74" s="460"/>
      <c r="AC74" s="455"/>
      <c r="AD74" s="160"/>
      <c r="AE74" s="160"/>
      <c r="AF74" s="160"/>
      <c r="AG74" s="160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</row>
    <row r="75" spans="1:117" s="162" customFormat="1" ht="12" customHeight="1" x14ac:dyDescent="0.25">
      <c r="A75" s="252"/>
      <c r="B75" s="211"/>
      <c r="C75" s="253"/>
      <c r="D75" s="262"/>
      <c r="E75" s="201"/>
      <c r="F75" s="202"/>
      <c r="G75" s="263"/>
      <c r="H75" s="277"/>
      <c r="I75" s="173"/>
      <c r="J75" s="173"/>
      <c r="K75" s="173"/>
      <c r="L75" s="174"/>
      <c r="M75" s="173"/>
      <c r="N75" s="278"/>
      <c r="O75" s="289"/>
      <c r="P75" s="177"/>
      <c r="Q75" s="177"/>
      <c r="R75" s="177"/>
      <c r="S75" s="177"/>
      <c r="T75" s="212"/>
      <c r="U75" s="177"/>
      <c r="V75" s="178"/>
      <c r="W75" s="177"/>
      <c r="X75" s="177"/>
      <c r="Y75" s="177"/>
      <c r="Z75" s="177"/>
      <c r="AA75" s="290"/>
      <c r="AB75" s="460"/>
      <c r="AC75" s="455"/>
      <c r="AD75" s="160"/>
      <c r="AE75" s="160"/>
      <c r="AF75" s="160"/>
      <c r="AG75" s="160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</row>
    <row r="76" spans="1:117" s="162" customFormat="1" ht="12" customHeight="1" x14ac:dyDescent="0.25">
      <c r="A76" s="252"/>
      <c r="B76" s="211"/>
      <c r="C76" s="253"/>
      <c r="D76" s="262"/>
      <c r="E76" s="201"/>
      <c r="F76" s="202"/>
      <c r="G76" s="263"/>
      <c r="H76" s="277"/>
      <c r="I76" s="173"/>
      <c r="J76" s="173"/>
      <c r="K76" s="173"/>
      <c r="L76" s="174"/>
      <c r="M76" s="173"/>
      <c r="N76" s="278"/>
      <c r="O76" s="289"/>
      <c r="P76" s="177"/>
      <c r="Q76" s="177"/>
      <c r="R76" s="177"/>
      <c r="S76" s="177"/>
      <c r="T76" s="212"/>
      <c r="U76" s="177"/>
      <c r="V76" s="178"/>
      <c r="W76" s="177"/>
      <c r="X76" s="177"/>
      <c r="Y76" s="177"/>
      <c r="Z76" s="177"/>
      <c r="AA76" s="290"/>
      <c r="AB76" s="289"/>
      <c r="AC76" s="290"/>
      <c r="AD76" s="160"/>
      <c r="AE76" s="160"/>
      <c r="AF76" s="160"/>
      <c r="AG76" s="160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</row>
    <row r="77" spans="1:117" s="162" customFormat="1" ht="12" customHeight="1" x14ac:dyDescent="0.25">
      <c r="A77" s="252"/>
      <c r="B77" s="211"/>
      <c r="C77" s="253"/>
      <c r="D77" s="262"/>
      <c r="E77" s="201"/>
      <c r="F77" s="202"/>
      <c r="G77" s="263"/>
      <c r="H77" s="277"/>
      <c r="I77" s="173"/>
      <c r="J77" s="173"/>
      <c r="K77" s="173"/>
      <c r="L77" s="174"/>
      <c r="M77" s="173"/>
      <c r="N77" s="278"/>
      <c r="O77" s="289"/>
      <c r="P77" s="177"/>
      <c r="Q77" s="177"/>
      <c r="R77" s="177"/>
      <c r="S77" s="177"/>
      <c r="T77" s="212"/>
      <c r="U77" s="177"/>
      <c r="V77" s="178"/>
      <c r="W77" s="177"/>
      <c r="X77" s="177"/>
      <c r="Y77" s="177"/>
      <c r="Z77" s="177"/>
      <c r="AA77" s="290"/>
      <c r="AB77" s="289"/>
      <c r="AC77" s="290"/>
      <c r="AD77" s="160"/>
      <c r="AE77" s="160"/>
      <c r="AF77" s="160"/>
      <c r="AG77" s="160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</row>
    <row r="78" spans="1:117" s="9" customFormat="1" ht="11" thickBot="1" x14ac:dyDescent="0.3">
      <c r="A78" s="254" t="s">
        <v>41</v>
      </c>
      <c r="B78" s="255"/>
      <c r="C78" s="256"/>
      <c r="D78" s="264">
        <f t="shared" ref="D78:AC78" si="0">SUM(D6:D77)</f>
        <v>3617.23</v>
      </c>
      <c r="E78" s="265">
        <f t="shared" si="0"/>
        <v>6243.25</v>
      </c>
      <c r="F78" s="266">
        <f t="shared" si="0"/>
        <v>431.2</v>
      </c>
      <c r="G78" s="267">
        <f t="shared" si="0"/>
        <v>605.33999999999992</v>
      </c>
      <c r="H78" s="264">
        <f t="shared" si="0"/>
        <v>2271.4300000000003</v>
      </c>
      <c r="I78" s="265">
        <f t="shared" si="0"/>
        <v>1193</v>
      </c>
      <c r="J78" s="265">
        <f t="shared" si="0"/>
        <v>0</v>
      </c>
      <c r="K78" s="265">
        <f t="shared" si="0"/>
        <v>29</v>
      </c>
      <c r="L78" s="265">
        <f t="shared" si="0"/>
        <v>0</v>
      </c>
      <c r="M78" s="265">
        <f t="shared" si="0"/>
        <v>0</v>
      </c>
      <c r="N78" s="279">
        <f t="shared" si="0"/>
        <v>0</v>
      </c>
      <c r="O78" s="291">
        <f t="shared" si="0"/>
        <v>1467.36</v>
      </c>
      <c r="P78" s="292">
        <f t="shared" si="0"/>
        <v>0</v>
      </c>
      <c r="Q78" s="292">
        <f t="shared" si="0"/>
        <v>29.8</v>
      </c>
      <c r="R78" s="292">
        <f t="shared" si="0"/>
        <v>2589.6</v>
      </c>
      <c r="S78" s="292">
        <f t="shared" si="0"/>
        <v>1907.2</v>
      </c>
      <c r="T78" s="292">
        <f t="shared" si="0"/>
        <v>0</v>
      </c>
      <c r="U78" s="292">
        <f t="shared" si="0"/>
        <v>270.83000000000004</v>
      </c>
      <c r="V78" s="292">
        <f t="shared" si="0"/>
        <v>7.14</v>
      </c>
      <c r="W78" s="292">
        <f t="shared" si="0"/>
        <v>0</v>
      </c>
      <c r="X78" s="292">
        <f t="shared" si="0"/>
        <v>11.22</v>
      </c>
      <c r="Y78" s="292">
        <f t="shared" si="0"/>
        <v>10.44</v>
      </c>
      <c r="Z78" s="292">
        <f t="shared" si="0"/>
        <v>0</v>
      </c>
      <c r="AA78" s="293">
        <f t="shared" si="0"/>
        <v>0</v>
      </c>
      <c r="AB78" s="291">
        <f t="shared" si="0"/>
        <v>0</v>
      </c>
      <c r="AC78" s="293">
        <f t="shared" si="0"/>
        <v>0</v>
      </c>
      <c r="AD78" s="36"/>
      <c r="AE78" s="36"/>
      <c r="AF78" s="36"/>
      <c r="AG78" s="36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7" s="37" customFormat="1" ht="11.5" thickTop="1" thickBot="1" x14ac:dyDescent="0.3">
      <c r="A79" s="295"/>
      <c r="B79" s="296"/>
      <c r="C79" s="297"/>
      <c r="D79" s="305"/>
      <c r="E79" s="306"/>
      <c r="F79" s="307"/>
      <c r="G79" s="308"/>
      <c r="H79" s="322"/>
      <c r="I79" s="307"/>
      <c r="J79" s="307"/>
      <c r="K79" s="307"/>
      <c r="L79" s="323"/>
      <c r="M79" s="307"/>
      <c r="N79" s="308"/>
      <c r="O79" s="339"/>
      <c r="P79" s="340"/>
      <c r="Q79" s="340"/>
      <c r="R79" s="340"/>
      <c r="S79" s="341"/>
      <c r="T79" s="340"/>
      <c r="U79" s="340"/>
      <c r="V79" s="342"/>
      <c r="W79" s="343"/>
      <c r="X79" s="343"/>
      <c r="Y79" s="343"/>
      <c r="Z79" s="343"/>
      <c r="AA79" s="344"/>
      <c r="AB79" s="471"/>
      <c r="AC79" s="472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</row>
    <row r="80" spans="1:117" s="6" customFormat="1" ht="43" thickTop="1" thickBot="1" x14ac:dyDescent="0.3">
      <c r="A80" s="298" t="s">
        <v>35</v>
      </c>
      <c r="B80" s="12" t="s">
        <v>12</v>
      </c>
      <c r="C80" s="299"/>
      <c r="D80" s="309" t="s">
        <v>13</v>
      </c>
      <c r="E80" s="213"/>
      <c r="F80" s="213" t="s">
        <v>14</v>
      </c>
      <c r="G80" s="310"/>
      <c r="H80" s="324" t="s">
        <v>15</v>
      </c>
      <c r="I80" s="13" t="s">
        <v>16</v>
      </c>
      <c r="J80" s="13" t="s">
        <v>17</v>
      </c>
      <c r="K80" s="13" t="s">
        <v>18</v>
      </c>
      <c r="L80" s="14" t="s">
        <v>19</v>
      </c>
      <c r="M80" s="15" t="s">
        <v>20</v>
      </c>
      <c r="N80" s="325" t="s">
        <v>21</v>
      </c>
      <c r="O80" s="268" t="s">
        <v>22</v>
      </c>
      <c r="P80" s="270" t="s">
        <v>23</v>
      </c>
      <c r="Q80" s="280" t="s">
        <v>24</v>
      </c>
      <c r="R80" s="281" t="s">
        <v>25</v>
      </c>
      <c r="S80" s="282" t="s">
        <v>26</v>
      </c>
      <c r="T80" s="270" t="s">
        <v>27</v>
      </c>
      <c r="U80" s="270" t="s">
        <v>28</v>
      </c>
      <c r="V80" s="269" t="s">
        <v>29</v>
      </c>
      <c r="W80" s="283" t="s">
        <v>30</v>
      </c>
      <c r="X80" s="270" t="s">
        <v>31</v>
      </c>
      <c r="Y80" s="270" t="s">
        <v>32</v>
      </c>
      <c r="Z80" s="270" t="s">
        <v>33</v>
      </c>
      <c r="AA80" s="271" t="s">
        <v>34</v>
      </c>
      <c r="AB80" s="428" t="s">
        <v>320</v>
      </c>
      <c r="AC80" s="271" t="s">
        <v>321</v>
      </c>
    </row>
    <row r="81" spans="1:29" s="6" customFormat="1" ht="11" thickBot="1" x14ac:dyDescent="0.3">
      <c r="A81" s="300"/>
      <c r="B81" s="16"/>
      <c r="C81" s="301"/>
      <c r="D81" s="311" t="s">
        <v>37</v>
      </c>
      <c r="E81" s="38" t="s">
        <v>38</v>
      </c>
      <c r="F81" s="16" t="s">
        <v>37</v>
      </c>
      <c r="G81" s="312" t="s">
        <v>38</v>
      </c>
      <c r="H81" s="300" t="s">
        <v>37</v>
      </c>
      <c r="I81" s="16" t="s">
        <v>37</v>
      </c>
      <c r="J81" s="16" t="s">
        <v>37</v>
      </c>
      <c r="K81" s="16" t="s">
        <v>37</v>
      </c>
      <c r="L81" s="17" t="s">
        <v>37</v>
      </c>
      <c r="M81" s="18" t="s">
        <v>37</v>
      </c>
      <c r="N81" s="326" t="s">
        <v>37</v>
      </c>
      <c r="O81" s="300" t="s">
        <v>38</v>
      </c>
      <c r="P81" s="16" t="s">
        <v>38</v>
      </c>
      <c r="Q81" s="18" t="s">
        <v>38</v>
      </c>
      <c r="R81" s="18" t="s">
        <v>38</v>
      </c>
      <c r="S81" s="16" t="s">
        <v>38</v>
      </c>
      <c r="T81" s="16" t="s">
        <v>38</v>
      </c>
      <c r="U81" s="16" t="s">
        <v>38</v>
      </c>
      <c r="V81" s="19" t="s">
        <v>38</v>
      </c>
      <c r="W81" s="16" t="s">
        <v>38</v>
      </c>
      <c r="X81" s="16" t="s">
        <v>38</v>
      </c>
      <c r="Y81" s="16" t="s">
        <v>38</v>
      </c>
      <c r="Z81" s="16" t="s">
        <v>38</v>
      </c>
      <c r="AA81" s="345" t="s">
        <v>38</v>
      </c>
      <c r="AB81" s="300" t="s">
        <v>322</v>
      </c>
      <c r="AC81" s="345" t="s">
        <v>322</v>
      </c>
    </row>
    <row r="82" spans="1:29" s="20" customFormat="1" ht="11" thickBot="1" x14ac:dyDescent="0.3">
      <c r="A82" s="302"/>
      <c r="B82" s="303"/>
      <c r="C82" s="304"/>
      <c r="D82" s="313">
        <f t="shared" ref="D82:AC82" si="1">SUM(D5:D77)</f>
        <v>17612.55000000001</v>
      </c>
      <c r="E82" s="314">
        <f t="shared" si="1"/>
        <v>6243.25</v>
      </c>
      <c r="F82" s="314">
        <f t="shared" si="1"/>
        <v>705.24000000000046</v>
      </c>
      <c r="G82" s="315">
        <f t="shared" si="1"/>
        <v>605.33999999999992</v>
      </c>
      <c r="H82" s="327">
        <f t="shared" si="1"/>
        <v>2271.4300000000003</v>
      </c>
      <c r="I82" s="328">
        <f t="shared" si="1"/>
        <v>1193</v>
      </c>
      <c r="J82" s="328">
        <f t="shared" si="1"/>
        <v>0</v>
      </c>
      <c r="K82" s="328">
        <f t="shared" si="1"/>
        <v>29</v>
      </c>
      <c r="L82" s="328">
        <f t="shared" si="1"/>
        <v>0</v>
      </c>
      <c r="M82" s="328">
        <f t="shared" si="1"/>
        <v>0</v>
      </c>
      <c r="N82" s="329">
        <f t="shared" si="1"/>
        <v>14269.360000000006</v>
      </c>
      <c r="O82" s="327">
        <f t="shared" si="1"/>
        <v>1467.36</v>
      </c>
      <c r="P82" s="328">
        <f t="shared" si="1"/>
        <v>0</v>
      </c>
      <c r="Q82" s="328">
        <f t="shared" si="1"/>
        <v>29.8</v>
      </c>
      <c r="R82" s="328">
        <f t="shared" si="1"/>
        <v>2589.6</v>
      </c>
      <c r="S82" s="328">
        <f t="shared" si="1"/>
        <v>1907.2</v>
      </c>
      <c r="T82" s="328">
        <f t="shared" si="1"/>
        <v>0</v>
      </c>
      <c r="U82" s="328">
        <f t="shared" si="1"/>
        <v>270.83000000000004</v>
      </c>
      <c r="V82" s="328">
        <f t="shared" si="1"/>
        <v>7.14</v>
      </c>
      <c r="W82" s="328">
        <f t="shared" si="1"/>
        <v>0</v>
      </c>
      <c r="X82" s="328">
        <f t="shared" si="1"/>
        <v>11.22</v>
      </c>
      <c r="Y82" s="328">
        <f t="shared" si="1"/>
        <v>10.44</v>
      </c>
      <c r="Z82" s="328">
        <f t="shared" si="1"/>
        <v>0</v>
      </c>
      <c r="AA82" s="329">
        <f t="shared" si="1"/>
        <v>0</v>
      </c>
      <c r="AB82" s="327">
        <f t="shared" si="1"/>
        <v>0</v>
      </c>
      <c r="AC82" s="329">
        <f t="shared" si="1"/>
        <v>0</v>
      </c>
    </row>
    <row r="83" spans="1:29" s="6" customFormat="1" ht="11.5" thickTop="1" thickBot="1" x14ac:dyDescent="0.3">
      <c r="A83" s="316"/>
      <c r="B83" s="317" t="s">
        <v>42</v>
      </c>
      <c r="C83" s="318"/>
      <c r="D83" s="319">
        <f>SUM(D82-E82)</f>
        <v>11369.30000000001</v>
      </c>
      <c r="E83" s="320"/>
      <c r="F83" s="319">
        <f>SUM(F82-G82)</f>
        <v>99.900000000000546</v>
      </c>
      <c r="G83" s="321"/>
      <c r="H83" s="331"/>
      <c r="I83" s="346"/>
      <c r="J83" s="346"/>
      <c r="K83" s="346" t="s">
        <v>43</v>
      </c>
      <c r="L83" s="333"/>
      <c r="M83" s="332"/>
      <c r="N83" s="334" t="s">
        <v>43</v>
      </c>
      <c r="O83" s="331"/>
      <c r="P83" s="332"/>
      <c r="Q83" s="332" t="s">
        <v>43</v>
      </c>
      <c r="R83" s="332" t="s">
        <v>43</v>
      </c>
      <c r="S83" s="332" t="s">
        <v>43</v>
      </c>
      <c r="T83" s="338"/>
      <c r="U83" s="332" t="s">
        <v>43</v>
      </c>
      <c r="V83" s="338"/>
      <c r="W83" s="332" t="s">
        <v>43</v>
      </c>
      <c r="X83" s="332" t="s">
        <v>43</v>
      </c>
      <c r="Y83" s="332" t="s">
        <v>43</v>
      </c>
      <c r="Z83" s="332" t="s">
        <v>43</v>
      </c>
      <c r="AA83" s="321" t="s">
        <v>43</v>
      </c>
      <c r="AB83" s="331" t="s">
        <v>43</v>
      </c>
      <c r="AC83" s="321" t="s">
        <v>43</v>
      </c>
    </row>
    <row r="84" spans="1:29" s="6" customFormat="1" ht="13.5" thickTop="1" thickBot="1" x14ac:dyDescent="0.3">
      <c r="A84" s="2"/>
      <c r="B84" s="2"/>
      <c r="C84" s="54"/>
      <c r="D84" s="34"/>
      <c r="E84" s="33"/>
      <c r="F84" s="4"/>
      <c r="I84" s="505" t="s">
        <v>44</v>
      </c>
      <c r="J84" s="506"/>
      <c r="K84" s="507"/>
      <c r="L84" s="330">
        <f>SUM(H82:N82)</f>
        <v>17762.790000000008</v>
      </c>
      <c r="N84" s="21"/>
      <c r="O84" s="4"/>
      <c r="P84" s="6" t="s">
        <v>45</v>
      </c>
      <c r="Q84" s="335" t="s">
        <v>43</v>
      </c>
      <c r="R84" s="336">
        <f>SUM(O82:AC82)</f>
        <v>6293.59</v>
      </c>
      <c r="S84" s="337"/>
    </row>
    <row r="85" spans="1:29" s="6" customFormat="1" ht="11" thickBot="1" x14ac:dyDescent="0.3">
      <c r="A85" s="2"/>
      <c r="B85" s="22" t="s">
        <v>46</v>
      </c>
      <c r="C85" s="22"/>
      <c r="D85" s="39" t="s">
        <v>43</v>
      </c>
      <c r="E85" s="179">
        <f>SUM(D82-E82+F82-G82)</f>
        <v>11469.20000000001</v>
      </c>
      <c r="F85" s="24" t="s">
        <v>47</v>
      </c>
      <c r="H85" s="25"/>
      <c r="I85" s="45"/>
      <c r="J85" s="45"/>
      <c r="K85" s="45"/>
      <c r="L85" s="26"/>
      <c r="N85" s="23">
        <f>E82</f>
        <v>6243.25</v>
      </c>
      <c r="O85" s="495">
        <f>SUM(L84-R84)</f>
        <v>11469.200000000008</v>
      </c>
      <c r="P85" s="495"/>
      <c r="Q85" s="500" t="s">
        <v>48</v>
      </c>
      <c r="R85" s="500"/>
      <c r="S85" s="500"/>
    </row>
    <row r="86" spans="1:29" s="6" customFormat="1" ht="10.5" x14ac:dyDescent="0.25">
      <c r="A86" s="1"/>
      <c r="B86" s="2"/>
      <c r="C86" s="54"/>
      <c r="D86" s="27"/>
      <c r="E86" s="33"/>
      <c r="F86" s="4"/>
      <c r="G86" s="3"/>
      <c r="H86" s="3"/>
      <c r="I86" s="3"/>
      <c r="J86" s="3"/>
      <c r="K86" s="3"/>
      <c r="L86" s="5"/>
      <c r="M86" s="3"/>
      <c r="N86" s="4"/>
      <c r="O86" s="4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s="6" customFormat="1" x14ac:dyDescent="0.25">
      <c r="A87" s="1"/>
      <c r="B87" s="2"/>
      <c r="C87" s="2"/>
      <c r="D87" s="501" t="s">
        <v>49</v>
      </c>
      <c r="E87" s="502"/>
      <c r="F87" s="180">
        <v>73.209999999999994</v>
      </c>
      <c r="G87" s="183">
        <f>11369.3</f>
        <v>11369.3</v>
      </c>
      <c r="H87" s="51" t="s">
        <v>50</v>
      </c>
      <c r="I87" s="56"/>
      <c r="J87" s="56"/>
      <c r="K87" s="3"/>
      <c r="L87" s="5"/>
      <c r="M87" s="3"/>
      <c r="N87" s="4"/>
      <c r="O87" s="4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s="6" customFormat="1" x14ac:dyDescent="0.25">
      <c r="A88" s="1"/>
      <c r="B88" s="2"/>
      <c r="C88" s="2"/>
      <c r="D88" s="503" t="s">
        <v>51</v>
      </c>
      <c r="E88" s="504"/>
      <c r="F88" s="181">
        <v>20.6</v>
      </c>
      <c r="G88" s="183">
        <f>D83</f>
        <v>11369.30000000001</v>
      </c>
      <c r="H88" s="51" t="s">
        <v>52</v>
      </c>
      <c r="I88" s="56"/>
      <c r="J88" s="56"/>
      <c r="K88" s="3"/>
      <c r="L88" s="5"/>
      <c r="M88" s="3"/>
      <c r="N88" s="4"/>
      <c r="O88" s="4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s="6" customFormat="1" x14ac:dyDescent="0.25">
      <c r="A89" s="1"/>
      <c r="B89" s="2"/>
      <c r="C89" s="2"/>
      <c r="D89" s="503" t="s">
        <v>53</v>
      </c>
      <c r="E89" s="504"/>
      <c r="F89" s="180">
        <v>6.09</v>
      </c>
      <c r="G89" s="184">
        <f>G87-G88</f>
        <v>0</v>
      </c>
      <c r="H89" s="52" t="s">
        <v>54</v>
      </c>
      <c r="I89" s="3"/>
      <c r="J89" s="3"/>
      <c r="K89" s="3"/>
      <c r="L89" s="5"/>
      <c r="M89" s="3"/>
      <c r="N89" s="4"/>
      <c r="O89" s="4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s="6" customFormat="1" x14ac:dyDescent="0.25">
      <c r="A90" s="1"/>
      <c r="B90" s="2"/>
      <c r="C90" s="2"/>
      <c r="D90" s="489" t="s">
        <v>54</v>
      </c>
      <c r="E90" s="490"/>
      <c r="F90" s="182">
        <f>F87+F88+F89-F83</f>
        <v>-5.4001247917767614E-13</v>
      </c>
      <c r="G90" s="83"/>
      <c r="H90" s="84"/>
      <c r="I90" s="3"/>
      <c r="J90" s="3"/>
      <c r="K90" s="3"/>
      <c r="L90" s="5"/>
      <c r="M90" s="3"/>
      <c r="N90" s="4"/>
      <c r="O90" s="4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</sheetData>
  <sheetProtection selectLockedCells="1" selectUnlockedCells="1"/>
  <mergeCells count="10">
    <mergeCell ref="F3:G3"/>
    <mergeCell ref="I84:K84"/>
    <mergeCell ref="O85:P85"/>
    <mergeCell ref="Q85:S85"/>
    <mergeCell ref="D87:E87"/>
    <mergeCell ref="D88:E88"/>
    <mergeCell ref="D89:E89"/>
    <mergeCell ref="D90:E90"/>
    <mergeCell ref="A1:D1"/>
    <mergeCell ref="D3:E3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FB02-8E02-4B4F-9648-1007AFFF8318}">
  <sheetPr>
    <pageSetUpPr fitToPage="1"/>
  </sheetPr>
  <dimension ref="A1:AP1162"/>
  <sheetViews>
    <sheetView showGridLines="0" workbookViewId="0">
      <selection activeCell="J6" sqref="J6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64</v>
      </c>
      <c r="B2" s="487"/>
      <c r="C2" s="487"/>
      <c r="D2" s="487"/>
      <c r="E2" s="487"/>
      <c r="F2" s="487"/>
      <c r="G2" s="488"/>
      <c r="I2" s="486" t="s">
        <v>65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45150</v>
      </c>
      <c r="B4" s="347" t="s">
        <v>601</v>
      </c>
      <c r="C4" s="191"/>
      <c r="D4" s="190">
        <v>28</v>
      </c>
      <c r="E4" s="202"/>
      <c r="F4" s="190">
        <f>SUM(C4:E4)</f>
        <v>28</v>
      </c>
      <c r="G4" s="194" t="s">
        <v>88</v>
      </c>
      <c r="I4" s="193">
        <v>45139</v>
      </c>
      <c r="J4" s="55" t="s">
        <v>525</v>
      </c>
      <c r="K4" s="185">
        <v>120</v>
      </c>
      <c r="L4" s="186"/>
      <c r="M4" s="187"/>
      <c r="N4" s="188">
        <f>SUM(K4:M4)</f>
        <v>120</v>
      </c>
      <c r="O4" s="200" t="s">
        <v>88</v>
      </c>
    </row>
    <row r="5" spans="1:42" ht="13" x14ac:dyDescent="0.3">
      <c r="A5" s="252">
        <v>45150</v>
      </c>
      <c r="B5" s="347" t="s">
        <v>602</v>
      </c>
      <c r="C5" s="191"/>
      <c r="D5" s="190"/>
      <c r="E5" s="202">
        <v>42.5</v>
      </c>
      <c r="F5" s="190">
        <f t="shared" ref="F5:F34" si="0">SUM(C5:E5)</f>
        <v>42.5</v>
      </c>
      <c r="G5" s="194" t="s">
        <v>88</v>
      </c>
      <c r="I5" s="193">
        <v>45139</v>
      </c>
      <c r="J5" s="55" t="s">
        <v>776</v>
      </c>
      <c r="K5" s="185">
        <v>376</v>
      </c>
      <c r="L5" s="186"/>
      <c r="M5" s="189"/>
      <c r="N5" s="188">
        <f t="shared" ref="N5:N34" si="1">SUM(K5:M5)</f>
        <v>376</v>
      </c>
      <c r="O5" s="200" t="s">
        <v>88</v>
      </c>
    </row>
    <row r="6" spans="1:42" ht="13" x14ac:dyDescent="0.3">
      <c r="A6" s="252">
        <v>45150</v>
      </c>
      <c r="B6" s="347" t="s">
        <v>603</v>
      </c>
      <c r="C6" s="191"/>
      <c r="D6" s="190">
        <v>50.7</v>
      </c>
      <c r="E6" s="202"/>
      <c r="F6" s="188">
        <f t="shared" si="0"/>
        <v>50.7</v>
      </c>
      <c r="G6" s="194" t="s">
        <v>88</v>
      </c>
      <c r="I6" s="193">
        <v>45143</v>
      </c>
      <c r="J6" s="55" t="s">
        <v>599</v>
      </c>
      <c r="K6" s="185">
        <v>125</v>
      </c>
      <c r="L6" s="186"/>
      <c r="M6" s="189"/>
      <c r="N6" s="190">
        <f t="shared" si="1"/>
        <v>125</v>
      </c>
      <c r="O6" s="200" t="s">
        <v>88</v>
      </c>
    </row>
    <row r="7" spans="1:42" ht="13" x14ac:dyDescent="0.3">
      <c r="A7" s="252">
        <v>45150</v>
      </c>
      <c r="B7" s="347" t="s">
        <v>604</v>
      </c>
      <c r="C7" s="191"/>
      <c r="D7" s="190"/>
      <c r="E7" s="202">
        <v>14.5</v>
      </c>
      <c r="F7" s="188">
        <f t="shared" si="0"/>
        <v>14.5</v>
      </c>
      <c r="G7" s="194" t="s">
        <v>88</v>
      </c>
      <c r="I7" s="193">
        <v>45143</v>
      </c>
      <c r="J7" s="55" t="s">
        <v>600</v>
      </c>
      <c r="K7" s="185">
        <v>83.85</v>
      </c>
      <c r="L7" s="186"/>
      <c r="M7" s="189"/>
      <c r="N7" s="190">
        <f t="shared" si="1"/>
        <v>83.85</v>
      </c>
      <c r="O7" s="200" t="s">
        <v>88</v>
      </c>
    </row>
    <row r="8" spans="1:42" ht="13" x14ac:dyDescent="0.3">
      <c r="A8" s="252">
        <v>45150</v>
      </c>
      <c r="B8" s="347" t="s">
        <v>605</v>
      </c>
      <c r="C8" s="191"/>
      <c r="D8" s="190"/>
      <c r="E8" s="202">
        <v>34</v>
      </c>
      <c r="F8" s="188">
        <f t="shared" si="0"/>
        <v>34</v>
      </c>
      <c r="G8" s="194" t="s">
        <v>88</v>
      </c>
      <c r="I8" s="252">
        <v>45152</v>
      </c>
      <c r="J8" s="211" t="s">
        <v>95</v>
      </c>
      <c r="K8" s="185">
        <v>87.3</v>
      </c>
      <c r="L8" s="186"/>
      <c r="M8" s="189"/>
      <c r="N8" s="190">
        <f t="shared" si="1"/>
        <v>87.3</v>
      </c>
      <c r="O8" s="200" t="s">
        <v>88</v>
      </c>
    </row>
    <row r="9" spans="1:42" ht="13" x14ac:dyDescent="0.3">
      <c r="A9" s="252">
        <v>45150</v>
      </c>
      <c r="B9" s="347" t="s">
        <v>606</v>
      </c>
      <c r="C9" s="191"/>
      <c r="D9" s="190">
        <v>40</v>
      </c>
      <c r="E9" s="202"/>
      <c r="F9" s="188">
        <f t="shared" si="0"/>
        <v>40</v>
      </c>
      <c r="G9" s="194" t="s">
        <v>88</v>
      </c>
      <c r="I9" s="193">
        <v>45153</v>
      </c>
      <c r="J9" s="475" t="s">
        <v>305</v>
      </c>
      <c r="K9" s="185"/>
      <c r="L9" s="186">
        <v>130</v>
      </c>
      <c r="M9" s="189"/>
      <c r="N9" s="190">
        <f t="shared" si="1"/>
        <v>130</v>
      </c>
      <c r="O9" s="200" t="s">
        <v>88</v>
      </c>
    </row>
    <row r="10" spans="1:42" ht="31.5" x14ac:dyDescent="0.3">
      <c r="A10" s="252">
        <v>45150</v>
      </c>
      <c r="B10" s="347" t="s">
        <v>605</v>
      </c>
      <c r="C10" s="191"/>
      <c r="D10" s="190"/>
      <c r="E10" s="202">
        <v>37</v>
      </c>
      <c r="F10" s="188">
        <f t="shared" si="0"/>
        <v>37</v>
      </c>
      <c r="G10" s="194" t="s">
        <v>88</v>
      </c>
      <c r="I10" s="193">
        <v>45153</v>
      </c>
      <c r="J10" s="476" t="s">
        <v>644</v>
      </c>
      <c r="K10" s="477"/>
      <c r="L10" s="478">
        <v>8</v>
      </c>
      <c r="M10" s="479"/>
      <c r="N10" s="480">
        <f t="shared" si="1"/>
        <v>8</v>
      </c>
      <c r="O10" s="481" t="s">
        <v>88</v>
      </c>
    </row>
    <row r="11" spans="1:42" ht="13" x14ac:dyDescent="0.3">
      <c r="A11" s="252">
        <v>45150</v>
      </c>
      <c r="B11" s="347" t="s">
        <v>607</v>
      </c>
      <c r="C11" s="191"/>
      <c r="D11" s="190">
        <v>8.5</v>
      </c>
      <c r="E11" s="202"/>
      <c r="F11" s="188">
        <f t="shared" si="0"/>
        <v>8.5</v>
      </c>
      <c r="G11" s="194" t="s">
        <v>88</v>
      </c>
      <c r="I11" s="252">
        <v>45159</v>
      </c>
      <c r="J11" s="211" t="s">
        <v>505</v>
      </c>
      <c r="K11" s="185">
        <v>55</v>
      </c>
      <c r="L11" s="186"/>
      <c r="M11" s="189"/>
      <c r="N11" s="190">
        <f t="shared" si="1"/>
        <v>55</v>
      </c>
      <c r="O11" s="200" t="s">
        <v>88</v>
      </c>
    </row>
    <row r="12" spans="1:42" s="154" customFormat="1" ht="13" x14ac:dyDescent="0.3">
      <c r="A12" s="252">
        <v>45150</v>
      </c>
      <c r="B12" s="347" t="s">
        <v>608</v>
      </c>
      <c r="C12" s="191"/>
      <c r="D12" s="186"/>
      <c r="E12" s="202">
        <v>14</v>
      </c>
      <c r="F12" s="188">
        <f t="shared" si="0"/>
        <v>14</v>
      </c>
      <c r="G12" s="194" t="s">
        <v>88</v>
      </c>
      <c r="H12" s="3"/>
      <c r="I12" s="252">
        <v>45160</v>
      </c>
      <c r="J12" s="211" t="s">
        <v>624</v>
      </c>
      <c r="K12" s="185">
        <v>159.80000000000001</v>
      </c>
      <c r="L12" s="186"/>
      <c r="M12" s="189"/>
      <c r="N12" s="190">
        <f t="shared" si="1"/>
        <v>159.80000000000001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45150</v>
      </c>
      <c r="B13" s="347" t="s">
        <v>610</v>
      </c>
      <c r="C13" s="191"/>
      <c r="D13" s="190"/>
      <c r="E13" s="202">
        <v>22</v>
      </c>
      <c r="F13" s="190">
        <f t="shared" si="0"/>
        <v>22</v>
      </c>
      <c r="G13" s="194" t="s">
        <v>88</v>
      </c>
      <c r="I13" s="193">
        <v>45160</v>
      </c>
      <c r="J13" s="55" t="s">
        <v>258</v>
      </c>
      <c r="K13" s="185">
        <v>104</v>
      </c>
      <c r="L13" s="186"/>
      <c r="M13" s="189"/>
      <c r="N13" s="188">
        <f t="shared" si="1"/>
        <v>104</v>
      </c>
      <c r="O13" s="200" t="s">
        <v>88</v>
      </c>
    </row>
    <row r="14" spans="1:42" ht="13" x14ac:dyDescent="0.3">
      <c r="A14" s="252">
        <v>45150</v>
      </c>
      <c r="B14" s="347" t="s">
        <v>611</v>
      </c>
      <c r="C14" s="191"/>
      <c r="D14" s="190"/>
      <c r="E14" s="202">
        <v>1</v>
      </c>
      <c r="F14" s="188">
        <f t="shared" si="0"/>
        <v>1</v>
      </c>
      <c r="G14" s="194" t="s">
        <v>88</v>
      </c>
      <c r="I14" s="193">
        <v>45165</v>
      </c>
      <c r="J14" s="55" t="s">
        <v>382</v>
      </c>
      <c r="K14" s="185"/>
      <c r="L14" s="186">
        <v>70</v>
      </c>
      <c r="M14" s="189"/>
      <c r="N14" s="190">
        <f t="shared" si="1"/>
        <v>70</v>
      </c>
      <c r="O14" s="200" t="s">
        <v>88</v>
      </c>
    </row>
    <row r="15" spans="1:42" ht="13" x14ac:dyDescent="0.3">
      <c r="A15" s="252">
        <v>45150</v>
      </c>
      <c r="B15" s="347" t="s">
        <v>611</v>
      </c>
      <c r="C15" s="191"/>
      <c r="D15" s="190"/>
      <c r="E15" s="202">
        <v>1.4</v>
      </c>
      <c r="F15" s="188">
        <f t="shared" si="0"/>
        <v>1.4</v>
      </c>
      <c r="G15" s="194" t="s">
        <v>88</v>
      </c>
      <c r="I15" s="193">
        <v>45168</v>
      </c>
      <c r="J15" s="55" t="s">
        <v>555</v>
      </c>
      <c r="K15" s="185">
        <v>50</v>
      </c>
      <c r="L15" s="186"/>
      <c r="M15" s="189"/>
      <c r="N15" s="190">
        <f t="shared" si="1"/>
        <v>50</v>
      </c>
      <c r="O15" s="200" t="s">
        <v>88</v>
      </c>
    </row>
    <row r="16" spans="1:42" ht="13" x14ac:dyDescent="0.3">
      <c r="A16" s="252">
        <v>45150</v>
      </c>
      <c r="B16" s="347" t="s">
        <v>612</v>
      </c>
      <c r="C16" s="191"/>
      <c r="D16" s="190">
        <v>48</v>
      </c>
      <c r="E16" s="202"/>
      <c r="F16" s="188">
        <f t="shared" si="0"/>
        <v>48</v>
      </c>
      <c r="G16" s="194" t="s">
        <v>88</v>
      </c>
      <c r="I16" s="252"/>
      <c r="J16" s="211"/>
      <c r="K16" s="185"/>
      <c r="L16" s="186"/>
      <c r="M16" s="189"/>
      <c r="N16" s="190">
        <f t="shared" si="1"/>
        <v>0</v>
      </c>
      <c r="O16" s="200"/>
    </row>
    <row r="17" spans="1:42" ht="13" x14ac:dyDescent="0.3">
      <c r="A17" s="252">
        <v>45150</v>
      </c>
      <c r="B17" s="347" t="s">
        <v>609</v>
      </c>
      <c r="C17" s="191"/>
      <c r="D17" s="190">
        <v>108</v>
      </c>
      <c r="E17" s="202"/>
      <c r="F17" s="188">
        <f t="shared" si="0"/>
        <v>108</v>
      </c>
      <c r="G17" s="194" t="s">
        <v>88</v>
      </c>
      <c r="I17" s="193"/>
      <c r="J17" s="55"/>
      <c r="K17" s="185"/>
      <c r="L17" s="186"/>
      <c r="M17" s="189"/>
      <c r="N17" s="190">
        <f t="shared" si="1"/>
        <v>0</v>
      </c>
      <c r="O17" s="200"/>
    </row>
    <row r="18" spans="1:42" ht="13" x14ac:dyDescent="0.3">
      <c r="A18" s="252">
        <v>45157</v>
      </c>
      <c r="B18" s="347" t="s">
        <v>615</v>
      </c>
      <c r="C18" s="191"/>
      <c r="D18" s="190"/>
      <c r="E18" s="202">
        <v>6</v>
      </c>
      <c r="F18" s="188">
        <f t="shared" si="0"/>
        <v>6</v>
      </c>
      <c r="G18" s="194" t="s">
        <v>88</v>
      </c>
      <c r="I18" s="193"/>
      <c r="J18" s="55"/>
      <c r="K18" s="185"/>
      <c r="L18" s="186"/>
      <c r="M18" s="189"/>
      <c r="N18" s="190">
        <f t="shared" si="1"/>
        <v>0</v>
      </c>
      <c r="O18" s="200"/>
    </row>
    <row r="19" spans="1:42" ht="13" x14ac:dyDescent="0.3">
      <c r="A19" s="252">
        <v>45157</v>
      </c>
      <c r="B19" s="347" t="s">
        <v>617</v>
      </c>
      <c r="C19" s="191"/>
      <c r="D19" s="190">
        <v>9.5</v>
      </c>
      <c r="E19" s="202"/>
      <c r="F19" s="188">
        <f t="shared" si="0"/>
        <v>9.5</v>
      </c>
      <c r="G19" s="194" t="s">
        <v>88</v>
      </c>
      <c r="I19" s="252"/>
      <c r="J19" s="211"/>
      <c r="K19" s="185"/>
      <c r="L19" s="186"/>
      <c r="M19" s="189"/>
      <c r="N19" s="190">
        <f t="shared" si="1"/>
        <v>0</v>
      </c>
      <c r="O19" s="200"/>
    </row>
    <row r="20" spans="1:42" s="154" customFormat="1" ht="13" x14ac:dyDescent="0.3">
      <c r="A20" s="252">
        <v>45157</v>
      </c>
      <c r="B20" s="347" t="s">
        <v>618</v>
      </c>
      <c r="C20" s="191"/>
      <c r="D20" s="186">
        <v>65</v>
      </c>
      <c r="E20" s="202"/>
      <c r="F20" s="188">
        <f t="shared" si="0"/>
        <v>65</v>
      </c>
      <c r="G20" s="194" t="s">
        <v>88</v>
      </c>
      <c r="H20" s="3"/>
      <c r="I20" s="252"/>
      <c r="J20" s="211"/>
      <c r="K20" s="185"/>
      <c r="L20" s="186"/>
      <c r="M20" s="189"/>
      <c r="N20" s="190">
        <f t="shared" si="1"/>
        <v>0</v>
      </c>
      <c r="O20" s="20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3" x14ac:dyDescent="0.3">
      <c r="A21" s="252">
        <v>45157</v>
      </c>
      <c r="B21" s="347" t="s">
        <v>619</v>
      </c>
      <c r="C21" s="191"/>
      <c r="D21" s="190"/>
      <c r="E21" s="202">
        <v>3</v>
      </c>
      <c r="F21" s="190">
        <f t="shared" ref="F21:F33" si="2">SUM(C21:E21)</f>
        <v>3</v>
      </c>
      <c r="G21" s="194" t="s">
        <v>88</v>
      </c>
      <c r="I21" s="193"/>
      <c r="J21" s="55"/>
      <c r="K21" s="185"/>
      <c r="L21" s="186"/>
      <c r="M21" s="189"/>
      <c r="N21" s="188">
        <f t="shared" ref="N21:N33" si="3">SUM(K21:M21)</f>
        <v>0</v>
      </c>
      <c r="O21" s="200"/>
    </row>
    <row r="22" spans="1:42" ht="13" x14ac:dyDescent="0.3">
      <c r="A22" s="252">
        <v>45157</v>
      </c>
      <c r="B22" s="347" t="s">
        <v>620</v>
      </c>
      <c r="C22" s="191"/>
      <c r="D22" s="190"/>
      <c r="E22" s="202">
        <v>15.2</v>
      </c>
      <c r="F22" s="188">
        <f t="shared" si="2"/>
        <v>15.2</v>
      </c>
      <c r="G22" s="194" t="s">
        <v>88</v>
      </c>
      <c r="I22" s="193"/>
      <c r="J22" s="55"/>
      <c r="K22" s="185"/>
      <c r="L22" s="186"/>
      <c r="M22" s="189"/>
      <c r="N22" s="190">
        <f t="shared" si="3"/>
        <v>0</v>
      </c>
      <c r="O22" s="200"/>
    </row>
    <row r="23" spans="1:42" ht="13" x14ac:dyDescent="0.3">
      <c r="A23" s="252">
        <v>45157</v>
      </c>
      <c r="B23" s="347" t="s">
        <v>614</v>
      </c>
      <c r="C23" s="191"/>
      <c r="D23" s="190"/>
      <c r="E23" s="202">
        <v>1.7</v>
      </c>
      <c r="F23" s="188">
        <f t="shared" si="2"/>
        <v>1.7</v>
      </c>
      <c r="G23" s="194" t="s">
        <v>88</v>
      </c>
      <c r="I23" s="193"/>
      <c r="J23" s="55"/>
      <c r="K23" s="185"/>
      <c r="L23" s="186"/>
      <c r="M23" s="189"/>
      <c r="N23" s="190">
        <f t="shared" si="3"/>
        <v>0</v>
      </c>
      <c r="O23" s="200"/>
    </row>
    <row r="24" spans="1:42" ht="13" x14ac:dyDescent="0.3">
      <c r="A24" s="252">
        <v>45157</v>
      </c>
      <c r="B24" s="347" t="s">
        <v>622</v>
      </c>
      <c r="C24" s="191"/>
      <c r="D24" s="190"/>
      <c r="E24" s="202">
        <v>194</v>
      </c>
      <c r="F24" s="188">
        <f t="shared" si="2"/>
        <v>194</v>
      </c>
      <c r="G24" s="194" t="s">
        <v>88</v>
      </c>
      <c r="I24" s="252"/>
      <c r="J24" s="211"/>
      <c r="K24" s="185"/>
      <c r="L24" s="186"/>
      <c r="M24" s="189"/>
      <c r="N24" s="190">
        <f t="shared" si="3"/>
        <v>0</v>
      </c>
      <c r="O24" s="200"/>
    </row>
    <row r="25" spans="1:42" ht="13" x14ac:dyDescent="0.3">
      <c r="A25" s="252">
        <v>45157</v>
      </c>
      <c r="B25" s="347" t="s">
        <v>623</v>
      </c>
      <c r="C25" s="191"/>
      <c r="D25" s="190"/>
      <c r="E25" s="202">
        <v>5</v>
      </c>
      <c r="F25" s="188">
        <f t="shared" si="2"/>
        <v>5</v>
      </c>
      <c r="G25" s="194" t="s">
        <v>88</v>
      </c>
      <c r="I25" s="193"/>
      <c r="J25" s="55"/>
      <c r="K25" s="185"/>
      <c r="L25" s="186"/>
      <c r="M25" s="189"/>
      <c r="N25" s="190">
        <f t="shared" si="3"/>
        <v>0</v>
      </c>
      <c r="O25" s="200"/>
    </row>
    <row r="26" spans="1:42" ht="13" x14ac:dyDescent="0.3">
      <c r="A26" s="252">
        <v>45157</v>
      </c>
      <c r="B26" s="347" t="s">
        <v>614</v>
      </c>
      <c r="C26" s="191"/>
      <c r="D26" s="190"/>
      <c r="E26" s="202">
        <v>14.5</v>
      </c>
      <c r="F26" s="188">
        <f t="shared" si="2"/>
        <v>14.5</v>
      </c>
      <c r="G26" s="194" t="s">
        <v>88</v>
      </c>
      <c r="I26" s="193"/>
      <c r="J26" s="55"/>
      <c r="K26" s="185"/>
      <c r="L26" s="186"/>
      <c r="M26" s="189"/>
      <c r="N26" s="190">
        <f t="shared" si="3"/>
        <v>0</v>
      </c>
      <c r="O26" s="200"/>
    </row>
    <row r="27" spans="1:42" ht="13" x14ac:dyDescent="0.3">
      <c r="A27" s="252">
        <v>45157</v>
      </c>
      <c r="B27" s="347" t="s">
        <v>621</v>
      </c>
      <c r="C27" s="191"/>
      <c r="D27" s="190">
        <v>127.5</v>
      </c>
      <c r="E27" s="202"/>
      <c r="F27" s="188">
        <f t="shared" si="2"/>
        <v>127.5</v>
      </c>
      <c r="G27" s="194" t="s">
        <v>88</v>
      </c>
      <c r="I27" s="252"/>
      <c r="J27" s="211"/>
      <c r="K27" s="185"/>
      <c r="L27" s="186"/>
      <c r="M27" s="189"/>
      <c r="N27" s="190">
        <f t="shared" si="3"/>
        <v>0</v>
      </c>
      <c r="O27" s="200"/>
    </row>
    <row r="28" spans="1:42" s="154" customFormat="1" ht="13" x14ac:dyDescent="0.3">
      <c r="A28" s="252">
        <v>45157</v>
      </c>
      <c r="B28" s="347" t="s">
        <v>616</v>
      </c>
      <c r="C28" s="191"/>
      <c r="D28" s="186"/>
      <c r="E28" s="202">
        <v>13.9</v>
      </c>
      <c r="F28" s="188">
        <f t="shared" si="2"/>
        <v>13.9</v>
      </c>
      <c r="G28" s="194" t="s">
        <v>88</v>
      </c>
      <c r="H28" s="3"/>
      <c r="I28" s="252"/>
      <c r="J28" s="211"/>
      <c r="K28" s="185"/>
      <c r="L28" s="186"/>
      <c r="M28" s="189"/>
      <c r="N28" s="190">
        <f t="shared" si="3"/>
        <v>0</v>
      </c>
      <c r="O28" s="20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3" x14ac:dyDescent="0.3">
      <c r="A29" s="252">
        <v>45165</v>
      </c>
      <c r="B29" s="347" t="s">
        <v>627</v>
      </c>
      <c r="C29" s="191"/>
      <c r="D29" s="190"/>
      <c r="E29" s="202">
        <v>2.8</v>
      </c>
      <c r="F29" s="190">
        <f t="shared" si="2"/>
        <v>2.8</v>
      </c>
      <c r="G29" s="194" t="s">
        <v>88</v>
      </c>
      <c r="I29" s="193"/>
      <c r="J29" s="55"/>
      <c r="K29" s="185"/>
      <c r="L29" s="186"/>
      <c r="M29" s="189"/>
      <c r="N29" s="188">
        <f t="shared" si="3"/>
        <v>0</v>
      </c>
      <c r="O29" s="200"/>
    </row>
    <row r="30" spans="1:42" ht="13" x14ac:dyDescent="0.3">
      <c r="A30" s="252">
        <v>45165</v>
      </c>
      <c r="B30" s="347" t="s">
        <v>628</v>
      </c>
      <c r="C30" s="191"/>
      <c r="D30" s="190"/>
      <c r="E30" s="202">
        <v>2</v>
      </c>
      <c r="F30" s="188">
        <f t="shared" si="2"/>
        <v>2</v>
      </c>
      <c r="G30" s="194" t="s">
        <v>88</v>
      </c>
      <c r="I30" s="193"/>
      <c r="J30" s="55"/>
      <c r="K30" s="185"/>
      <c r="L30" s="186"/>
      <c r="M30" s="189"/>
      <c r="N30" s="190">
        <f t="shared" si="3"/>
        <v>0</v>
      </c>
      <c r="O30" s="200"/>
    </row>
    <row r="31" spans="1:42" ht="13" x14ac:dyDescent="0.3">
      <c r="A31" s="252">
        <v>45165</v>
      </c>
      <c r="B31" s="347" t="s">
        <v>629</v>
      </c>
      <c r="C31" s="191"/>
      <c r="D31" s="190">
        <v>34.1</v>
      </c>
      <c r="E31" s="202"/>
      <c r="F31" s="188">
        <f t="shared" si="2"/>
        <v>34.1</v>
      </c>
      <c r="G31" s="194" t="s">
        <v>88</v>
      </c>
      <c r="I31" s="193"/>
      <c r="J31" s="55"/>
      <c r="K31" s="185"/>
      <c r="L31" s="186"/>
      <c r="M31" s="189"/>
      <c r="N31" s="190">
        <f t="shared" si="3"/>
        <v>0</v>
      </c>
      <c r="O31" s="200"/>
    </row>
    <row r="32" spans="1:42" ht="13" x14ac:dyDescent="0.3">
      <c r="A32" s="252">
        <v>45165</v>
      </c>
      <c r="B32" s="347" t="s">
        <v>630</v>
      </c>
      <c r="C32" s="191"/>
      <c r="D32" s="190">
        <v>166</v>
      </c>
      <c r="E32" s="202"/>
      <c r="F32" s="188">
        <f t="shared" si="2"/>
        <v>166</v>
      </c>
      <c r="G32" s="194" t="s">
        <v>88</v>
      </c>
      <c r="I32" s="252"/>
      <c r="J32" s="211"/>
      <c r="K32" s="185"/>
      <c r="L32" s="186"/>
      <c r="M32" s="189"/>
      <c r="N32" s="190">
        <f t="shared" si="3"/>
        <v>0</v>
      </c>
      <c r="O32" s="200"/>
    </row>
    <row r="33" spans="1:42" ht="13" x14ac:dyDescent="0.3">
      <c r="A33" s="252">
        <v>45165</v>
      </c>
      <c r="B33" s="347" t="s">
        <v>631</v>
      </c>
      <c r="C33" s="191"/>
      <c r="D33" s="190"/>
      <c r="E33" s="202">
        <v>1.2</v>
      </c>
      <c r="F33" s="188">
        <f t="shared" si="2"/>
        <v>1.2</v>
      </c>
      <c r="G33" s="194" t="s">
        <v>88</v>
      </c>
      <c r="I33" s="193"/>
      <c r="J33" s="55"/>
      <c r="K33" s="185"/>
      <c r="L33" s="186"/>
      <c r="M33" s="189"/>
      <c r="N33" s="190">
        <f t="shared" si="3"/>
        <v>0</v>
      </c>
      <c r="O33" s="200"/>
    </row>
    <row r="34" spans="1:42" s="3" customFormat="1" ht="13" x14ac:dyDescent="0.3">
      <c r="A34" s="252"/>
      <c r="B34" s="347"/>
      <c r="C34" s="191"/>
      <c r="D34" s="186"/>
      <c r="E34" s="202"/>
      <c r="F34" s="188">
        <f t="shared" si="0"/>
        <v>0</v>
      </c>
      <c r="G34" s="194"/>
      <c r="I34" s="193"/>
      <c r="J34" s="55"/>
      <c r="K34" s="185"/>
      <c r="L34" s="186"/>
      <c r="M34" s="189"/>
      <c r="N34" s="190">
        <f t="shared" si="1"/>
        <v>0</v>
      </c>
      <c r="O34" s="200"/>
    </row>
    <row r="35" spans="1:42" s="3" customFormat="1" ht="13" thickBot="1" x14ac:dyDescent="0.3">
      <c r="A35" s="195"/>
      <c r="B35" s="196" t="s">
        <v>7</v>
      </c>
      <c r="C35" s="197">
        <f>SUM(C4:C34)</f>
        <v>0</v>
      </c>
      <c r="D35" s="197">
        <f>SUM(D4:D34)</f>
        <v>685.3</v>
      </c>
      <c r="E35" s="197">
        <f>SUM(E4:E34)</f>
        <v>425.69999999999993</v>
      </c>
      <c r="F35" s="198">
        <f>SUM(C35:E35)</f>
        <v>1111</v>
      </c>
      <c r="G35" s="199"/>
      <c r="I35" s="195"/>
      <c r="J35" s="196" t="s">
        <v>7</v>
      </c>
      <c r="K35" s="197">
        <f>SUM(K4:K34)</f>
        <v>1160.95</v>
      </c>
      <c r="L35" s="197">
        <f>SUM(L4:L34)</f>
        <v>208</v>
      </c>
      <c r="M35" s="197">
        <f>SUM(M4:M34)</f>
        <v>0</v>
      </c>
      <c r="N35" s="198">
        <f>SUM(N4:N34)</f>
        <v>1368.95</v>
      </c>
      <c r="O35" s="199"/>
    </row>
    <row r="36" spans="1:42" s="3" customFormat="1" ht="11" thickTop="1" x14ac:dyDescent="0.25">
      <c r="D36" s="1"/>
      <c r="E36" s="1"/>
      <c r="L36" s="1"/>
      <c r="M36" s="1"/>
    </row>
    <row r="37" spans="1:42" s="3" customFormat="1" x14ac:dyDescent="0.25">
      <c r="D37" s="1"/>
      <c r="E37" s="1"/>
      <c r="L37" s="1"/>
      <c r="M37" s="1"/>
    </row>
    <row r="38" spans="1:42" x14ac:dyDescent="0.25">
      <c r="A38" s="3"/>
      <c r="B38" s="3"/>
      <c r="C38" s="3"/>
      <c r="D38" s="1"/>
      <c r="E38" s="1"/>
      <c r="F38" s="3"/>
      <c r="G38" s="3"/>
      <c r="I38" s="3"/>
      <c r="J38" s="3"/>
      <c r="K38" s="3"/>
      <c r="L38" s="1"/>
      <c r="M38" s="1"/>
      <c r="N38" s="3"/>
      <c r="O38" s="3"/>
    </row>
    <row r="39" spans="1:42" x14ac:dyDescent="0.25">
      <c r="A39" s="3"/>
      <c r="B39" s="3"/>
      <c r="C39" s="3"/>
      <c r="D39" s="1"/>
      <c r="E39" s="1"/>
      <c r="F39" s="3"/>
      <c r="G39" s="3"/>
      <c r="I39" s="3"/>
      <c r="J39" s="3"/>
      <c r="K39" s="3"/>
      <c r="L39" s="1"/>
      <c r="M39" s="1"/>
      <c r="N39" s="3"/>
      <c r="O39" s="3"/>
      <c r="P39" s="348"/>
    </row>
    <row r="40" spans="1:42" x14ac:dyDescent="0.25">
      <c r="A40" s="3"/>
      <c r="B40" s="3"/>
      <c r="C40" s="3"/>
      <c r="D40" s="1"/>
      <c r="E40" s="1"/>
      <c r="F40" s="3"/>
      <c r="G40" s="3"/>
      <c r="I40" s="3"/>
      <c r="J40" s="3"/>
      <c r="K40" s="3"/>
      <c r="L40" s="1"/>
      <c r="M40" s="1"/>
      <c r="N40" s="3"/>
      <c r="O40" s="3"/>
    </row>
    <row r="41" spans="1:42" x14ac:dyDescent="0.25">
      <c r="A41" s="3"/>
      <c r="B41" s="3"/>
      <c r="C41" s="3"/>
      <c r="D41" s="1"/>
      <c r="E41" s="1"/>
      <c r="F41" s="3"/>
      <c r="G41" s="3"/>
      <c r="I41" s="3"/>
      <c r="J41" s="3"/>
      <c r="K41" s="3"/>
      <c r="L41" s="1"/>
      <c r="M41" s="1"/>
      <c r="N41" s="3"/>
      <c r="O41" s="3"/>
    </row>
    <row r="42" spans="1:42" x14ac:dyDescent="0.25">
      <c r="A42" s="3"/>
      <c r="B42" s="3"/>
      <c r="C42" s="3"/>
      <c r="D42" s="1"/>
      <c r="E42" s="1"/>
      <c r="F42" s="3"/>
      <c r="G42" s="3"/>
      <c r="I42" s="3"/>
      <c r="J42" s="3"/>
      <c r="K42" s="3"/>
      <c r="L42" s="1"/>
      <c r="M42" s="1"/>
      <c r="N42" s="3"/>
      <c r="O42" s="3"/>
    </row>
    <row r="43" spans="1:42" x14ac:dyDescent="0.25">
      <c r="A43" s="3"/>
      <c r="B43" s="3"/>
      <c r="C43" s="3"/>
      <c r="D43" s="1"/>
      <c r="E43" s="1"/>
      <c r="F43" s="3"/>
      <c r="G43" s="3"/>
      <c r="I43" s="3"/>
      <c r="J43" s="3"/>
      <c r="K43" s="3"/>
      <c r="L43" s="1"/>
      <c r="M43" s="1"/>
      <c r="N43" s="3"/>
      <c r="O43" s="3"/>
    </row>
    <row r="44" spans="1:42" s="154" customFormat="1" x14ac:dyDescent="0.25">
      <c r="A44" s="3"/>
      <c r="B44" s="3"/>
      <c r="C44" s="3"/>
      <c r="D44" s="1"/>
      <c r="E44" s="1"/>
      <c r="F44" s="3"/>
      <c r="G44" s="3"/>
      <c r="H44" s="3"/>
      <c r="I44" s="3"/>
      <c r="J44" s="3"/>
      <c r="K44" s="3"/>
      <c r="L44" s="1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3" customFormat="1" x14ac:dyDescent="0.25">
      <c r="D45" s="1"/>
      <c r="E45" s="1"/>
      <c r="L45" s="1"/>
      <c r="M45" s="1"/>
    </row>
    <row r="46" spans="1:42" s="3" customFormat="1" x14ac:dyDescent="0.25">
      <c r="D46" s="1"/>
      <c r="E46" s="1"/>
      <c r="L46" s="1"/>
      <c r="M46" s="1"/>
    </row>
    <row r="47" spans="1:42" s="3" customFormat="1" x14ac:dyDescent="0.25">
      <c r="D47" s="1"/>
      <c r="E47" s="1"/>
      <c r="L47" s="1"/>
      <c r="M47" s="1"/>
    </row>
    <row r="48" spans="1:42" s="3" customFormat="1" x14ac:dyDescent="0.25">
      <c r="D48" s="1"/>
      <c r="E48" s="1"/>
      <c r="L48" s="1"/>
      <c r="M48" s="1"/>
    </row>
    <row r="49" spans="4:16" s="3" customFormat="1" x14ac:dyDescent="0.25">
      <c r="D49" s="1"/>
      <c r="E49" s="1"/>
      <c r="L49" s="1"/>
      <c r="M49" s="1"/>
    </row>
    <row r="50" spans="4:16" s="3" customFormat="1" x14ac:dyDescent="0.25">
      <c r="D50" s="1"/>
      <c r="E50" s="1"/>
      <c r="L50" s="1"/>
      <c r="M50" s="1"/>
    </row>
    <row r="51" spans="4:16" s="3" customFormat="1" x14ac:dyDescent="0.25">
      <c r="D51" s="1"/>
      <c r="E51" s="1"/>
      <c r="L51" s="1"/>
      <c r="M51" s="1"/>
    </row>
    <row r="52" spans="4:16" s="3" customFormat="1" x14ac:dyDescent="0.25">
      <c r="D52" s="1"/>
      <c r="E52" s="1"/>
      <c r="L52" s="1"/>
      <c r="M52" s="1"/>
      <c r="P52" s="348"/>
    </row>
    <row r="53" spans="4:16" s="3" customFormat="1" x14ac:dyDescent="0.25">
      <c r="D53" s="1"/>
      <c r="E53" s="1"/>
      <c r="L53" s="1"/>
      <c r="M53" s="1"/>
      <c r="P53" s="348"/>
    </row>
    <row r="54" spans="4:16" s="3" customFormat="1" x14ac:dyDescent="0.25">
      <c r="D54" s="1"/>
      <c r="E54" s="1"/>
      <c r="L54" s="1"/>
      <c r="M54" s="1"/>
    </row>
    <row r="55" spans="4:16" s="3" customFormat="1" x14ac:dyDescent="0.25">
      <c r="D55" s="1"/>
      <c r="E55" s="1"/>
      <c r="L55" s="1"/>
      <c r="M55" s="1"/>
    </row>
    <row r="56" spans="4:16" s="3" customFormat="1" x14ac:dyDescent="0.25">
      <c r="D56" s="1"/>
      <c r="E56" s="1"/>
      <c r="L56" s="1"/>
      <c r="M56" s="1"/>
    </row>
    <row r="57" spans="4:16" s="3" customFormat="1" x14ac:dyDescent="0.25">
      <c r="D57" s="1"/>
      <c r="E57" s="1"/>
      <c r="L57" s="1"/>
      <c r="M57" s="1"/>
    </row>
    <row r="58" spans="4:16" s="3" customFormat="1" x14ac:dyDescent="0.25">
      <c r="D58" s="1"/>
      <c r="E58" s="1"/>
      <c r="L58" s="1"/>
      <c r="M58" s="1"/>
    </row>
    <row r="59" spans="4:16" s="3" customFormat="1" x14ac:dyDescent="0.25">
      <c r="D59" s="1"/>
      <c r="E59" s="1"/>
      <c r="L59" s="1"/>
      <c r="M59" s="1"/>
    </row>
    <row r="60" spans="4:16" s="3" customFormat="1" x14ac:dyDescent="0.25">
      <c r="D60" s="1"/>
      <c r="E60" s="1"/>
      <c r="L60" s="1"/>
      <c r="M60" s="1"/>
    </row>
    <row r="61" spans="4:16" s="3" customFormat="1" x14ac:dyDescent="0.25">
      <c r="D61" s="1"/>
      <c r="E61" s="1"/>
      <c r="L61" s="1"/>
      <c r="M61" s="1"/>
    </row>
    <row r="62" spans="4:16" s="3" customFormat="1" x14ac:dyDescent="0.25">
      <c r="D62" s="1"/>
      <c r="E62" s="1"/>
      <c r="L62" s="1"/>
      <c r="M62" s="1"/>
    </row>
    <row r="63" spans="4:16" s="3" customFormat="1" x14ac:dyDescent="0.25">
      <c r="D63" s="1"/>
      <c r="E63" s="1"/>
      <c r="L63" s="1"/>
      <c r="M63" s="1"/>
    </row>
    <row r="64" spans="4:16" s="3" customFormat="1" x14ac:dyDescent="0.25">
      <c r="D64" s="1"/>
      <c r="E64" s="1"/>
      <c r="L64" s="1"/>
      <c r="M64" s="1"/>
    </row>
    <row r="65" spans="4:13" s="3" customFormat="1" x14ac:dyDescent="0.25">
      <c r="D65" s="1"/>
      <c r="E65" s="1"/>
      <c r="L65" s="1"/>
      <c r="M65" s="1"/>
    </row>
    <row r="66" spans="4:13" s="3" customFormat="1" x14ac:dyDescent="0.25">
      <c r="D66" s="1"/>
      <c r="E66" s="1"/>
      <c r="L66" s="1"/>
      <c r="M66" s="1"/>
    </row>
    <row r="67" spans="4:13" s="3" customFormat="1" x14ac:dyDescent="0.25">
      <c r="D67" s="1"/>
      <c r="E67" s="1"/>
      <c r="L67" s="1"/>
      <c r="M67" s="1"/>
    </row>
    <row r="68" spans="4:13" s="3" customFormat="1" x14ac:dyDescent="0.25">
      <c r="D68" s="1"/>
      <c r="E68" s="1"/>
      <c r="L68" s="1"/>
      <c r="M68" s="1"/>
    </row>
    <row r="69" spans="4:13" s="3" customFormat="1" x14ac:dyDescent="0.25">
      <c r="D69" s="1"/>
      <c r="E69" s="1"/>
      <c r="L69" s="1"/>
      <c r="M69" s="1"/>
    </row>
    <row r="70" spans="4:13" s="3" customFormat="1" x14ac:dyDescent="0.25">
      <c r="D70" s="1"/>
      <c r="E70" s="1"/>
      <c r="L70" s="1"/>
      <c r="M70" s="1"/>
    </row>
    <row r="71" spans="4:13" s="3" customFormat="1" x14ac:dyDescent="0.25">
      <c r="D71" s="1"/>
      <c r="E71" s="1"/>
      <c r="L71" s="1"/>
      <c r="M71" s="1"/>
    </row>
    <row r="72" spans="4:13" s="3" customFormat="1" x14ac:dyDescent="0.25">
      <c r="D72" s="1"/>
      <c r="E72" s="1"/>
      <c r="L72" s="1"/>
      <c r="M72" s="1"/>
    </row>
    <row r="73" spans="4:13" s="3" customFormat="1" x14ac:dyDescent="0.25">
      <c r="D73" s="1"/>
      <c r="E73" s="1"/>
      <c r="L73" s="1"/>
      <c r="M73" s="1"/>
    </row>
    <row r="74" spans="4:13" s="3" customFormat="1" x14ac:dyDescent="0.25">
      <c r="D74" s="1"/>
      <c r="E74" s="1"/>
      <c r="L74" s="1"/>
      <c r="M74" s="1"/>
    </row>
    <row r="75" spans="4:13" s="3" customFormat="1" x14ac:dyDescent="0.25">
      <c r="D75" s="1"/>
      <c r="E75" s="1"/>
      <c r="L75" s="1"/>
      <c r="M75" s="1"/>
    </row>
    <row r="76" spans="4:13" s="3" customFormat="1" x14ac:dyDescent="0.25">
      <c r="D76" s="1"/>
      <c r="E76" s="1"/>
      <c r="L76" s="1"/>
      <c r="M76" s="1"/>
    </row>
    <row r="77" spans="4:13" s="3" customFormat="1" x14ac:dyDescent="0.25">
      <c r="D77" s="1"/>
      <c r="E77" s="1"/>
      <c r="L77" s="1"/>
      <c r="M77" s="1"/>
    </row>
    <row r="78" spans="4:13" s="3" customFormat="1" x14ac:dyDescent="0.25">
      <c r="D78" s="1"/>
      <c r="E78" s="1"/>
      <c r="L78" s="1"/>
      <c r="M78" s="1"/>
    </row>
    <row r="79" spans="4:13" s="3" customFormat="1" x14ac:dyDescent="0.25">
      <c r="D79" s="1"/>
      <c r="E79" s="1"/>
      <c r="L79" s="1"/>
      <c r="M79" s="1"/>
    </row>
    <row r="80" spans="4:13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1:15" s="3" customFormat="1" x14ac:dyDescent="0.25">
      <c r="D1137" s="1"/>
      <c r="E1137" s="1"/>
      <c r="L1137" s="1"/>
      <c r="M1137" s="1"/>
    </row>
    <row r="1138" spans="1:15" s="3" customFormat="1" x14ac:dyDescent="0.25">
      <c r="A1138" s="57"/>
      <c r="B1138" s="57"/>
      <c r="C1138" s="57"/>
      <c r="D1138" s="145"/>
      <c r="E1138" s="145"/>
      <c r="F1138" s="57"/>
      <c r="G1138" s="155"/>
      <c r="L1138" s="1"/>
      <c r="M1138" s="1"/>
    </row>
    <row r="1139" spans="1:15" s="3" customFormat="1" x14ac:dyDescent="0.25">
      <c r="A1139" s="57"/>
      <c r="B1139" s="57"/>
      <c r="C1139" s="57"/>
      <c r="D1139" s="145"/>
      <c r="E1139" s="145"/>
      <c r="F1139" s="57"/>
      <c r="G1139" s="155"/>
      <c r="L1139" s="1"/>
      <c r="M1139" s="1"/>
    </row>
    <row r="1140" spans="1:15" s="3" customFormat="1" x14ac:dyDescent="0.25">
      <c r="A1140" s="57"/>
      <c r="B1140" s="57"/>
      <c r="C1140" s="57"/>
      <c r="D1140" s="145"/>
      <c r="E1140" s="145"/>
      <c r="F1140" s="57"/>
      <c r="G1140" s="155"/>
      <c r="L1140" s="1"/>
      <c r="M1140" s="1"/>
    </row>
    <row r="1141" spans="1:15" s="3" customFormat="1" x14ac:dyDescent="0.25">
      <c r="A1141" s="57"/>
      <c r="B1141" s="57"/>
      <c r="C1141" s="57"/>
      <c r="D1141" s="145"/>
      <c r="E1141" s="145"/>
      <c r="F1141" s="57"/>
      <c r="G1141" s="155"/>
      <c r="L1141" s="1"/>
      <c r="M1141" s="1"/>
    </row>
    <row r="1142" spans="1:15" s="3" customFormat="1" x14ac:dyDescent="0.25">
      <c r="A1142" s="57"/>
      <c r="B1142" s="57"/>
      <c r="C1142" s="57"/>
      <c r="D1142" s="145"/>
      <c r="E1142" s="145"/>
      <c r="F1142" s="57"/>
      <c r="G1142" s="155"/>
      <c r="L1142" s="1"/>
      <c r="M1142" s="1"/>
    </row>
    <row r="1143" spans="1:15" s="3" customFormat="1" x14ac:dyDescent="0.25">
      <c r="A1143" s="57"/>
      <c r="B1143" s="57"/>
      <c r="C1143" s="57"/>
      <c r="D1143" s="145"/>
      <c r="E1143" s="145"/>
      <c r="F1143" s="57"/>
      <c r="G1143" s="155"/>
      <c r="L1143" s="1"/>
      <c r="M1143" s="1"/>
    </row>
    <row r="1144" spans="1:15" s="3" customFormat="1" x14ac:dyDescent="0.25">
      <c r="A1144" s="57"/>
      <c r="B1144" s="57"/>
      <c r="C1144" s="57"/>
      <c r="D1144" s="145"/>
      <c r="E1144" s="145"/>
      <c r="F1144" s="57"/>
      <c r="G1144" s="155"/>
      <c r="L1144" s="1"/>
      <c r="M1144" s="1"/>
    </row>
    <row r="1145" spans="1:15" s="3" customFormat="1" x14ac:dyDescent="0.25">
      <c r="A1145" s="57"/>
      <c r="B1145" s="57"/>
      <c r="C1145" s="57"/>
      <c r="D1145" s="145"/>
      <c r="E1145" s="145"/>
      <c r="F1145" s="57"/>
      <c r="G1145" s="155"/>
      <c r="L1145" s="1"/>
      <c r="M1145" s="1"/>
    </row>
    <row r="1146" spans="1:15" s="3" customFormat="1" x14ac:dyDescent="0.25">
      <c r="A1146" s="57"/>
      <c r="B1146" s="57"/>
      <c r="C1146" s="57"/>
      <c r="D1146" s="145"/>
      <c r="E1146" s="145"/>
      <c r="F1146" s="57"/>
      <c r="G1146" s="155"/>
      <c r="I1146" s="57"/>
      <c r="J1146" s="57"/>
      <c r="K1146" s="57"/>
      <c r="L1146" s="145"/>
      <c r="M1146" s="145"/>
      <c r="N1146" s="57"/>
      <c r="O1146" s="155"/>
    </row>
    <row r="1147" spans="1:15" s="3" customFormat="1" x14ac:dyDescent="0.25">
      <c r="A1147" s="57"/>
      <c r="B1147" s="57"/>
      <c r="C1147" s="57"/>
      <c r="D1147" s="145"/>
      <c r="E1147" s="145"/>
      <c r="F1147" s="57"/>
      <c r="G1147" s="155"/>
      <c r="I1147" s="57"/>
      <c r="J1147" s="57"/>
      <c r="K1147" s="57"/>
      <c r="L1147" s="145"/>
      <c r="M1147" s="145"/>
      <c r="N1147" s="57"/>
      <c r="O1147" s="155"/>
    </row>
    <row r="1148" spans="1:15" s="3" customFormat="1" x14ac:dyDescent="0.25">
      <c r="A1148" s="57"/>
      <c r="B1148" s="57"/>
      <c r="C1148" s="57"/>
      <c r="D1148" s="145"/>
      <c r="E1148" s="145"/>
      <c r="F1148" s="57"/>
      <c r="G1148" s="155"/>
      <c r="I1148" s="57"/>
      <c r="J1148" s="57"/>
      <c r="K1148" s="57"/>
      <c r="L1148" s="145"/>
      <c r="M1148" s="145"/>
      <c r="N1148" s="57"/>
      <c r="O1148" s="155"/>
    </row>
    <row r="1149" spans="1:15" s="3" customFormat="1" x14ac:dyDescent="0.25">
      <c r="A1149" s="57"/>
      <c r="B1149" s="57"/>
      <c r="C1149" s="57"/>
      <c r="D1149" s="145"/>
      <c r="E1149" s="145"/>
      <c r="F1149" s="57"/>
      <c r="G1149" s="155"/>
      <c r="I1149" s="57"/>
      <c r="J1149" s="57"/>
      <c r="K1149" s="57"/>
      <c r="L1149" s="145"/>
      <c r="M1149" s="145"/>
      <c r="N1149" s="57"/>
      <c r="O1149" s="155"/>
    </row>
    <row r="1150" spans="1:15" s="3" customFormat="1" x14ac:dyDescent="0.25">
      <c r="A1150" s="57"/>
      <c r="B1150" s="57"/>
      <c r="C1150" s="57"/>
      <c r="D1150" s="145"/>
      <c r="E1150" s="145"/>
      <c r="F1150" s="57"/>
      <c r="G1150" s="155"/>
      <c r="I1150" s="57"/>
      <c r="J1150" s="57"/>
      <c r="K1150" s="57"/>
      <c r="L1150" s="145"/>
      <c r="M1150" s="145"/>
      <c r="N1150" s="57"/>
      <c r="O1150" s="155"/>
    </row>
    <row r="1151" spans="1:15" s="3" customFormat="1" x14ac:dyDescent="0.25">
      <c r="A1151" s="57"/>
      <c r="B1151" s="57"/>
      <c r="C1151" s="57"/>
      <c r="D1151" s="145"/>
      <c r="E1151" s="145"/>
      <c r="F1151" s="57"/>
      <c r="G1151" s="155"/>
      <c r="I1151" s="57"/>
      <c r="J1151" s="57"/>
      <c r="K1151" s="57"/>
      <c r="L1151" s="145"/>
      <c r="M1151" s="145"/>
      <c r="N1151" s="57"/>
      <c r="O1151" s="155"/>
    </row>
    <row r="1152" spans="1:15" s="3" customFormat="1" x14ac:dyDescent="0.25">
      <c r="A1152" s="57"/>
      <c r="B1152" s="57"/>
      <c r="C1152" s="57"/>
      <c r="D1152" s="145"/>
      <c r="E1152" s="145"/>
      <c r="F1152" s="57"/>
      <c r="G1152" s="155"/>
      <c r="I1152" s="57"/>
      <c r="J1152" s="57"/>
      <c r="K1152" s="57"/>
      <c r="L1152" s="145"/>
      <c r="M1152" s="145"/>
      <c r="N1152" s="57"/>
      <c r="O1152" s="155"/>
    </row>
    <row r="1153" spans="1:15" s="3" customFormat="1" x14ac:dyDescent="0.25">
      <c r="A1153" s="57"/>
      <c r="B1153" s="57"/>
      <c r="C1153" s="57"/>
      <c r="D1153" s="145"/>
      <c r="E1153" s="145"/>
      <c r="F1153" s="57"/>
      <c r="G1153" s="155"/>
      <c r="I1153" s="57"/>
      <c r="J1153" s="57"/>
      <c r="K1153" s="57"/>
      <c r="L1153" s="145"/>
      <c r="M1153" s="145"/>
      <c r="N1153" s="57"/>
      <c r="O1153" s="155"/>
    </row>
    <row r="1154" spans="1:15" s="3" customFormat="1" x14ac:dyDescent="0.25">
      <c r="A1154" s="57"/>
      <c r="B1154" s="57"/>
      <c r="C1154" s="57"/>
      <c r="D1154" s="145"/>
      <c r="E1154" s="145"/>
      <c r="F1154" s="57"/>
      <c r="G1154" s="155"/>
      <c r="I1154" s="57"/>
      <c r="J1154" s="57"/>
      <c r="K1154" s="57"/>
      <c r="L1154" s="145"/>
      <c r="M1154" s="145"/>
      <c r="N1154" s="57"/>
      <c r="O1154" s="155"/>
    </row>
    <row r="1155" spans="1:15" s="3" customFormat="1" x14ac:dyDescent="0.25">
      <c r="A1155" s="57"/>
      <c r="B1155" s="57"/>
      <c r="C1155" s="57"/>
      <c r="D1155" s="145"/>
      <c r="E1155" s="145"/>
      <c r="F1155" s="57"/>
      <c r="G1155" s="155"/>
      <c r="I1155" s="57"/>
      <c r="J1155" s="57"/>
      <c r="K1155" s="57"/>
      <c r="L1155" s="145"/>
      <c r="M1155" s="145"/>
      <c r="N1155" s="57"/>
      <c r="O1155" s="155"/>
    </row>
    <row r="1156" spans="1:15" s="3" customFormat="1" x14ac:dyDescent="0.25">
      <c r="A1156" s="57"/>
      <c r="B1156" s="57"/>
      <c r="C1156" s="57"/>
      <c r="D1156" s="145"/>
      <c r="E1156" s="145"/>
      <c r="F1156" s="57"/>
      <c r="G1156" s="155"/>
      <c r="I1156" s="57"/>
      <c r="J1156" s="57"/>
      <c r="K1156" s="57"/>
      <c r="L1156" s="145"/>
      <c r="M1156" s="145"/>
      <c r="N1156" s="57"/>
      <c r="O1156" s="155"/>
    </row>
    <row r="1157" spans="1:15" s="3" customFormat="1" x14ac:dyDescent="0.25">
      <c r="A1157" s="57"/>
      <c r="B1157" s="57"/>
      <c r="C1157" s="57"/>
      <c r="D1157" s="145"/>
      <c r="E1157" s="145"/>
      <c r="F1157" s="57"/>
      <c r="G1157" s="155"/>
      <c r="I1157" s="57"/>
      <c r="J1157" s="57"/>
      <c r="K1157" s="57"/>
      <c r="L1157" s="145"/>
      <c r="M1157" s="145"/>
      <c r="N1157" s="57"/>
      <c r="O1157" s="155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I1158" s="57"/>
      <c r="J1158" s="57"/>
      <c r="K1158" s="57"/>
      <c r="L1158" s="145"/>
      <c r="M1158" s="145"/>
      <c r="N1158" s="57"/>
      <c r="O1158" s="155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I1159" s="57"/>
      <c r="J1159" s="57"/>
      <c r="K1159" s="57"/>
      <c r="L1159" s="145"/>
      <c r="M1159" s="145"/>
      <c r="N1159" s="57"/>
      <c r="O1159" s="155"/>
    </row>
    <row r="1160" spans="1:15" s="3" customFormat="1" x14ac:dyDescent="0.25">
      <c r="A1160" s="57"/>
      <c r="B1160" s="57"/>
      <c r="C1160" s="57"/>
      <c r="D1160" s="145"/>
      <c r="E1160" s="145"/>
      <c r="F1160" s="57"/>
      <c r="G1160" s="155"/>
      <c r="I1160" s="57"/>
      <c r="J1160" s="57"/>
      <c r="K1160" s="57"/>
      <c r="L1160" s="145"/>
      <c r="M1160" s="145"/>
      <c r="N1160" s="57"/>
      <c r="O1160" s="155"/>
    </row>
    <row r="1161" spans="1:15" s="3" customFormat="1" x14ac:dyDescent="0.25">
      <c r="A1161" s="57"/>
      <c r="B1161" s="57"/>
      <c r="C1161" s="57"/>
      <c r="D1161" s="145"/>
      <c r="E1161" s="145"/>
      <c r="F1161" s="57"/>
      <c r="G1161" s="155"/>
      <c r="I1161" s="57"/>
      <c r="J1161" s="57"/>
      <c r="K1161" s="57"/>
      <c r="L1161" s="145"/>
      <c r="M1161" s="145"/>
      <c r="N1161" s="57"/>
      <c r="O1161" s="155"/>
    </row>
    <row r="1162" spans="1:15" s="3" customFormat="1" x14ac:dyDescent="0.25">
      <c r="A1162" s="57"/>
      <c r="B1162" s="57"/>
      <c r="C1162" s="57"/>
      <c r="D1162" s="145"/>
      <c r="E1162" s="145"/>
      <c r="F1162" s="57"/>
      <c r="G1162" s="155"/>
      <c r="I1162" s="57"/>
      <c r="J1162" s="57"/>
      <c r="K1162" s="57"/>
      <c r="L1162" s="145"/>
      <c r="M1162" s="145"/>
      <c r="N1162" s="57"/>
      <c r="O1162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60603-35E3-4B62-9159-3E1B096F6D80}">
  <dimension ref="A1:DK71"/>
  <sheetViews>
    <sheetView showGridLines="0" topLeftCell="B1" zoomScale="84" zoomScaleNormal="84" workbookViewId="0">
      <selection activeCell="B8" sqref="B8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5" s="6" customFormat="1" ht="25" customHeight="1" x14ac:dyDescent="0.25">
      <c r="A1" s="497" t="s">
        <v>66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5" s="3" customFormat="1" ht="12.75" customHeight="1" thickBot="1" x14ac:dyDescent="0.3">
      <c r="A2" s="243"/>
      <c r="B2" s="243"/>
      <c r="C2" s="156"/>
      <c r="D2" s="27"/>
      <c r="E2" s="157"/>
      <c r="L2" s="5"/>
    </row>
    <row r="3" spans="1:115" s="6" customFormat="1" ht="43.4" customHeight="1" thickTop="1" thickBot="1" x14ac:dyDescent="0.3">
      <c r="A3" s="294" t="s">
        <v>681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428" t="s">
        <v>320</v>
      </c>
      <c r="AC3" s="271" t="s">
        <v>321</v>
      </c>
    </row>
    <row r="4" spans="1:115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470" t="s">
        <v>322</v>
      </c>
      <c r="AC4" s="284" t="s">
        <v>322</v>
      </c>
    </row>
    <row r="5" spans="1:115" s="7" customFormat="1" ht="15" customHeight="1" thickBot="1" x14ac:dyDescent="0.3">
      <c r="A5" s="248" t="s">
        <v>39</v>
      </c>
      <c r="B5" s="46" t="s">
        <v>40</v>
      </c>
      <c r="C5" s="249"/>
      <c r="D5" s="258">
        <f>' 07 2023'!D83</f>
        <v>11369.30000000001</v>
      </c>
      <c r="E5" s="169"/>
      <c r="F5" s="170">
        <f>' 07 2023'!F83</f>
        <v>99.900000000000546</v>
      </c>
      <c r="G5" s="259"/>
      <c r="H5" s="273"/>
      <c r="I5" s="171"/>
      <c r="J5" s="171"/>
      <c r="K5" s="171"/>
      <c r="L5" s="172"/>
      <c r="M5" s="171"/>
      <c r="N5" s="274">
        <f>SUM(D5:F5)</f>
        <v>11469.200000000012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285"/>
      <c r="AC5" s="286"/>
      <c r="AD5" s="8"/>
      <c r="AE5" s="8"/>
      <c r="AF5" s="8"/>
      <c r="AG5" s="8"/>
    </row>
    <row r="6" spans="1:115" s="162" customFormat="1" ht="12" customHeight="1" x14ac:dyDescent="0.25">
      <c r="A6" s="250">
        <v>45139</v>
      </c>
      <c r="B6" s="203" t="s">
        <v>525</v>
      </c>
      <c r="C6" s="251" t="s">
        <v>88</v>
      </c>
      <c r="D6" s="260">
        <v>120</v>
      </c>
      <c r="E6" s="204"/>
      <c r="F6" s="205"/>
      <c r="G6" s="261"/>
      <c r="H6" s="275">
        <v>120</v>
      </c>
      <c r="I6" s="206"/>
      <c r="J6" s="206"/>
      <c r="K6" s="206"/>
      <c r="L6" s="207"/>
      <c r="M6" s="206"/>
      <c r="N6" s="276"/>
      <c r="O6" s="287"/>
      <c r="P6" s="208"/>
      <c r="Q6" s="208"/>
      <c r="R6" s="208"/>
      <c r="S6" s="208"/>
      <c r="T6" s="209"/>
      <c r="U6" s="208"/>
      <c r="V6" s="210"/>
      <c r="W6" s="208"/>
      <c r="X6" s="208"/>
      <c r="Y6" s="208"/>
      <c r="Z6" s="208"/>
      <c r="AA6" s="288"/>
      <c r="AB6" s="287"/>
      <c r="AC6" s="288"/>
      <c r="AD6" s="160"/>
      <c r="AE6" s="160"/>
      <c r="AF6" s="160"/>
      <c r="AG6" s="160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</row>
    <row r="7" spans="1:115" s="162" customFormat="1" ht="12" customHeight="1" x14ac:dyDescent="0.25">
      <c r="A7" s="252">
        <v>45139</v>
      </c>
      <c r="B7" s="211" t="s">
        <v>274</v>
      </c>
      <c r="C7" s="253" t="s">
        <v>88</v>
      </c>
      <c r="D7" s="262">
        <v>376</v>
      </c>
      <c r="E7" s="201"/>
      <c r="F7" s="202"/>
      <c r="G7" s="263"/>
      <c r="H7" s="277">
        <v>376</v>
      </c>
      <c r="I7" s="173"/>
      <c r="J7" s="173"/>
      <c r="K7" s="173"/>
      <c r="L7" s="174"/>
      <c r="M7" s="173"/>
      <c r="N7" s="278"/>
      <c r="O7" s="289"/>
      <c r="P7" s="177"/>
      <c r="Q7" s="177"/>
      <c r="R7" s="177"/>
      <c r="S7" s="177"/>
      <c r="T7" s="212"/>
      <c r="U7" s="177"/>
      <c r="V7" s="178"/>
      <c r="W7" s="177"/>
      <c r="X7" s="177"/>
      <c r="Y7" s="177"/>
      <c r="Z7" s="177"/>
      <c r="AA7" s="290"/>
      <c r="AB7" s="460"/>
      <c r="AC7" s="455"/>
      <c r="AD7" s="160"/>
      <c r="AE7" s="160"/>
      <c r="AF7" s="160"/>
      <c r="AG7" s="160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</row>
    <row r="8" spans="1:115" s="162" customFormat="1" ht="12" customHeight="1" x14ac:dyDescent="0.25">
      <c r="A8" s="252">
        <v>45140</v>
      </c>
      <c r="B8" s="211" t="s">
        <v>131</v>
      </c>
      <c r="C8" s="253" t="s">
        <v>88</v>
      </c>
      <c r="D8" s="262"/>
      <c r="E8" s="201">
        <v>10.44</v>
      </c>
      <c r="F8" s="202"/>
      <c r="G8" s="263"/>
      <c r="H8" s="277"/>
      <c r="I8" s="173"/>
      <c r="J8" s="173"/>
      <c r="K8" s="173"/>
      <c r="L8" s="174"/>
      <c r="M8" s="173"/>
      <c r="N8" s="278"/>
      <c r="O8" s="289"/>
      <c r="P8" s="177"/>
      <c r="Q8" s="177"/>
      <c r="R8" s="177"/>
      <c r="S8" s="177"/>
      <c r="T8" s="212"/>
      <c r="U8" s="177"/>
      <c r="V8" s="178"/>
      <c r="W8" s="177"/>
      <c r="X8" s="177"/>
      <c r="Y8" s="177">
        <v>10.44</v>
      </c>
      <c r="Z8" s="177"/>
      <c r="AA8" s="290"/>
      <c r="AB8" s="460"/>
      <c r="AC8" s="455"/>
      <c r="AD8" s="160"/>
      <c r="AE8" s="160"/>
      <c r="AF8" s="160"/>
      <c r="AG8" s="160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</row>
    <row r="9" spans="1:115" s="162" customFormat="1" ht="12" customHeight="1" x14ac:dyDescent="0.25">
      <c r="A9" s="252">
        <v>45141</v>
      </c>
      <c r="B9" s="211" t="s">
        <v>598</v>
      </c>
      <c r="C9" s="253" t="s">
        <v>88</v>
      </c>
      <c r="D9" s="262"/>
      <c r="E9" s="201">
        <v>44.16</v>
      </c>
      <c r="F9" s="202"/>
      <c r="G9" s="263"/>
      <c r="H9" s="277"/>
      <c r="I9" s="173"/>
      <c r="J9" s="173"/>
      <c r="K9" s="173"/>
      <c r="L9" s="174"/>
      <c r="M9" s="173"/>
      <c r="N9" s="278"/>
      <c r="O9" s="289"/>
      <c r="P9" s="177"/>
      <c r="Q9" s="177"/>
      <c r="R9" s="177"/>
      <c r="S9" s="177"/>
      <c r="T9" s="212"/>
      <c r="U9" s="177">
        <v>44.16</v>
      </c>
      <c r="V9" s="178"/>
      <c r="W9" s="177"/>
      <c r="X9" s="177"/>
      <c r="Y9" s="177"/>
      <c r="Z9" s="177"/>
      <c r="AA9" s="290"/>
      <c r="AB9" s="289"/>
      <c r="AC9" s="290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</row>
    <row r="10" spans="1:115" s="162" customFormat="1" ht="12" customHeight="1" x14ac:dyDescent="0.25">
      <c r="A10" s="252">
        <v>45141</v>
      </c>
      <c r="B10" s="211" t="s">
        <v>597</v>
      </c>
      <c r="C10" s="253" t="s">
        <v>88</v>
      </c>
      <c r="D10" s="262"/>
      <c r="E10" s="201">
        <v>39</v>
      </c>
      <c r="F10" s="202"/>
      <c r="G10" s="263"/>
      <c r="H10" s="277"/>
      <c r="I10" s="173"/>
      <c r="J10" s="173"/>
      <c r="K10" s="173"/>
      <c r="L10" s="174"/>
      <c r="M10" s="173"/>
      <c r="N10" s="278"/>
      <c r="O10" s="289"/>
      <c r="P10" s="177"/>
      <c r="Q10" s="177"/>
      <c r="R10" s="177"/>
      <c r="S10" s="177"/>
      <c r="T10" s="212"/>
      <c r="U10" s="177">
        <v>39</v>
      </c>
      <c r="V10" s="178"/>
      <c r="W10" s="177"/>
      <c r="X10" s="177"/>
      <c r="Y10" s="177"/>
      <c r="Z10" s="177"/>
      <c r="AA10" s="290"/>
      <c r="AB10" s="460"/>
      <c r="AC10" s="455"/>
      <c r="AD10" s="160"/>
      <c r="AE10" s="160"/>
      <c r="AF10" s="160"/>
      <c r="AG10" s="160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</row>
    <row r="11" spans="1:115" s="162" customFormat="1" ht="12" customHeight="1" x14ac:dyDescent="0.25">
      <c r="A11" s="252">
        <v>45143</v>
      </c>
      <c r="B11" s="211" t="s">
        <v>599</v>
      </c>
      <c r="C11" s="253" t="s">
        <v>88</v>
      </c>
      <c r="D11" s="262">
        <v>125</v>
      </c>
      <c r="E11" s="201"/>
      <c r="F11" s="202"/>
      <c r="G11" s="263"/>
      <c r="H11" s="277">
        <v>125</v>
      </c>
      <c r="I11" s="173"/>
      <c r="J11" s="173"/>
      <c r="K11" s="173"/>
      <c r="L11" s="174"/>
      <c r="M11" s="173"/>
      <c r="N11" s="278"/>
      <c r="O11" s="289"/>
      <c r="P11" s="177"/>
      <c r="Q11" s="177"/>
      <c r="R11" s="177"/>
      <c r="S11" s="177"/>
      <c r="T11" s="212"/>
      <c r="U11" s="177"/>
      <c r="V11" s="178"/>
      <c r="W11" s="177"/>
      <c r="X11" s="177"/>
      <c r="Y11" s="177"/>
      <c r="Z11" s="177"/>
      <c r="AA11" s="290"/>
      <c r="AB11" s="460"/>
      <c r="AC11" s="455"/>
      <c r="AD11" s="160"/>
      <c r="AE11" s="160"/>
      <c r="AF11" s="160"/>
      <c r="AG11" s="160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</row>
    <row r="12" spans="1:115" s="162" customFormat="1" ht="12" customHeight="1" x14ac:dyDescent="0.25">
      <c r="A12" s="252">
        <v>45143</v>
      </c>
      <c r="B12" s="211" t="s">
        <v>600</v>
      </c>
      <c r="C12" s="253" t="s">
        <v>88</v>
      </c>
      <c r="D12" s="262">
        <v>83.85</v>
      </c>
      <c r="E12" s="201"/>
      <c r="F12" s="202"/>
      <c r="G12" s="263"/>
      <c r="H12" s="277">
        <v>83.85</v>
      </c>
      <c r="I12" s="173"/>
      <c r="J12" s="173"/>
      <c r="K12" s="173"/>
      <c r="L12" s="174"/>
      <c r="M12" s="173"/>
      <c r="N12" s="278"/>
      <c r="O12" s="289"/>
      <c r="P12" s="177"/>
      <c r="Q12" s="177"/>
      <c r="R12" s="177"/>
      <c r="S12" s="177"/>
      <c r="T12" s="212"/>
      <c r="U12" s="177"/>
      <c r="V12" s="178"/>
      <c r="W12" s="177"/>
      <c r="X12" s="177"/>
      <c r="Y12" s="177"/>
      <c r="Z12" s="177"/>
      <c r="AA12" s="290"/>
      <c r="AB12" s="289"/>
      <c r="AC12" s="290"/>
      <c r="AD12" s="160"/>
      <c r="AE12" s="160"/>
      <c r="AF12" s="160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</row>
    <row r="13" spans="1:115" s="162" customFormat="1" ht="12" customHeight="1" x14ac:dyDescent="0.25">
      <c r="A13" s="252">
        <v>45148</v>
      </c>
      <c r="B13" s="211" t="s">
        <v>412</v>
      </c>
      <c r="C13" s="253" t="s">
        <v>88</v>
      </c>
      <c r="D13" s="262"/>
      <c r="E13" s="201">
        <v>93.08</v>
      </c>
      <c r="F13" s="202"/>
      <c r="G13" s="263"/>
      <c r="H13" s="277"/>
      <c r="I13" s="173"/>
      <c r="J13" s="173"/>
      <c r="K13" s="173"/>
      <c r="L13" s="174"/>
      <c r="M13" s="173"/>
      <c r="N13" s="278"/>
      <c r="O13" s="289"/>
      <c r="P13" s="177">
        <v>93.08</v>
      </c>
      <c r="Q13" s="177"/>
      <c r="R13" s="177"/>
      <c r="S13" s="177"/>
      <c r="T13" s="212"/>
      <c r="U13" s="177"/>
      <c r="V13" s="178"/>
      <c r="W13" s="177"/>
      <c r="X13" s="177"/>
      <c r="Y13" s="177"/>
      <c r="Z13" s="177"/>
      <c r="AA13" s="290"/>
      <c r="AB13" s="460"/>
      <c r="AC13" s="455"/>
      <c r="AD13" s="160"/>
      <c r="AE13" s="160"/>
      <c r="AF13" s="160"/>
      <c r="AG13" s="160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</row>
    <row r="14" spans="1:115" s="162" customFormat="1" ht="12" customHeight="1" x14ac:dyDescent="0.25">
      <c r="A14" s="252">
        <v>45150</v>
      </c>
      <c r="B14" s="211" t="s">
        <v>601</v>
      </c>
      <c r="C14" s="253" t="s">
        <v>88</v>
      </c>
      <c r="D14" s="262">
        <v>28</v>
      </c>
      <c r="E14" s="201"/>
      <c r="F14" s="202"/>
      <c r="G14" s="263"/>
      <c r="H14" s="277"/>
      <c r="I14" s="173">
        <v>28</v>
      </c>
      <c r="J14" s="173"/>
      <c r="K14" s="173"/>
      <c r="L14" s="174"/>
      <c r="M14" s="173"/>
      <c r="N14" s="278"/>
      <c r="O14" s="289"/>
      <c r="P14" s="177"/>
      <c r="Q14" s="177"/>
      <c r="R14" s="177"/>
      <c r="S14" s="177"/>
      <c r="T14" s="212"/>
      <c r="U14" s="177"/>
      <c r="V14" s="178"/>
      <c r="W14" s="177"/>
      <c r="X14" s="177"/>
      <c r="Y14" s="177"/>
      <c r="Z14" s="177"/>
      <c r="AA14" s="290"/>
      <c r="AB14" s="460"/>
      <c r="AC14" s="455"/>
      <c r="AD14" s="160"/>
      <c r="AE14" s="160"/>
      <c r="AF14" s="160"/>
      <c r="AG14" s="160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</row>
    <row r="15" spans="1:115" s="162" customFormat="1" ht="12" customHeight="1" x14ac:dyDescent="0.25">
      <c r="A15" s="252">
        <v>45150</v>
      </c>
      <c r="B15" s="211" t="s">
        <v>602</v>
      </c>
      <c r="C15" s="253" t="s">
        <v>88</v>
      </c>
      <c r="D15" s="262"/>
      <c r="E15" s="201"/>
      <c r="F15" s="202">
        <v>42.5</v>
      </c>
      <c r="G15" s="263"/>
      <c r="H15" s="277"/>
      <c r="I15" s="173">
        <v>42.5</v>
      </c>
      <c r="J15" s="173"/>
      <c r="K15" s="173"/>
      <c r="L15" s="174"/>
      <c r="M15" s="173"/>
      <c r="N15" s="278"/>
      <c r="O15" s="289"/>
      <c r="P15" s="177"/>
      <c r="Q15" s="177"/>
      <c r="R15" s="177"/>
      <c r="S15" s="177"/>
      <c r="T15" s="212"/>
      <c r="U15" s="177"/>
      <c r="V15" s="178"/>
      <c r="W15" s="177"/>
      <c r="X15" s="177"/>
      <c r="Y15" s="177"/>
      <c r="Z15" s="177"/>
      <c r="AA15" s="290"/>
      <c r="AB15" s="289"/>
      <c r="AC15" s="290"/>
      <c r="AD15" s="160"/>
      <c r="AE15" s="160"/>
      <c r="AF15" s="160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</row>
    <row r="16" spans="1:115" s="162" customFormat="1" ht="12" customHeight="1" x14ac:dyDescent="0.25">
      <c r="A16" s="252">
        <v>45150</v>
      </c>
      <c r="B16" s="211" t="s">
        <v>603</v>
      </c>
      <c r="C16" s="253" t="s">
        <v>88</v>
      </c>
      <c r="D16" s="262">
        <v>50.7</v>
      </c>
      <c r="E16" s="201"/>
      <c r="F16" s="202"/>
      <c r="G16" s="263"/>
      <c r="H16" s="277"/>
      <c r="I16" s="173">
        <v>50.7</v>
      </c>
      <c r="J16" s="173"/>
      <c r="K16" s="173"/>
      <c r="L16" s="174"/>
      <c r="M16" s="173"/>
      <c r="N16" s="278"/>
      <c r="O16" s="289"/>
      <c r="P16" s="177"/>
      <c r="Q16" s="177"/>
      <c r="R16" s="177"/>
      <c r="S16" s="177"/>
      <c r="T16" s="212"/>
      <c r="U16" s="177"/>
      <c r="V16" s="178"/>
      <c r="W16" s="177"/>
      <c r="X16" s="177"/>
      <c r="Y16" s="177"/>
      <c r="Z16" s="177"/>
      <c r="AA16" s="290"/>
      <c r="AB16" s="460"/>
      <c r="AC16" s="455"/>
      <c r="AD16" s="160"/>
      <c r="AE16" s="160"/>
      <c r="AF16" s="160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</row>
    <row r="17" spans="1:115" s="162" customFormat="1" ht="12" customHeight="1" x14ac:dyDescent="0.25">
      <c r="A17" s="252">
        <v>45150</v>
      </c>
      <c r="B17" s="211" t="s">
        <v>604</v>
      </c>
      <c r="C17" s="253" t="s">
        <v>88</v>
      </c>
      <c r="D17" s="262"/>
      <c r="E17" s="201"/>
      <c r="F17" s="202">
        <v>14.5</v>
      </c>
      <c r="G17" s="263"/>
      <c r="H17" s="277"/>
      <c r="I17" s="173">
        <v>14.5</v>
      </c>
      <c r="J17" s="173"/>
      <c r="K17" s="173"/>
      <c r="L17" s="174"/>
      <c r="M17" s="173"/>
      <c r="N17" s="278"/>
      <c r="O17" s="289"/>
      <c r="P17" s="177"/>
      <c r="Q17" s="177"/>
      <c r="R17" s="177"/>
      <c r="S17" s="177"/>
      <c r="T17" s="212"/>
      <c r="U17" s="177"/>
      <c r="V17" s="178"/>
      <c r="W17" s="177"/>
      <c r="X17" s="177"/>
      <c r="Y17" s="177"/>
      <c r="Z17" s="177"/>
      <c r="AA17" s="290"/>
      <c r="AB17" s="460"/>
      <c r="AC17" s="455"/>
      <c r="AD17" s="160"/>
      <c r="AE17" s="160"/>
      <c r="AF17" s="160"/>
      <c r="AG17" s="160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</row>
    <row r="18" spans="1:115" s="162" customFormat="1" ht="12" customHeight="1" x14ac:dyDescent="0.25">
      <c r="A18" s="252">
        <v>45150</v>
      </c>
      <c r="B18" s="211" t="s">
        <v>605</v>
      </c>
      <c r="C18" s="253" t="s">
        <v>88</v>
      </c>
      <c r="D18" s="262"/>
      <c r="E18" s="201"/>
      <c r="F18" s="202">
        <v>34</v>
      </c>
      <c r="G18" s="263"/>
      <c r="H18" s="277"/>
      <c r="I18" s="173">
        <v>34</v>
      </c>
      <c r="J18" s="173"/>
      <c r="K18" s="173"/>
      <c r="L18" s="174"/>
      <c r="M18" s="173"/>
      <c r="N18" s="278"/>
      <c r="O18" s="289"/>
      <c r="P18" s="177"/>
      <c r="Q18" s="177"/>
      <c r="R18" s="177"/>
      <c r="S18" s="177"/>
      <c r="T18" s="212"/>
      <c r="U18" s="177"/>
      <c r="V18" s="178"/>
      <c r="W18" s="177"/>
      <c r="X18" s="177"/>
      <c r="Y18" s="177"/>
      <c r="Z18" s="177"/>
      <c r="AA18" s="290"/>
      <c r="AB18" s="289"/>
      <c r="AC18" s="290"/>
      <c r="AD18" s="160"/>
      <c r="AE18" s="160"/>
      <c r="AF18" s="160"/>
      <c r="AG18" s="160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</row>
    <row r="19" spans="1:115" s="162" customFormat="1" ht="12" customHeight="1" x14ac:dyDescent="0.25">
      <c r="A19" s="252">
        <v>45150</v>
      </c>
      <c r="B19" s="211" t="s">
        <v>606</v>
      </c>
      <c r="C19" s="253" t="s">
        <v>88</v>
      </c>
      <c r="D19" s="262">
        <v>40</v>
      </c>
      <c r="E19" s="201"/>
      <c r="F19" s="202"/>
      <c r="G19" s="263"/>
      <c r="H19" s="277"/>
      <c r="I19" s="173">
        <v>40</v>
      </c>
      <c r="J19" s="173"/>
      <c r="K19" s="173"/>
      <c r="L19" s="174"/>
      <c r="M19" s="173"/>
      <c r="N19" s="278"/>
      <c r="O19" s="289"/>
      <c r="P19" s="177"/>
      <c r="Q19" s="177"/>
      <c r="R19" s="177"/>
      <c r="S19" s="177"/>
      <c r="T19" s="212"/>
      <c r="U19" s="177"/>
      <c r="V19" s="178"/>
      <c r="W19" s="177"/>
      <c r="X19" s="177"/>
      <c r="Y19" s="177"/>
      <c r="Z19" s="177"/>
      <c r="AA19" s="290"/>
      <c r="AB19" s="460"/>
      <c r="AC19" s="455"/>
      <c r="AD19" s="160"/>
      <c r="AE19" s="160"/>
      <c r="AF19" s="160"/>
      <c r="AG19" s="160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</row>
    <row r="20" spans="1:115" s="162" customFormat="1" ht="12" customHeight="1" x14ac:dyDescent="0.25">
      <c r="A20" s="252">
        <v>45150</v>
      </c>
      <c r="B20" s="211" t="s">
        <v>605</v>
      </c>
      <c r="C20" s="253" t="s">
        <v>88</v>
      </c>
      <c r="D20" s="262"/>
      <c r="E20" s="201"/>
      <c r="F20" s="202">
        <v>37</v>
      </c>
      <c r="G20" s="263"/>
      <c r="H20" s="277"/>
      <c r="I20" s="173">
        <v>37</v>
      </c>
      <c r="J20" s="173"/>
      <c r="K20" s="173"/>
      <c r="L20" s="174"/>
      <c r="M20" s="173"/>
      <c r="N20" s="278"/>
      <c r="O20" s="289"/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460"/>
      <c r="AC20" s="455"/>
      <c r="AD20" s="160"/>
      <c r="AE20" s="160"/>
      <c r="AF20" s="160"/>
      <c r="AG20" s="160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</row>
    <row r="21" spans="1:115" s="162" customFormat="1" ht="12" customHeight="1" x14ac:dyDescent="0.25">
      <c r="A21" s="252">
        <v>45150</v>
      </c>
      <c r="B21" s="211" t="s">
        <v>607</v>
      </c>
      <c r="C21" s="253" t="s">
        <v>88</v>
      </c>
      <c r="D21" s="262">
        <v>8.5</v>
      </c>
      <c r="E21" s="201"/>
      <c r="F21" s="202"/>
      <c r="G21" s="263"/>
      <c r="H21" s="277"/>
      <c r="I21" s="173">
        <v>8.5</v>
      </c>
      <c r="J21" s="173"/>
      <c r="K21" s="173"/>
      <c r="L21" s="174"/>
      <c r="M21" s="173"/>
      <c r="N21" s="278"/>
      <c r="O21" s="289"/>
      <c r="P21" s="177"/>
      <c r="Q21" s="177"/>
      <c r="R21" s="177"/>
      <c r="S21" s="177"/>
      <c r="T21" s="212"/>
      <c r="U21" s="177"/>
      <c r="V21" s="178"/>
      <c r="W21" s="177"/>
      <c r="X21" s="177"/>
      <c r="Y21" s="177"/>
      <c r="Z21" s="177"/>
      <c r="AA21" s="290"/>
      <c r="AB21" s="289"/>
      <c r="AC21" s="290"/>
      <c r="AD21" s="160"/>
      <c r="AE21" s="160"/>
      <c r="AF21" s="160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</row>
    <row r="22" spans="1:115" s="162" customFormat="1" ht="12" customHeight="1" x14ac:dyDescent="0.25">
      <c r="A22" s="252">
        <v>45150</v>
      </c>
      <c r="B22" s="211" t="s">
        <v>608</v>
      </c>
      <c r="C22" s="253" t="s">
        <v>88</v>
      </c>
      <c r="D22" s="262"/>
      <c r="E22" s="201"/>
      <c r="F22" s="202">
        <v>14</v>
      </c>
      <c r="G22" s="263"/>
      <c r="H22" s="277"/>
      <c r="I22" s="173">
        <v>14</v>
      </c>
      <c r="J22" s="173"/>
      <c r="K22" s="173"/>
      <c r="L22" s="174"/>
      <c r="M22" s="173"/>
      <c r="N22" s="278"/>
      <c r="O22" s="289"/>
      <c r="P22" s="177"/>
      <c r="Q22" s="177"/>
      <c r="R22" s="177"/>
      <c r="S22" s="177"/>
      <c r="T22" s="212"/>
      <c r="U22" s="177"/>
      <c r="V22" s="178"/>
      <c r="W22" s="177"/>
      <c r="X22" s="177"/>
      <c r="Y22" s="177"/>
      <c r="Z22" s="177"/>
      <c r="AA22" s="290"/>
      <c r="AB22" s="460"/>
      <c r="AC22" s="455"/>
      <c r="AD22" s="160"/>
      <c r="AE22" s="160"/>
      <c r="AF22" s="160"/>
      <c r="AG22" s="160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</row>
    <row r="23" spans="1:115" s="162" customFormat="1" ht="12" customHeight="1" x14ac:dyDescent="0.25">
      <c r="A23" s="252">
        <v>45150</v>
      </c>
      <c r="B23" s="211" t="s">
        <v>610</v>
      </c>
      <c r="C23" s="253" t="s">
        <v>88</v>
      </c>
      <c r="D23" s="262"/>
      <c r="E23" s="201"/>
      <c r="F23" s="202">
        <v>22</v>
      </c>
      <c r="G23" s="263"/>
      <c r="H23" s="277"/>
      <c r="I23" s="173">
        <v>22</v>
      </c>
      <c r="J23" s="173"/>
      <c r="K23" s="173"/>
      <c r="L23" s="174"/>
      <c r="M23" s="173"/>
      <c r="N23" s="278"/>
      <c r="O23" s="289"/>
      <c r="P23" s="177"/>
      <c r="Q23" s="177"/>
      <c r="R23" s="177"/>
      <c r="S23" s="177"/>
      <c r="T23" s="212"/>
      <c r="U23" s="177"/>
      <c r="V23" s="178"/>
      <c r="W23" s="177"/>
      <c r="X23" s="177"/>
      <c r="Y23" s="177"/>
      <c r="Z23" s="177"/>
      <c r="AA23" s="290"/>
      <c r="AB23" s="289"/>
      <c r="AC23" s="290"/>
      <c r="AD23" s="160"/>
      <c r="AE23" s="160"/>
      <c r="AF23" s="160"/>
      <c r="AG23" s="160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</row>
    <row r="24" spans="1:115" s="162" customFormat="1" ht="12" customHeight="1" x14ac:dyDescent="0.25">
      <c r="A24" s="252">
        <v>45150</v>
      </c>
      <c r="B24" s="211" t="s">
        <v>611</v>
      </c>
      <c r="C24" s="253" t="s">
        <v>88</v>
      </c>
      <c r="D24" s="262"/>
      <c r="E24" s="201"/>
      <c r="F24" s="202">
        <v>1</v>
      </c>
      <c r="G24" s="263"/>
      <c r="H24" s="277"/>
      <c r="I24" s="173">
        <v>1</v>
      </c>
      <c r="J24" s="173"/>
      <c r="K24" s="173"/>
      <c r="L24" s="174"/>
      <c r="M24" s="173"/>
      <c r="N24" s="278"/>
      <c r="O24" s="289"/>
      <c r="P24" s="177"/>
      <c r="Q24" s="177"/>
      <c r="R24" s="177"/>
      <c r="S24" s="177"/>
      <c r="T24" s="212"/>
      <c r="U24" s="177"/>
      <c r="V24" s="178"/>
      <c r="W24" s="177"/>
      <c r="X24" s="177"/>
      <c r="Y24" s="177"/>
      <c r="Z24" s="177"/>
      <c r="AA24" s="290"/>
      <c r="AB24" s="460"/>
      <c r="AC24" s="455"/>
      <c r="AD24" s="160"/>
      <c r="AE24" s="160"/>
      <c r="AF24" s="160"/>
      <c r="AG24" s="160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</row>
    <row r="25" spans="1:115" s="162" customFormat="1" ht="12" customHeight="1" x14ac:dyDescent="0.25">
      <c r="A25" s="252">
        <v>45150</v>
      </c>
      <c r="B25" s="211" t="s">
        <v>611</v>
      </c>
      <c r="C25" s="253" t="s">
        <v>88</v>
      </c>
      <c r="D25" s="262"/>
      <c r="E25" s="201"/>
      <c r="F25" s="202">
        <v>1.4</v>
      </c>
      <c r="G25" s="263"/>
      <c r="H25" s="277"/>
      <c r="I25" s="173">
        <v>1.4</v>
      </c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290"/>
      <c r="AB25" s="460"/>
      <c r="AC25" s="455"/>
      <c r="AD25" s="160"/>
      <c r="AE25" s="160"/>
      <c r="AF25" s="160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</row>
    <row r="26" spans="1:115" s="162" customFormat="1" ht="12" customHeight="1" x14ac:dyDescent="0.25">
      <c r="A26" s="252">
        <v>45150</v>
      </c>
      <c r="B26" s="211" t="s">
        <v>612</v>
      </c>
      <c r="C26" s="253" t="s">
        <v>88</v>
      </c>
      <c r="D26" s="262">
        <v>48</v>
      </c>
      <c r="E26" s="201"/>
      <c r="F26" s="202"/>
      <c r="G26" s="263"/>
      <c r="H26" s="277"/>
      <c r="I26" s="173">
        <v>48</v>
      </c>
      <c r="J26" s="173"/>
      <c r="K26" s="173"/>
      <c r="L26" s="174"/>
      <c r="M26" s="173"/>
      <c r="N26" s="278"/>
      <c r="O26" s="289"/>
      <c r="P26" s="177"/>
      <c r="Q26" s="177"/>
      <c r="R26" s="177"/>
      <c r="S26" s="177"/>
      <c r="T26" s="212"/>
      <c r="U26" s="177"/>
      <c r="V26" s="178"/>
      <c r="W26" s="177"/>
      <c r="X26" s="177"/>
      <c r="Y26" s="177"/>
      <c r="Z26" s="177"/>
      <c r="AA26" s="290"/>
      <c r="AB26" s="289"/>
      <c r="AC26" s="290"/>
      <c r="AD26" s="160"/>
      <c r="AE26" s="160"/>
      <c r="AF26" s="160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</row>
    <row r="27" spans="1:115" s="162" customFormat="1" ht="12" customHeight="1" x14ac:dyDescent="0.25">
      <c r="A27" s="252">
        <v>45150</v>
      </c>
      <c r="B27" s="211" t="s">
        <v>609</v>
      </c>
      <c r="C27" s="253" t="s">
        <v>88</v>
      </c>
      <c r="D27" s="262">
        <v>108</v>
      </c>
      <c r="E27" s="201"/>
      <c r="F27" s="202"/>
      <c r="G27" s="263"/>
      <c r="H27" s="277"/>
      <c r="I27" s="173">
        <v>108</v>
      </c>
      <c r="J27" s="173"/>
      <c r="K27" s="173"/>
      <c r="L27" s="174"/>
      <c r="M27" s="173"/>
      <c r="N27" s="278"/>
      <c r="O27" s="289"/>
      <c r="P27" s="177"/>
      <c r="Q27" s="177"/>
      <c r="R27" s="177"/>
      <c r="S27" s="177"/>
      <c r="T27" s="212"/>
      <c r="U27" s="177"/>
      <c r="V27" s="178"/>
      <c r="W27" s="177"/>
      <c r="X27" s="177"/>
      <c r="Y27" s="177"/>
      <c r="Z27" s="177"/>
      <c r="AA27" s="290"/>
      <c r="AB27" s="460"/>
      <c r="AC27" s="455"/>
      <c r="AD27" s="160"/>
      <c r="AE27" s="160"/>
      <c r="AF27" s="160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</row>
    <row r="28" spans="1:115" s="162" customFormat="1" ht="12" customHeight="1" x14ac:dyDescent="0.25">
      <c r="A28" s="252">
        <v>45152</v>
      </c>
      <c r="B28" s="211" t="s">
        <v>95</v>
      </c>
      <c r="C28" s="253" t="s">
        <v>88</v>
      </c>
      <c r="D28" s="262">
        <v>87.3</v>
      </c>
      <c r="E28" s="201"/>
      <c r="F28" s="202"/>
      <c r="G28" s="263"/>
      <c r="H28" s="277">
        <v>87.3</v>
      </c>
      <c r="I28" s="173"/>
      <c r="J28" s="173"/>
      <c r="K28" s="173"/>
      <c r="L28" s="174"/>
      <c r="M28" s="173"/>
      <c r="N28" s="278"/>
      <c r="O28" s="289"/>
      <c r="P28" s="177"/>
      <c r="Q28" s="177"/>
      <c r="R28" s="177"/>
      <c r="S28" s="177"/>
      <c r="T28" s="212"/>
      <c r="U28" s="177"/>
      <c r="V28" s="178"/>
      <c r="W28" s="177"/>
      <c r="X28" s="177"/>
      <c r="Y28" s="177"/>
      <c r="Z28" s="177"/>
      <c r="AA28" s="290"/>
      <c r="AB28" s="289"/>
      <c r="AC28" s="290"/>
      <c r="AD28" s="160"/>
      <c r="AE28" s="160"/>
      <c r="AF28" s="160"/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</row>
    <row r="29" spans="1:115" s="162" customFormat="1" ht="12" customHeight="1" x14ac:dyDescent="0.25">
      <c r="A29" s="252">
        <v>45153</v>
      </c>
      <c r="B29" s="211" t="s">
        <v>305</v>
      </c>
      <c r="C29" s="253" t="s">
        <v>88</v>
      </c>
      <c r="D29" s="262">
        <v>130</v>
      </c>
      <c r="E29" s="201"/>
      <c r="F29" s="202"/>
      <c r="G29" s="263"/>
      <c r="H29" s="277">
        <v>138</v>
      </c>
      <c r="I29" s="173"/>
      <c r="J29" s="173"/>
      <c r="K29" s="173"/>
      <c r="L29" s="174"/>
      <c r="M29" s="173"/>
      <c r="N29" s="278"/>
      <c r="O29" s="289"/>
      <c r="P29" s="177"/>
      <c r="Q29" s="177"/>
      <c r="R29" s="177"/>
      <c r="S29" s="177"/>
      <c r="T29" s="212"/>
      <c r="U29" s="177"/>
      <c r="V29" s="178"/>
      <c r="W29" s="177"/>
      <c r="X29" s="177"/>
      <c r="Y29" s="177"/>
      <c r="Z29" s="177"/>
      <c r="AA29" s="290"/>
      <c r="AB29" s="460"/>
      <c r="AC29" s="455"/>
      <c r="AD29" s="160"/>
      <c r="AE29" s="160"/>
      <c r="AF29" s="160"/>
      <c r="AG29" s="160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</row>
    <row r="30" spans="1:115" s="162" customFormat="1" ht="12" customHeight="1" x14ac:dyDescent="0.25">
      <c r="A30" s="252">
        <v>45153</v>
      </c>
      <c r="B30" s="211" t="s">
        <v>644</v>
      </c>
      <c r="C30" s="253" t="s">
        <v>88</v>
      </c>
      <c r="D30" s="262">
        <v>8</v>
      </c>
      <c r="E30" s="201"/>
      <c r="F30" s="202"/>
      <c r="G30" s="263"/>
      <c r="H30" s="277"/>
      <c r="I30" s="173"/>
      <c r="J30" s="173"/>
      <c r="K30" s="173"/>
      <c r="L30" s="174"/>
      <c r="M30" s="173"/>
      <c r="N30" s="278"/>
      <c r="O30" s="289"/>
      <c r="P30" s="177"/>
      <c r="Q30" s="177"/>
      <c r="R30" s="177"/>
      <c r="S30" s="177"/>
      <c r="T30" s="212"/>
      <c r="U30" s="177"/>
      <c r="V30" s="178"/>
      <c r="W30" s="177"/>
      <c r="X30" s="177"/>
      <c r="Y30" s="177"/>
      <c r="Z30" s="177"/>
      <c r="AA30" s="290"/>
      <c r="AB30" s="460"/>
      <c r="AC30" s="455"/>
      <c r="AD30" s="160"/>
      <c r="AE30" s="160"/>
      <c r="AF30" s="160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</row>
    <row r="31" spans="1:115" s="162" customFormat="1" ht="12" customHeight="1" x14ac:dyDescent="0.25">
      <c r="A31" s="252">
        <v>45153</v>
      </c>
      <c r="B31" s="211" t="s">
        <v>613</v>
      </c>
      <c r="C31" s="253" t="s">
        <v>88</v>
      </c>
      <c r="D31" s="262">
        <v>172.49</v>
      </c>
      <c r="E31" s="201"/>
      <c r="F31" s="202"/>
      <c r="G31" s="263">
        <v>172.49</v>
      </c>
      <c r="H31" s="277"/>
      <c r="I31" s="173"/>
      <c r="J31" s="173"/>
      <c r="K31" s="173"/>
      <c r="L31" s="174"/>
      <c r="M31" s="173"/>
      <c r="N31" s="278"/>
      <c r="O31" s="289"/>
      <c r="P31" s="177"/>
      <c r="Q31" s="177"/>
      <c r="R31" s="177"/>
      <c r="S31" s="177"/>
      <c r="T31" s="212"/>
      <c r="U31" s="177"/>
      <c r="V31" s="178"/>
      <c r="W31" s="177"/>
      <c r="X31" s="177"/>
      <c r="Y31" s="177"/>
      <c r="Z31" s="177"/>
      <c r="AA31" s="290"/>
      <c r="AB31" s="460"/>
      <c r="AC31" s="455"/>
      <c r="AD31" s="160"/>
      <c r="AE31" s="160"/>
      <c r="AF31" s="160"/>
      <c r="AG31" s="160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</row>
    <row r="32" spans="1:115" s="162" customFormat="1" ht="12" customHeight="1" x14ac:dyDescent="0.25">
      <c r="A32" s="252">
        <v>45157</v>
      </c>
      <c r="B32" s="211" t="s">
        <v>615</v>
      </c>
      <c r="C32" s="253" t="s">
        <v>88</v>
      </c>
      <c r="D32" s="262"/>
      <c r="E32" s="201"/>
      <c r="F32" s="202">
        <v>6</v>
      </c>
      <c r="G32" s="263"/>
      <c r="H32" s="277"/>
      <c r="I32" s="173">
        <v>6</v>
      </c>
      <c r="J32" s="173"/>
      <c r="K32" s="173"/>
      <c r="L32" s="174"/>
      <c r="M32" s="173"/>
      <c r="N32" s="278"/>
      <c r="O32" s="289"/>
      <c r="P32" s="177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289"/>
      <c r="AC32" s="290"/>
      <c r="AD32" s="160"/>
      <c r="AE32" s="160"/>
      <c r="AF32" s="160"/>
      <c r="AG32" s="160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</row>
    <row r="33" spans="1:115" s="162" customFormat="1" ht="12" customHeight="1" x14ac:dyDescent="0.25">
      <c r="A33" s="252">
        <v>45157</v>
      </c>
      <c r="B33" s="211" t="s">
        <v>617</v>
      </c>
      <c r="C33" s="253" t="s">
        <v>88</v>
      </c>
      <c r="D33" s="262">
        <v>9.5</v>
      </c>
      <c r="E33" s="201"/>
      <c r="F33" s="202"/>
      <c r="G33" s="263"/>
      <c r="H33" s="277"/>
      <c r="I33" s="173">
        <v>9.5</v>
      </c>
      <c r="J33" s="173"/>
      <c r="K33" s="173"/>
      <c r="L33" s="174"/>
      <c r="M33" s="173"/>
      <c r="N33" s="278"/>
      <c r="O33" s="289"/>
      <c r="P33" s="177"/>
      <c r="Q33" s="177"/>
      <c r="R33" s="177"/>
      <c r="S33" s="177"/>
      <c r="T33" s="212"/>
      <c r="U33" s="177"/>
      <c r="V33" s="178"/>
      <c r="W33" s="177"/>
      <c r="X33" s="177"/>
      <c r="Y33" s="177"/>
      <c r="Z33" s="177"/>
      <c r="AA33" s="290"/>
      <c r="AB33" s="460"/>
      <c r="AC33" s="455"/>
      <c r="AD33" s="160"/>
      <c r="AE33" s="160"/>
      <c r="AF33" s="160"/>
      <c r="AG33" s="160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</row>
    <row r="34" spans="1:115" s="162" customFormat="1" ht="12" customHeight="1" x14ac:dyDescent="0.25">
      <c r="A34" s="252">
        <v>45157</v>
      </c>
      <c r="B34" s="211" t="s">
        <v>618</v>
      </c>
      <c r="C34" s="253" t="s">
        <v>88</v>
      </c>
      <c r="D34" s="262">
        <v>65</v>
      </c>
      <c r="E34" s="201"/>
      <c r="F34" s="202"/>
      <c r="G34" s="263"/>
      <c r="H34" s="277"/>
      <c r="I34" s="173">
        <v>65</v>
      </c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460"/>
      <c r="AC34" s="455"/>
      <c r="AD34" s="160"/>
      <c r="AE34" s="160"/>
      <c r="AF34" s="160"/>
      <c r="AG34" s="160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</row>
    <row r="35" spans="1:115" s="162" customFormat="1" ht="12" customHeight="1" x14ac:dyDescent="0.25">
      <c r="A35" s="252">
        <v>45157</v>
      </c>
      <c r="B35" s="211" t="s">
        <v>619</v>
      </c>
      <c r="C35" s="253" t="s">
        <v>88</v>
      </c>
      <c r="D35" s="262"/>
      <c r="E35" s="201"/>
      <c r="F35" s="202">
        <v>3</v>
      </c>
      <c r="G35" s="263"/>
      <c r="H35" s="277"/>
      <c r="I35" s="173">
        <v>3</v>
      </c>
      <c r="J35" s="173"/>
      <c r="K35" s="173"/>
      <c r="L35" s="174"/>
      <c r="M35" s="173"/>
      <c r="N35" s="278"/>
      <c r="O35" s="289"/>
      <c r="P35" s="177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290"/>
      <c r="AB35" s="289"/>
      <c r="AC35" s="290"/>
      <c r="AD35" s="160"/>
      <c r="AE35" s="160"/>
      <c r="AF35" s="160"/>
      <c r="AG35" s="160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</row>
    <row r="36" spans="1:115" s="162" customFormat="1" ht="12" customHeight="1" x14ac:dyDescent="0.25">
      <c r="A36" s="252">
        <v>45157</v>
      </c>
      <c r="B36" s="211" t="s">
        <v>620</v>
      </c>
      <c r="C36" s="253" t="s">
        <v>88</v>
      </c>
      <c r="D36" s="262"/>
      <c r="E36" s="201"/>
      <c r="F36" s="202">
        <v>15.2</v>
      </c>
      <c r="G36" s="263"/>
      <c r="H36" s="277"/>
      <c r="I36" s="173">
        <v>15.2</v>
      </c>
      <c r="J36" s="173"/>
      <c r="K36" s="173"/>
      <c r="L36" s="174"/>
      <c r="M36" s="173"/>
      <c r="N36" s="278"/>
      <c r="O36" s="289"/>
      <c r="P36" s="177"/>
      <c r="Q36" s="177"/>
      <c r="R36" s="177"/>
      <c r="S36" s="177"/>
      <c r="T36" s="212"/>
      <c r="U36" s="177"/>
      <c r="V36" s="178"/>
      <c r="W36" s="177"/>
      <c r="X36" s="177"/>
      <c r="Y36" s="177"/>
      <c r="Z36" s="177"/>
      <c r="AA36" s="290"/>
      <c r="AB36" s="460"/>
      <c r="AC36" s="455"/>
      <c r="AD36" s="160"/>
      <c r="AE36" s="160"/>
      <c r="AF36" s="160"/>
      <c r="AG36" s="160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</row>
    <row r="37" spans="1:115" s="162" customFormat="1" ht="12" customHeight="1" x14ac:dyDescent="0.25">
      <c r="A37" s="252">
        <v>45157</v>
      </c>
      <c r="B37" s="211" t="s">
        <v>614</v>
      </c>
      <c r="C37" s="253" t="s">
        <v>88</v>
      </c>
      <c r="D37" s="262"/>
      <c r="E37" s="201"/>
      <c r="F37" s="202">
        <v>1.7</v>
      </c>
      <c r="G37" s="263"/>
      <c r="H37" s="277"/>
      <c r="I37" s="173">
        <v>1.7</v>
      </c>
      <c r="J37" s="173"/>
      <c r="K37" s="173"/>
      <c r="L37" s="174"/>
      <c r="M37" s="173"/>
      <c r="N37" s="278"/>
      <c r="O37" s="289"/>
      <c r="P37" s="177"/>
      <c r="Q37" s="177"/>
      <c r="R37" s="177"/>
      <c r="S37" s="177"/>
      <c r="T37" s="212"/>
      <c r="U37" s="177"/>
      <c r="V37" s="178"/>
      <c r="W37" s="177"/>
      <c r="X37" s="177"/>
      <c r="Y37" s="177"/>
      <c r="Z37" s="177"/>
      <c r="AA37" s="290"/>
      <c r="AB37" s="460"/>
      <c r="AC37" s="455"/>
      <c r="AD37" s="160"/>
      <c r="AE37" s="160"/>
      <c r="AF37" s="160"/>
      <c r="AG37" s="160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</row>
    <row r="38" spans="1:115" s="162" customFormat="1" ht="12" customHeight="1" x14ac:dyDescent="0.25">
      <c r="A38" s="252">
        <v>45157</v>
      </c>
      <c r="B38" s="211" t="s">
        <v>622</v>
      </c>
      <c r="C38" s="253" t="s">
        <v>88</v>
      </c>
      <c r="D38" s="262"/>
      <c r="E38" s="201"/>
      <c r="F38" s="202">
        <v>194</v>
      </c>
      <c r="G38" s="263"/>
      <c r="H38" s="277"/>
      <c r="I38" s="173">
        <v>194</v>
      </c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290"/>
      <c r="AB38" s="289"/>
      <c r="AC38" s="290"/>
      <c r="AD38" s="160"/>
      <c r="AE38" s="160"/>
      <c r="AF38" s="160"/>
      <c r="AG38" s="160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</row>
    <row r="39" spans="1:115" s="162" customFormat="1" ht="12" customHeight="1" x14ac:dyDescent="0.25">
      <c r="A39" s="252">
        <v>45157</v>
      </c>
      <c r="B39" s="211" t="s">
        <v>623</v>
      </c>
      <c r="C39" s="253" t="s">
        <v>88</v>
      </c>
      <c r="D39" s="262"/>
      <c r="E39" s="201"/>
      <c r="F39" s="202">
        <v>5</v>
      </c>
      <c r="G39" s="263"/>
      <c r="H39" s="277"/>
      <c r="I39" s="173">
        <v>5</v>
      </c>
      <c r="J39" s="173"/>
      <c r="K39" s="173"/>
      <c r="L39" s="174"/>
      <c r="M39" s="173"/>
      <c r="N39" s="278"/>
      <c r="O39" s="289"/>
      <c r="P39" s="177"/>
      <c r="Q39" s="177"/>
      <c r="R39" s="177"/>
      <c r="S39" s="177"/>
      <c r="T39" s="212"/>
      <c r="U39" s="177"/>
      <c r="V39" s="178"/>
      <c r="W39" s="177"/>
      <c r="X39" s="177"/>
      <c r="Y39" s="177"/>
      <c r="Z39" s="177"/>
      <c r="AA39" s="290"/>
      <c r="AB39" s="460"/>
      <c r="AC39" s="455"/>
      <c r="AD39" s="160"/>
      <c r="AE39" s="160"/>
      <c r="AF39" s="160"/>
      <c r="AG39" s="160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</row>
    <row r="40" spans="1:115" s="162" customFormat="1" ht="12" customHeight="1" x14ac:dyDescent="0.25">
      <c r="A40" s="252">
        <v>45157</v>
      </c>
      <c r="B40" s="211" t="s">
        <v>614</v>
      </c>
      <c r="C40" s="253" t="s">
        <v>88</v>
      </c>
      <c r="D40" s="262"/>
      <c r="E40" s="201"/>
      <c r="F40" s="202">
        <v>14.5</v>
      </c>
      <c r="G40" s="263"/>
      <c r="H40" s="277"/>
      <c r="I40" s="173">
        <v>14.5</v>
      </c>
      <c r="J40" s="173"/>
      <c r="K40" s="173"/>
      <c r="L40" s="174"/>
      <c r="M40" s="173"/>
      <c r="N40" s="278"/>
      <c r="O40" s="289"/>
      <c r="P40" s="177"/>
      <c r="Q40" s="177"/>
      <c r="R40" s="177"/>
      <c r="S40" s="177"/>
      <c r="T40" s="212"/>
      <c r="U40" s="177"/>
      <c r="V40" s="178"/>
      <c r="W40" s="177"/>
      <c r="X40" s="177"/>
      <c r="Y40" s="177"/>
      <c r="Z40" s="177"/>
      <c r="AA40" s="290"/>
      <c r="AB40" s="460"/>
      <c r="AC40" s="455"/>
      <c r="AD40" s="160"/>
      <c r="AE40" s="160"/>
      <c r="AF40" s="160"/>
      <c r="AG40" s="160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</row>
    <row r="41" spans="1:115" s="162" customFormat="1" ht="12" customHeight="1" x14ac:dyDescent="0.25">
      <c r="A41" s="252">
        <v>45157</v>
      </c>
      <c r="B41" s="211" t="s">
        <v>621</v>
      </c>
      <c r="C41" s="253" t="s">
        <v>88</v>
      </c>
      <c r="D41" s="262">
        <v>127.5</v>
      </c>
      <c r="E41" s="201"/>
      <c r="F41" s="202"/>
      <c r="G41" s="263"/>
      <c r="H41" s="277"/>
      <c r="I41" s="173">
        <v>127.5</v>
      </c>
      <c r="J41" s="173"/>
      <c r="K41" s="173"/>
      <c r="L41" s="174"/>
      <c r="M41" s="173"/>
      <c r="N41" s="278"/>
      <c r="O41" s="289"/>
      <c r="P41" s="177"/>
      <c r="Q41" s="177"/>
      <c r="R41" s="177"/>
      <c r="S41" s="177"/>
      <c r="T41" s="212"/>
      <c r="U41" s="177"/>
      <c r="V41" s="178"/>
      <c r="W41" s="177"/>
      <c r="X41" s="177"/>
      <c r="Y41" s="177"/>
      <c r="Z41" s="177"/>
      <c r="AA41" s="290"/>
      <c r="AB41" s="289"/>
      <c r="AC41" s="290"/>
      <c r="AD41" s="160"/>
      <c r="AE41" s="160"/>
      <c r="AF41" s="160"/>
      <c r="AG41" s="160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</row>
    <row r="42" spans="1:115" s="162" customFormat="1" ht="12" customHeight="1" x14ac:dyDescent="0.25">
      <c r="A42" s="252">
        <v>45157</v>
      </c>
      <c r="B42" s="211" t="s">
        <v>616</v>
      </c>
      <c r="C42" s="253" t="s">
        <v>88</v>
      </c>
      <c r="D42" s="262"/>
      <c r="E42" s="201"/>
      <c r="F42" s="202">
        <v>13.9</v>
      </c>
      <c r="G42" s="263"/>
      <c r="H42" s="277"/>
      <c r="I42" s="173">
        <v>13.9</v>
      </c>
      <c r="J42" s="173"/>
      <c r="K42" s="173"/>
      <c r="L42" s="174"/>
      <c r="M42" s="173"/>
      <c r="N42" s="278"/>
      <c r="O42" s="289"/>
      <c r="P42" s="177"/>
      <c r="Q42" s="177"/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460"/>
      <c r="AC42" s="455"/>
      <c r="AD42" s="160"/>
      <c r="AE42" s="160"/>
      <c r="AF42" s="160"/>
      <c r="AG42" s="160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</row>
    <row r="43" spans="1:115" s="162" customFormat="1" ht="12" customHeight="1" x14ac:dyDescent="0.25">
      <c r="A43" s="252">
        <v>45159</v>
      </c>
      <c r="B43" s="211" t="s">
        <v>505</v>
      </c>
      <c r="C43" s="253" t="s">
        <v>88</v>
      </c>
      <c r="D43" s="262">
        <v>55</v>
      </c>
      <c r="E43" s="201"/>
      <c r="F43" s="202"/>
      <c r="G43" s="263"/>
      <c r="H43" s="277">
        <v>55</v>
      </c>
      <c r="I43" s="173"/>
      <c r="J43" s="173"/>
      <c r="K43" s="173"/>
      <c r="L43" s="174"/>
      <c r="M43" s="173"/>
      <c r="N43" s="278"/>
      <c r="O43" s="289"/>
      <c r="P43" s="177"/>
      <c r="Q43" s="177"/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289"/>
      <c r="AC43" s="290"/>
      <c r="AD43" s="160"/>
      <c r="AE43" s="160"/>
      <c r="AF43" s="160"/>
      <c r="AG43" s="160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</row>
    <row r="44" spans="1:115" s="162" customFormat="1" ht="12" customHeight="1" x14ac:dyDescent="0.25">
      <c r="A44" s="252">
        <v>45160</v>
      </c>
      <c r="B44" s="211" t="s">
        <v>624</v>
      </c>
      <c r="C44" s="253" t="s">
        <v>88</v>
      </c>
      <c r="D44" s="262">
        <v>159.80000000000001</v>
      </c>
      <c r="E44" s="201"/>
      <c r="F44" s="202"/>
      <c r="G44" s="263"/>
      <c r="H44" s="277">
        <v>159.80000000000001</v>
      </c>
      <c r="I44" s="173"/>
      <c r="J44" s="173"/>
      <c r="K44" s="173"/>
      <c r="L44" s="174"/>
      <c r="M44" s="173"/>
      <c r="N44" s="278"/>
      <c r="O44" s="289"/>
      <c r="P44" s="177"/>
      <c r="Q44" s="177"/>
      <c r="R44" s="177"/>
      <c r="S44" s="177"/>
      <c r="T44" s="212"/>
      <c r="U44" s="177"/>
      <c r="V44" s="178"/>
      <c r="W44" s="177"/>
      <c r="X44" s="177"/>
      <c r="Y44" s="177"/>
      <c r="Z44" s="177"/>
      <c r="AA44" s="290"/>
      <c r="AB44" s="460"/>
      <c r="AC44" s="455"/>
      <c r="AD44" s="160"/>
      <c r="AE44" s="160"/>
      <c r="AF44" s="160"/>
      <c r="AG44" s="160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</row>
    <row r="45" spans="1:115" s="162" customFormat="1" ht="12" customHeight="1" x14ac:dyDescent="0.25">
      <c r="A45" s="252">
        <v>45160</v>
      </c>
      <c r="B45" s="211" t="s">
        <v>258</v>
      </c>
      <c r="C45" s="253" t="s">
        <v>88</v>
      </c>
      <c r="D45" s="262">
        <v>104</v>
      </c>
      <c r="E45" s="201"/>
      <c r="F45" s="202"/>
      <c r="G45" s="263"/>
      <c r="H45" s="277">
        <v>104</v>
      </c>
      <c r="I45" s="173"/>
      <c r="J45" s="173"/>
      <c r="K45" s="173"/>
      <c r="L45" s="174"/>
      <c r="M45" s="173"/>
      <c r="N45" s="278"/>
      <c r="O45" s="289"/>
      <c r="P45" s="177"/>
      <c r="Q45" s="177"/>
      <c r="R45" s="177"/>
      <c r="S45" s="177"/>
      <c r="T45" s="212"/>
      <c r="U45" s="177"/>
      <c r="V45" s="178"/>
      <c r="W45" s="177"/>
      <c r="X45" s="177"/>
      <c r="Y45" s="177"/>
      <c r="Z45" s="177"/>
      <c r="AA45" s="290"/>
      <c r="AB45" s="460"/>
      <c r="AC45" s="455"/>
      <c r="AD45" s="160"/>
      <c r="AE45" s="160"/>
      <c r="AF45" s="160"/>
      <c r="AG45" s="160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</row>
    <row r="46" spans="1:115" s="162" customFormat="1" ht="12" customHeight="1" x14ac:dyDescent="0.25">
      <c r="A46" s="252">
        <v>45160</v>
      </c>
      <c r="B46" s="211" t="s">
        <v>596</v>
      </c>
      <c r="C46" s="253" t="s">
        <v>88</v>
      </c>
      <c r="D46" s="262"/>
      <c r="E46" s="201">
        <v>2</v>
      </c>
      <c r="F46" s="202"/>
      <c r="G46" s="263"/>
      <c r="H46" s="277"/>
      <c r="I46" s="173"/>
      <c r="J46" s="173"/>
      <c r="K46" s="173"/>
      <c r="L46" s="174"/>
      <c r="M46" s="173"/>
      <c r="N46" s="278"/>
      <c r="O46" s="289"/>
      <c r="P46" s="177"/>
      <c r="Q46" s="177"/>
      <c r="R46" s="177"/>
      <c r="S46" s="177"/>
      <c r="T46" s="212"/>
      <c r="U46" s="177">
        <v>2</v>
      </c>
      <c r="V46" s="178"/>
      <c r="W46" s="177"/>
      <c r="X46" s="177"/>
      <c r="Y46" s="177"/>
      <c r="Z46" s="177"/>
      <c r="AA46" s="290"/>
      <c r="AB46" s="289"/>
      <c r="AC46" s="290"/>
      <c r="AD46" s="160"/>
      <c r="AE46" s="160"/>
      <c r="AF46" s="160"/>
      <c r="AG46" s="160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</row>
    <row r="47" spans="1:115" s="162" customFormat="1" ht="12" customHeight="1" x14ac:dyDescent="0.25">
      <c r="A47" s="252">
        <v>45160</v>
      </c>
      <c r="B47" s="211" t="s">
        <v>626</v>
      </c>
      <c r="C47" s="253" t="s">
        <v>88</v>
      </c>
      <c r="D47" s="262"/>
      <c r="E47" s="201"/>
      <c r="F47" s="202"/>
      <c r="G47" s="263">
        <v>30</v>
      </c>
      <c r="H47" s="277"/>
      <c r="I47" s="173"/>
      <c r="J47" s="173"/>
      <c r="K47" s="173"/>
      <c r="L47" s="174"/>
      <c r="M47" s="173"/>
      <c r="N47" s="278"/>
      <c r="O47" s="289"/>
      <c r="P47" s="177"/>
      <c r="Q47" s="177">
        <v>30</v>
      </c>
      <c r="R47" s="177"/>
      <c r="S47" s="177"/>
      <c r="T47" s="212"/>
      <c r="U47" s="177"/>
      <c r="V47" s="178"/>
      <c r="W47" s="177"/>
      <c r="X47" s="177"/>
      <c r="Y47" s="177"/>
      <c r="Z47" s="177"/>
      <c r="AA47" s="290"/>
      <c r="AB47" s="460"/>
      <c r="AC47" s="455"/>
      <c r="AD47" s="160"/>
      <c r="AE47" s="160"/>
      <c r="AF47" s="160"/>
      <c r="AG47" s="160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</row>
    <row r="48" spans="1:115" s="162" customFormat="1" ht="12" customHeight="1" x14ac:dyDescent="0.25">
      <c r="A48" s="252">
        <v>45163</v>
      </c>
      <c r="B48" s="211" t="s">
        <v>139</v>
      </c>
      <c r="C48" s="253" t="s">
        <v>88</v>
      </c>
      <c r="D48" s="262"/>
      <c r="E48" s="201">
        <v>180.84</v>
      </c>
      <c r="F48" s="202"/>
      <c r="G48" s="263"/>
      <c r="H48" s="277"/>
      <c r="I48" s="173"/>
      <c r="J48" s="173"/>
      <c r="K48" s="173"/>
      <c r="L48" s="174"/>
      <c r="M48" s="173"/>
      <c r="N48" s="278"/>
      <c r="O48" s="289"/>
      <c r="P48" s="177"/>
      <c r="Q48" s="177"/>
      <c r="R48" s="177"/>
      <c r="S48" s="177"/>
      <c r="T48" s="212"/>
      <c r="U48" s="177">
        <v>180.84</v>
      </c>
      <c r="V48" s="178"/>
      <c r="W48" s="177"/>
      <c r="X48" s="177"/>
      <c r="Y48" s="177"/>
      <c r="Z48" s="177"/>
      <c r="AA48" s="290"/>
      <c r="AB48" s="460"/>
      <c r="AC48" s="455"/>
      <c r="AD48" s="160"/>
      <c r="AE48" s="160"/>
      <c r="AF48" s="160"/>
      <c r="AG48" s="160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</row>
    <row r="49" spans="1:115" s="162" customFormat="1" ht="12" customHeight="1" x14ac:dyDescent="0.25">
      <c r="A49" s="252">
        <v>45163</v>
      </c>
      <c r="B49" s="211" t="s">
        <v>625</v>
      </c>
      <c r="C49" s="253" t="s">
        <v>88</v>
      </c>
      <c r="D49" s="262"/>
      <c r="E49" s="201">
        <v>0</v>
      </c>
      <c r="F49" s="202"/>
      <c r="G49" s="263"/>
      <c r="H49" s="277"/>
      <c r="I49" s="173"/>
      <c r="J49" s="173"/>
      <c r="K49" s="173"/>
      <c r="L49" s="174"/>
      <c r="M49" s="173"/>
      <c r="N49" s="278"/>
      <c r="O49" s="289"/>
      <c r="P49" s="177"/>
      <c r="Q49" s="177"/>
      <c r="R49" s="177"/>
      <c r="S49" s="177"/>
      <c r="T49" s="212"/>
      <c r="U49" s="177"/>
      <c r="V49" s="178">
        <v>0</v>
      </c>
      <c r="W49" s="177"/>
      <c r="X49" s="177"/>
      <c r="Y49" s="177"/>
      <c r="Z49" s="177"/>
      <c r="AA49" s="290"/>
      <c r="AB49" s="460"/>
      <c r="AC49" s="455"/>
      <c r="AD49" s="160"/>
      <c r="AE49" s="160"/>
      <c r="AF49" s="160"/>
      <c r="AG49" s="160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</row>
    <row r="50" spans="1:115" s="162" customFormat="1" ht="12" customHeight="1" x14ac:dyDescent="0.25">
      <c r="A50" s="252">
        <v>45165</v>
      </c>
      <c r="B50" s="211" t="s">
        <v>382</v>
      </c>
      <c r="C50" s="253" t="s">
        <v>88</v>
      </c>
      <c r="D50" s="262">
        <v>70</v>
      </c>
      <c r="E50" s="201"/>
      <c r="F50" s="202"/>
      <c r="G50" s="263"/>
      <c r="H50" s="277">
        <v>70</v>
      </c>
      <c r="I50" s="173"/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290"/>
      <c r="AB50" s="289"/>
      <c r="AC50" s="290"/>
      <c r="AD50" s="160"/>
      <c r="AE50" s="160"/>
      <c r="AF50" s="160"/>
      <c r="AG50" s="160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</row>
    <row r="51" spans="1:115" s="162" customFormat="1" ht="12" customHeight="1" x14ac:dyDescent="0.25">
      <c r="A51" s="252">
        <v>45165</v>
      </c>
      <c r="B51" s="211" t="s">
        <v>627</v>
      </c>
      <c r="C51" s="253" t="s">
        <v>88</v>
      </c>
      <c r="D51" s="262"/>
      <c r="E51" s="201"/>
      <c r="F51" s="202">
        <v>2.8</v>
      </c>
      <c r="G51" s="263"/>
      <c r="H51" s="277"/>
      <c r="I51" s="173">
        <v>2.8</v>
      </c>
      <c r="J51" s="173"/>
      <c r="K51" s="173"/>
      <c r="L51" s="174"/>
      <c r="M51" s="173"/>
      <c r="N51" s="278"/>
      <c r="O51" s="289"/>
      <c r="P51" s="177"/>
      <c r="Q51" s="177"/>
      <c r="R51" s="177"/>
      <c r="S51" s="177"/>
      <c r="T51" s="212"/>
      <c r="U51" s="177"/>
      <c r="V51" s="178"/>
      <c r="W51" s="177"/>
      <c r="X51" s="177"/>
      <c r="Y51" s="177"/>
      <c r="Z51" s="177"/>
      <c r="AA51" s="290"/>
      <c r="AB51" s="460"/>
      <c r="AC51" s="455"/>
      <c r="AD51" s="160"/>
      <c r="AE51" s="160"/>
      <c r="AF51" s="160"/>
      <c r="AG51" s="160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</row>
    <row r="52" spans="1:115" s="162" customFormat="1" ht="12" customHeight="1" x14ac:dyDescent="0.25">
      <c r="A52" s="252">
        <v>45165</v>
      </c>
      <c r="B52" s="211" t="s">
        <v>628</v>
      </c>
      <c r="C52" s="253" t="s">
        <v>88</v>
      </c>
      <c r="D52" s="262"/>
      <c r="E52" s="201"/>
      <c r="F52" s="202">
        <v>2</v>
      </c>
      <c r="G52" s="263"/>
      <c r="H52" s="277"/>
      <c r="I52" s="173">
        <v>2</v>
      </c>
      <c r="J52" s="173"/>
      <c r="K52" s="173"/>
      <c r="L52" s="174"/>
      <c r="M52" s="173"/>
      <c r="N52" s="278"/>
      <c r="O52" s="289"/>
      <c r="P52" s="177"/>
      <c r="Q52" s="177"/>
      <c r="R52" s="177"/>
      <c r="S52" s="177"/>
      <c r="T52" s="212"/>
      <c r="U52" s="177"/>
      <c r="V52" s="178"/>
      <c r="W52" s="177"/>
      <c r="X52" s="177"/>
      <c r="Y52" s="177"/>
      <c r="Z52" s="177"/>
      <c r="AA52" s="290"/>
      <c r="AB52" s="460"/>
      <c r="AC52" s="455"/>
      <c r="AD52" s="160"/>
      <c r="AE52" s="160"/>
      <c r="AF52" s="160"/>
      <c r="AG52" s="160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</row>
    <row r="53" spans="1:115" s="162" customFormat="1" ht="12" customHeight="1" x14ac:dyDescent="0.25">
      <c r="A53" s="252">
        <v>45165</v>
      </c>
      <c r="B53" s="211" t="s">
        <v>629</v>
      </c>
      <c r="C53" s="253" t="s">
        <v>88</v>
      </c>
      <c r="D53" s="262">
        <v>34.1</v>
      </c>
      <c r="E53" s="201"/>
      <c r="F53" s="202"/>
      <c r="G53" s="263"/>
      <c r="H53" s="277"/>
      <c r="I53" s="173">
        <v>34.1</v>
      </c>
      <c r="J53" s="173"/>
      <c r="K53" s="173"/>
      <c r="L53" s="174"/>
      <c r="M53" s="173"/>
      <c r="N53" s="278"/>
      <c r="O53" s="289"/>
      <c r="P53" s="177"/>
      <c r="Q53" s="177"/>
      <c r="R53" s="177"/>
      <c r="S53" s="177"/>
      <c r="T53" s="212"/>
      <c r="U53" s="177"/>
      <c r="V53" s="178"/>
      <c r="W53" s="177"/>
      <c r="X53" s="177"/>
      <c r="Y53" s="177"/>
      <c r="Z53" s="177"/>
      <c r="AA53" s="290"/>
      <c r="AB53" s="460"/>
      <c r="AC53" s="455"/>
      <c r="AD53" s="160"/>
      <c r="AE53" s="160"/>
      <c r="AF53" s="160"/>
      <c r="AG53" s="160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</row>
    <row r="54" spans="1:115" s="162" customFormat="1" ht="12" customHeight="1" x14ac:dyDescent="0.25">
      <c r="A54" s="252">
        <v>45165</v>
      </c>
      <c r="B54" s="211" t="s">
        <v>630</v>
      </c>
      <c r="C54" s="253" t="s">
        <v>88</v>
      </c>
      <c r="D54" s="262">
        <v>166</v>
      </c>
      <c r="E54" s="201"/>
      <c r="F54" s="202"/>
      <c r="G54" s="263"/>
      <c r="H54" s="277"/>
      <c r="I54" s="173">
        <v>166</v>
      </c>
      <c r="J54" s="173"/>
      <c r="K54" s="173"/>
      <c r="L54" s="174"/>
      <c r="M54" s="173"/>
      <c r="N54" s="278"/>
      <c r="O54" s="289"/>
      <c r="P54" s="177"/>
      <c r="Q54" s="177"/>
      <c r="R54" s="177"/>
      <c r="S54" s="177"/>
      <c r="T54" s="212"/>
      <c r="U54" s="177"/>
      <c r="V54" s="178"/>
      <c r="W54" s="177"/>
      <c r="X54" s="177"/>
      <c r="Y54" s="177"/>
      <c r="Z54" s="177"/>
      <c r="AA54" s="290"/>
      <c r="AB54" s="460"/>
      <c r="AC54" s="455"/>
      <c r="AD54" s="160"/>
      <c r="AE54" s="160"/>
      <c r="AF54" s="160"/>
      <c r="AG54" s="160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</row>
    <row r="55" spans="1:115" s="162" customFormat="1" ht="12" customHeight="1" x14ac:dyDescent="0.25">
      <c r="A55" s="252">
        <v>45165</v>
      </c>
      <c r="B55" s="211" t="s">
        <v>631</v>
      </c>
      <c r="C55" s="253" t="s">
        <v>88</v>
      </c>
      <c r="D55" s="262"/>
      <c r="E55" s="201"/>
      <c r="F55" s="202">
        <v>1.2</v>
      </c>
      <c r="G55" s="263"/>
      <c r="H55" s="277"/>
      <c r="I55" s="173">
        <v>1.2</v>
      </c>
      <c r="J55" s="173"/>
      <c r="K55" s="173"/>
      <c r="L55" s="174"/>
      <c r="M55" s="173"/>
      <c r="N55" s="278"/>
      <c r="O55" s="289"/>
      <c r="P55" s="177"/>
      <c r="Q55" s="177"/>
      <c r="R55" s="177"/>
      <c r="S55" s="177"/>
      <c r="T55" s="212"/>
      <c r="U55" s="177"/>
      <c r="V55" s="178"/>
      <c r="W55" s="177"/>
      <c r="X55" s="177"/>
      <c r="Y55" s="177"/>
      <c r="Z55" s="177"/>
      <c r="AA55" s="290"/>
      <c r="AB55" s="460"/>
      <c r="AC55" s="455"/>
      <c r="AD55" s="160"/>
      <c r="AE55" s="160"/>
      <c r="AF55" s="160"/>
      <c r="AG55" s="160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</row>
    <row r="56" spans="1:115" s="162" customFormat="1" ht="12" customHeight="1" x14ac:dyDescent="0.25">
      <c r="A56" s="252">
        <v>45165</v>
      </c>
      <c r="B56" s="211" t="s">
        <v>445</v>
      </c>
      <c r="C56" s="253" t="s">
        <v>88</v>
      </c>
      <c r="D56" s="262">
        <v>200</v>
      </c>
      <c r="E56" s="201"/>
      <c r="F56" s="202"/>
      <c r="G56" s="263">
        <v>200</v>
      </c>
      <c r="H56" s="277"/>
      <c r="I56" s="173"/>
      <c r="J56" s="173"/>
      <c r="K56" s="173"/>
      <c r="L56" s="174"/>
      <c r="M56" s="173"/>
      <c r="N56" s="278"/>
      <c r="O56" s="289"/>
      <c r="P56" s="177"/>
      <c r="Q56" s="177"/>
      <c r="R56" s="177"/>
      <c r="S56" s="177"/>
      <c r="T56" s="212"/>
      <c r="U56" s="177"/>
      <c r="V56" s="178"/>
      <c r="W56" s="177"/>
      <c r="X56" s="177"/>
      <c r="Y56" s="177"/>
      <c r="Z56" s="177"/>
      <c r="AA56" s="290"/>
      <c r="AB56" s="460"/>
      <c r="AC56" s="455"/>
      <c r="AD56" s="160"/>
      <c r="AE56" s="160"/>
      <c r="AF56" s="160"/>
      <c r="AG56" s="160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</row>
    <row r="57" spans="1:115" s="162" customFormat="1" ht="12" customHeight="1" x14ac:dyDescent="0.25">
      <c r="A57" s="252">
        <v>45168</v>
      </c>
      <c r="B57" s="211" t="s">
        <v>555</v>
      </c>
      <c r="C57" s="253" t="s">
        <v>88</v>
      </c>
      <c r="D57" s="262">
        <v>50</v>
      </c>
      <c r="E57" s="201"/>
      <c r="F57" s="202"/>
      <c r="G57" s="263"/>
      <c r="H57" s="277">
        <v>50</v>
      </c>
      <c r="I57" s="173"/>
      <c r="J57" s="173"/>
      <c r="K57" s="173"/>
      <c r="L57" s="174"/>
      <c r="M57" s="173"/>
      <c r="N57" s="278"/>
      <c r="O57" s="289"/>
      <c r="P57" s="177"/>
      <c r="Q57" s="177"/>
      <c r="R57" s="177"/>
      <c r="S57" s="177"/>
      <c r="T57" s="212"/>
      <c r="U57" s="177"/>
      <c r="V57" s="178"/>
      <c r="W57" s="177"/>
      <c r="X57" s="177"/>
      <c r="Y57" s="177"/>
      <c r="Z57" s="177"/>
      <c r="AA57" s="290"/>
      <c r="AB57" s="460"/>
      <c r="AC57" s="455"/>
      <c r="AD57" s="160"/>
      <c r="AE57" s="160"/>
      <c r="AF57" s="160"/>
      <c r="AG57" s="160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</row>
    <row r="58" spans="1:115" s="162" customFormat="1" ht="12" customHeight="1" x14ac:dyDescent="0.25">
      <c r="A58" s="252">
        <v>45169</v>
      </c>
      <c r="B58" s="211" t="s">
        <v>143</v>
      </c>
      <c r="C58" s="253" t="s">
        <v>88</v>
      </c>
      <c r="D58" s="262"/>
      <c r="E58" s="201">
        <v>60</v>
      </c>
      <c r="F58" s="202"/>
      <c r="G58" s="263"/>
      <c r="H58" s="277"/>
      <c r="I58" s="173"/>
      <c r="J58" s="173"/>
      <c r="K58" s="173"/>
      <c r="L58" s="174"/>
      <c r="M58" s="173"/>
      <c r="N58" s="278"/>
      <c r="O58" s="289"/>
      <c r="P58" s="177"/>
      <c r="Q58" s="177"/>
      <c r="R58" s="177"/>
      <c r="S58" s="177"/>
      <c r="T58" s="212"/>
      <c r="U58" s="177">
        <v>60</v>
      </c>
      <c r="V58" s="178"/>
      <c r="W58" s="177"/>
      <c r="X58" s="177"/>
      <c r="Y58" s="177"/>
      <c r="Z58" s="177"/>
      <c r="AA58" s="290"/>
      <c r="AB58" s="460"/>
      <c r="AC58" s="455"/>
      <c r="AD58" s="160"/>
      <c r="AE58" s="160"/>
      <c r="AF58" s="160"/>
      <c r="AG58" s="160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</row>
    <row r="59" spans="1:115" s="9" customFormat="1" ht="11" thickBot="1" x14ac:dyDescent="0.3">
      <c r="A59" s="254" t="s">
        <v>41</v>
      </c>
      <c r="B59" s="255"/>
      <c r="C59" s="256"/>
      <c r="D59" s="264">
        <f t="shared" ref="D59:AC59" si="0">SUM(D6:D58)</f>
        <v>2426.7399999999998</v>
      </c>
      <c r="E59" s="265">
        <f t="shared" si="0"/>
        <v>429.52</v>
      </c>
      <c r="F59" s="266">
        <f t="shared" si="0"/>
        <v>425.69999999999993</v>
      </c>
      <c r="G59" s="267">
        <f t="shared" si="0"/>
        <v>402.49</v>
      </c>
      <c r="H59" s="264">
        <f t="shared" si="0"/>
        <v>1368.95</v>
      </c>
      <c r="I59" s="265">
        <f t="shared" si="0"/>
        <v>1111</v>
      </c>
      <c r="J59" s="265">
        <f t="shared" si="0"/>
        <v>0</v>
      </c>
      <c r="K59" s="265">
        <f t="shared" si="0"/>
        <v>0</v>
      </c>
      <c r="L59" s="265">
        <f t="shared" si="0"/>
        <v>0</v>
      </c>
      <c r="M59" s="265">
        <f t="shared" si="0"/>
        <v>0</v>
      </c>
      <c r="N59" s="279">
        <f t="shared" si="0"/>
        <v>0</v>
      </c>
      <c r="O59" s="291">
        <f t="shared" si="0"/>
        <v>0</v>
      </c>
      <c r="P59" s="292">
        <f t="shared" si="0"/>
        <v>93.08</v>
      </c>
      <c r="Q59" s="292">
        <f t="shared" si="0"/>
        <v>30</v>
      </c>
      <c r="R59" s="292">
        <f t="shared" si="0"/>
        <v>0</v>
      </c>
      <c r="S59" s="292">
        <f t="shared" si="0"/>
        <v>0</v>
      </c>
      <c r="T59" s="292">
        <f t="shared" si="0"/>
        <v>0</v>
      </c>
      <c r="U59" s="292">
        <f t="shared" si="0"/>
        <v>326</v>
      </c>
      <c r="V59" s="292">
        <f t="shared" si="0"/>
        <v>0</v>
      </c>
      <c r="W59" s="292">
        <f t="shared" si="0"/>
        <v>0</v>
      </c>
      <c r="X59" s="292">
        <f t="shared" si="0"/>
        <v>0</v>
      </c>
      <c r="Y59" s="292">
        <f t="shared" si="0"/>
        <v>10.44</v>
      </c>
      <c r="Z59" s="292">
        <f t="shared" si="0"/>
        <v>0</v>
      </c>
      <c r="AA59" s="293">
        <f t="shared" si="0"/>
        <v>0</v>
      </c>
      <c r="AB59" s="291">
        <f t="shared" si="0"/>
        <v>0</v>
      </c>
      <c r="AC59" s="293">
        <f t="shared" si="0"/>
        <v>0</v>
      </c>
      <c r="AD59" s="36"/>
      <c r="AE59" s="36"/>
      <c r="AF59" s="36"/>
      <c r="AG59" s="36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</row>
    <row r="60" spans="1:115" s="37" customFormat="1" ht="11.5" thickTop="1" thickBot="1" x14ac:dyDescent="0.3">
      <c r="A60" s="295"/>
      <c r="B60" s="296"/>
      <c r="C60" s="297"/>
      <c r="D60" s="305"/>
      <c r="E60" s="306"/>
      <c r="F60" s="307"/>
      <c r="G60" s="308"/>
      <c r="H60" s="322"/>
      <c r="I60" s="307"/>
      <c r="J60" s="307"/>
      <c r="K60" s="307"/>
      <c r="L60" s="323"/>
      <c r="M60" s="307"/>
      <c r="N60" s="308"/>
      <c r="O60" s="339"/>
      <c r="P60" s="340"/>
      <c r="Q60" s="340"/>
      <c r="R60" s="340"/>
      <c r="S60" s="341"/>
      <c r="T60" s="340"/>
      <c r="U60" s="340"/>
      <c r="V60" s="342"/>
      <c r="W60" s="343"/>
      <c r="X60" s="343"/>
      <c r="Y60" s="343"/>
      <c r="Z60" s="343"/>
      <c r="AA60" s="344"/>
      <c r="AB60" s="471"/>
      <c r="AC60" s="472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</row>
    <row r="61" spans="1:115" s="6" customFormat="1" ht="43" thickTop="1" thickBot="1" x14ac:dyDescent="0.3">
      <c r="A61" s="298" t="s">
        <v>35</v>
      </c>
      <c r="B61" s="12" t="s">
        <v>12</v>
      </c>
      <c r="C61" s="299"/>
      <c r="D61" s="309" t="s">
        <v>13</v>
      </c>
      <c r="E61" s="213"/>
      <c r="F61" s="213" t="s">
        <v>14</v>
      </c>
      <c r="G61" s="310"/>
      <c r="H61" s="324" t="s">
        <v>15</v>
      </c>
      <c r="I61" s="13" t="s">
        <v>16</v>
      </c>
      <c r="J61" s="13" t="s">
        <v>17</v>
      </c>
      <c r="K61" s="13" t="s">
        <v>18</v>
      </c>
      <c r="L61" s="14" t="s">
        <v>19</v>
      </c>
      <c r="M61" s="15" t="s">
        <v>20</v>
      </c>
      <c r="N61" s="325" t="s">
        <v>21</v>
      </c>
      <c r="O61" s="268" t="s">
        <v>22</v>
      </c>
      <c r="P61" s="270" t="s">
        <v>23</v>
      </c>
      <c r="Q61" s="280" t="s">
        <v>24</v>
      </c>
      <c r="R61" s="281" t="s">
        <v>25</v>
      </c>
      <c r="S61" s="282" t="s">
        <v>26</v>
      </c>
      <c r="T61" s="270" t="s">
        <v>27</v>
      </c>
      <c r="U61" s="270" t="s">
        <v>28</v>
      </c>
      <c r="V61" s="269" t="s">
        <v>29</v>
      </c>
      <c r="W61" s="283" t="s">
        <v>30</v>
      </c>
      <c r="X61" s="270" t="s">
        <v>31</v>
      </c>
      <c r="Y61" s="270" t="s">
        <v>32</v>
      </c>
      <c r="Z61" s="270" t="s">
        <v>33</v>
      </c>
      <c r="AA61" s="271" t="s">
        <v>34</v>
      </c>
      <c r="AB61" s="428" t="s">
        <v>320</v>
      </c>
      <c r="AC61" s="271" t="s">
        <v>321</v>
      </c>
    </row>
    <row r="62" spans="1:115" s="6" customFormat="1" ht="11" thickBot="1" x14ac:dyDescent="0.3">
      <c r="A62" s="300"/>
      <c r="B62" s="16"/>
      <c r="C62" s="301"/>
      <c r="D62" s="311" t="s">
        <v>37</v>
      </c>
      <c r="E62" s="38" t="s">
        <v>38</v>
      </c>
      <c r="F62" s="16" t="s">
        <v>37</v>
      </c>
      <c r="G62" s="312" t="s">
        <v>38</v>
      </c>
      <c r="H62" s="300" t="s">
        <v>37</v>
      </c>
      <c r="I62" s="16" t="s">
        <v>37</v>
      </c>
      <c r="J62" s="16" t="s">
        <v>37</v>
      </c>
      <c r="K62" s="16" t="s">
        <v>37</v>
      </c>
      <c r="L62" s="17" t="s">
        <v>37</v>
      </c>
      <c r="M62" s="18" t="s">
        <v>37</v>
      </c>
      <c r="N62" s="326" t="s">
        <v>37</v>
      </c>
      <c r="O62" s="300" t="s">
        <v>38</v>
      </c>
      <c r="P62" s="16" t="s">
        <v>38</v>
      </c>
      <c r="Q62" s="18" t="s">
        <v>38</v>
      </c>
      <c r="R62" s="18" t="s">
        <v>38</v>
      </c>
      <c r="S62" s="16" t="s">
        <v>38</v>
      </c>
      <c r="T62" s="16" t="s">
        <v>38</v>
      </c>
      <c r="U62" s="16" t="s">
        <v>38</v>
      </c>
      <c r="V62" s="19" t="s">
        <v>38</v>
      </c>
      <c r="W62" s="16" t="s">
        <v>38</v>
      </c>
      <c r="X62" s="16" t="s">
        <v>38</v>
      </c>
      <c r="Y62" s="16" t="s">
        <v>38</v>
      </c>
      <c r="Z62" s="16" t="s">
        <v>38</v>
      </c>
      <c r="AA62" s="345" t="s">
        <v>38</v>
      </c>
      <c r="AB62" s="300" t="s">
        <v>322</v>
      </c>
      <c r="AC62" s="345" t="s">
        <v>322</v>
      </c>
    </row>
    <row r="63" spans="1:115" s="20" customFormat="1" ht="11" thickBot="1" x14ac:dyDescent="0.3">
      <c r="A63" s="302"/>
      <c r="B63" s="303"/>
      <c r="C63" s="304"/>
      <c r="D63" s="313">
        <f t="shared" ref="D63:AC63" si="1">SUM(D5:D58)</f>
        <v>13796.04000000001</v>
      </c>
      <c r="E63" s="314">
        <f t="shared" si="1"/>
        <v>429.52</v>
      </c>
      <c r="F63" s="314">
        <f t="shared" si="1"/>
        <v>525.60000000000048</v>
      </c>
      <c r="G63" s="315">
        <f t="shared" si="1"/>
        <v>402.49</v>
      </c>
      <c r="H63" s="327">
        <f t="shared" si="1"/>
        <v>1368.95</v>
      </c>
      <c r="I63" s="328">
        <f t="shared" si="1"/>
        <v>1111</v>
      </c>
      <c r="J63" s="328">
        <f t="shared" si="1"/>
        <v>0</v>
      </c>
      <c r="K63" s="328">
        <f t="shared" si="1"/>
        <v>0</v>
      </c>
      <c r="L63" s="328">
        <f t="shared" si="1"/>
        <v>0</v>
      </c>
      <c r="M63" s="328">
        <f t="shared" si="1"/>
        <v>0</v>
      </c>
      <c r="N63" s="329">
        <f t="shared" si="1"/>
        <v>11469.200000000012</v>
      </c>
      <c r="O63" s="327">
        <f t="shared" si="1"/>
        <v>0</v>
      </c>
      <c r="P63" s="328">
        <f t="shared" si="1"/>
        <v>93.08</v>
      </c>
      <c r="Q63" s="328">
        <f t="shared" si="1"/>
        <v>30</v>
      </c>
      <c r="R63" s="328">
        <f t="shared" si="1"/>
        <v>0</v>
      </c>
      <c r="S63" s="328">
        <f t="shared" si="1"/>
        <v>0</v>
      </c>
      <c r="T63" s="328">
        <f t="shared" si="1"/>
        <v>0</v>
      </c>
      <c r="U63" s="328">
        <f t="shared" si="1"/>
        <v>326</v>
      </c>
      <c r="V63" s="328">
        <f t="shared" si="1"/>
        <v>0</v>
      </c>
      <c r="W63" s="328">
        <f t="shared" si="1"/>
        <v>0</v>
      </c>
      <c r="X63" s="328">
        <f t="shared" si="1"/>
        <v>0</v>
      </c>
      <c r="Y63" s="328">
        <f t="shared" si="1"/>
        <v>10.44</v>
      </c>
      <c r="Z63" s="328">
        <f t="shared" si="1"/>
        <v>0</v>
      </c>
      <c r="AA63" s="329">
        <f t="shared" si="1"/>
        <v>0</v>
      </c>
      <c r="AB63" s="327">
        <f t="shared" si="1"/>
        <v>0</v>
      </c>
      <c r="AC63" s="329">
        <f t="shared" si="1"/>
        <v>0</v>
      </c>
    </row>
    <row r="64" spans="1:115" s="6" customFormat="1" ht="11.5" thickTop="1" thickBot="1" x14ac:dyDescent="0.3">
      <c r="A64" s="316"/>
      <c r="B64" s="317" t="s">
        <v>42</v>
      </c>
      <c r="C64" s="318"/>
      <c r="D64" s="319">
        <f>SUM(D63-E63)</f>
        <v>13366.52000000001</v>
      </c>
      <c r="E64" s="320"/>
      <c r="F64" s="319">
        <f>SUM(F63-G63)</f>
        <v>123.11000000000047</v>
      </c>
      <c r="G64" s="321"/>
      <c r="H64" s="331"/>
      <c r="I64" s="346"/>
      <c r="J64" s="346"/>
      <c r="K64" s="346" t="s">
        <v>43</v>
      </c>
      <c r="L64" s="333"/>
      <c r="M64" s="332"/>
      <c r="N64" s="334" t="s">
        <v>43</v>
      </c>
      <c r="O64" s="331"/>
      <c r="P64" s="332"/>
      <c r="Q64" s="332" t="s">
        <v>43</v>
      </c>
      <c r="R64" s="332" t="s">
        <v>43</v>
      </c>
      <c r="S64" s="332" t="s">
        <v>43</v>
      </c>
      <c r="T64" s="338"/>
      <c r="U64" s="332" t="s">
        <v>43</v>
      </c>
      <c r="V64" s="338"/>
      <c r="W64" s="332" t="s">
        <v>43</v>
      </c>
      <c r="X64" s="332" t="s">
        <v>43</v>
      </c>
      <c r="Y64" s="332" t="s">
        <v>43</v>
      </c>
      <c r="Z64" s="332" t="s">
        <v>43</v>
      </c>
      <c r="AA64" s="321" t="s">
        <v>43</v>
      </c>
      <c r="AB64" s="331" t="s">
        <v>43</v>
      </c>
      <c r="AC64" s="321" t="s">
        <v>43</v>
      </c>
    </row>
    <row r="65" spans="1:29" s="6" customFormat="1" ht="13.5" thickTop="1" thickBot="1" x14ac:dyDescent="0.3">
      <c r="A65" s="2"/>
      <c r="B65" s="2"/>
      <c r="C65" s="54"/>
      <c r="D65" s="34"/>
      <c r="E65" s="33"/>
      <c r="F65" s="4"/>
      <c r="I65" s="505" t="s">
        <v>44</v>
      </c>
      <c r="J65" s="506"/>
      <c r="K65" s="507"/>
      <c r="L65" s="330">
        <f>SUM(H63:N63)</f>
        <v>13949.150000000012</v>
      </c>
      <c r="N65" s="21"/>
      <c r="O65" s="4"/>
      <c r="P65" s="6" t="s">
        <v>45</v>
      </c>
      <c r="Q65" s="335" t="s">
        <v>43</v>
      </c>
      <c r="R65" s="336">
        <f>SUM(O63:AC63)</f>
        <v>459.52</v>
      </c>
      <c r="S65" s="337"/>
    </row>
    <row r="66" spans="1:29" s="6" customFormat="1" ht="11" thickBot="1" x14ac:dyDescent="0.3">
      <c r="A66" s="2"/>
      <c r="B66" s="22" t="s">
        <v>46</v>
      </c>
      <c r="C66" s="22"/>
      <c r="D66" s="39" t="s">
        <v>43</v>
      </c>
      <c r="E66" s="179">
        <f>SUM(D63-E63+F63-G63)</f>
        <v>13489.63000000001</v>
      </c>
      <c r="F66" s="24" t="s">
        <v>47</v>
      </c>
      <c r="H66" s="25"/>
      <c r="I66" s="45"/>
      <c r="J66" s="45"/>
      <c r="K66" s="45"/>
      <c r="L66" s="26"/>
      <c r="N66" s="23">
        <f>E63</f>
        <v>429.52</v>
      </c>
      <c r="O66" s="495">
        <f>SUM(L65-R65)</f>
        <v>13489.630000000012</v>
      </c>
      <c r="P66" s="495"/>
      <c r="Q66" s="500" t="s">
        <v>48</v>
      </c>
      <c r="R66" s="500"/>
      <c r="S66" s="500"/>
    </row>
    <row r="67" spans="1:29" s="6" customFormat="1" ht="10.5" x14ac:dyDescent="0.25">
      <c r="A67" s="1"/>
      <c r="B67" s="2"/>
      <c r="C67" s="54"/>
      <c r="D67" s="27"/>
      <c r="E67" s="33"/>
      <c r="F67" s="4"/>
      <c r="G67" s="3"/>
      <c r="H67" s="3"/>
      <c r="I67" s="3"/>
      <c r="J67" s="3"/>
      <c r="K67" s="3"/>
      <c r="L67" s="5"/>
      <c r="M67" s="3"/>
      <c r="N67" s="4"/>
      <c r="O67" s="4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6" customFormat="1" x14ac:dyDescent="0.25">
      <c r="A68" s="1"/>
      <c r="B68" s="2"/>
      <c r="C68" s="2"/>
      <c r="D68" s="501" t="s">
        <v>49</v>
      </c>
      <c r="E68" s="502"/>
      <c r="F68" s="180">
        <f>73.21-30+58.1</f>
        <v>101.31</v>
      </c>
      <c r="G68" s="183">
        <f>13358.52+(8)</f>
        <v>13366.52</v>
      </c>
      <c r="H68" s="51" t="s">
        <v>50</v>
      </c>
      <c r="I68" s="56"/>
      <c r="J68" s="56"/>
      <c r="K68" s="3"/>
      <c r="L68" s="5"/>
      <c r="M68" s="3"/>
      <c r="N68" s="4"/>
      <c r="O68" s="4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6" customFormat="1" x14ac:dyDescent="0.25">
      <c r="A69" s="1"/>
      <c r="B69" s="2"/>
      <c r="C69" s="2"/>
      <c r="D69" s="503" t="s">
        <v>51</v>
      </c>
      <c r="E69" s="504"/>
      <c r="F69" s="181">
        <f>20.6+1.2</f>
        <v>21.8</v>
      </c>
      <c r="G69" s="183">
        <f>D64</f>
        <v>13366.52000000001</v>
      </c>
      <c r="H69" s="51" t="s">
        <v>52</v>
      </c>
      <c r="I69" s="56"/>
      <c r="J69" s="56"/>
      <c r="K69" s="3"/>
      <c r="L69" s="5"/>
      <c r="M69" s="3"/>
      <c r="N69" s="4"/>
      <c r="O69" s="4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6" customFormat="1" x14ac:dyDescent="0.25">
      <c r="A70" s="1"/>
      <c r="B70" s="2"/>
      <c r="C70" s="2"/>
      <c r="D70" s="503" t="s">
        <v>53</v>
      </c>
      <c r="E70" s="504"/>
      <c r="F70" s="180">
        <v>0</v>
      </c>
      <c r="G70" s="184">
        <f>G68-G69</f>
        <v>0</v>
      </c>
      <c r="H70" s="52" t="s">
        <v>54</v>
      </c>
      <c r="I70" s="3"/>
      <c r="J70" s="3"/>
      <c r="K70" s="3"/>
      <c r="L70" s="5"/>
      <c r="M70" s="3"/>
      <c r="N70" s="4"/>
      <c r="O70" s="4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6" customFormat="1" x14ac:dyDescent="0.25">
      <c r="A71" s="1"/>
      <c r="B71" s="2"/>
      <c r="C71" s="2"/>
      <c r="D71" s="489" t="s">
        <v>54</v>
      </c>
      <c r="E71" s="490"/>
      <c r="F71" s="182">
        <f>F68+F69+F70-F64</f>
        <v>-4.6895820560166612E-13</v>
      </c>
      <c r="G71" s="83"/>
      <c r="H71" s="84"/>
      <c r="I71" s="3"/>
      <c r="J71" s="3"/>
      <c r="K71" s="3"/>
      <c r="L71" s="5"/>
      <c r="M71" s="3"/>
      <c r="N71" s="4"/>
      <c r="O71" s="4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</sheetData>
  <sheetProtection selectLockedCells="1" selectUnlockedCells="1"/>
  <mergeCells count="10">
    <mergeCell ref="F3:G3"/>
    <mergeCell ref="I65:K65"/>
    <mergeCell ref="O66:P66"/>
    <mergeCell ref="Q66:S66"/>
    <mergeCell ref="D68:E68"/>
    <mergeCell ref="D69:E69"/>
    <mergeCell ref="D70:E70"/>
    <mergeCell ref="D71:E71"/>
    <mergeCell ref="A1:D1"/>
    <mergeCell ref="D3:E3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0B79-4D58-4838-946F-009B723B0E7B}">
  <sheetPr>
    <pageSetUpPr fitToPage="1"/>
  </sheetPr>
  <dimension ref="A1:AP1193"/>
  <sheetViews>
    <sheetView showGridLines="0" topLeftCell="A33" workbookViewId="0">
      <selection activeCell="G49" sqref="G49:G65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61</v>
      </c>
      <c r="B2" s="487"/>
      <c r="C2" s="487"/>
      <c r="D2" s="487"/>
      <c r="E2" s="487"/>
      <c r="F2" s="487"/>
      <c r="G2" s="488"/>
      <c r="I2" s="486" t="s">
        <v>62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45171</v>
      </c>
      <c r="B4" s="347" t="s">
        <v>633</v>
      </c>
      <c r="C4" s="191"/>
      <c r="D4" s="190">
        <v>34</v>
      </c>
      <c r="E4" s="202"/>
      <c r="F4" s="190">
        <f>SUM(C4:E4)</f>
        <v>34</v>
      </c>
      <c r="G4" s="194" t="s">
        <v>88</v>
      </c>
      <c r="I4" s="193">
        <v>45170</v>
      </c>
      <c r="J4" s="55" t="s">
        <v>639</v>
      </c>
      <c r="K4" s="185">
        <v>43</v>
      </c>
      <c r="L4" s="186"/>
      <c r="M4" s="186"/>
      <c r="N4" s="188">
        <f>SUM(K4:M4)</f>
        <v>43</v>
      </c>
      <c r="O4" s="200" t="s">
        <v>88</v>
      </c>
    </row>
    <row r="5" spans="1:42" ht="13" x14ac:dyDescent="0.3">
      <c r="A5" s="252">
        <v>45171</v>
      </c>
      <c r="B5" s="347" t="s">
        <v>634</v>
      </c>
      <c r="C5" s="191"/>
      <c r="D5" s="190"/>
      <c r="E5" s="202">
        <v>26</v>
      </c>
      <c r="F5" s="190">
        <f t="shared" ref="F5:F41" si="0">SUM(C5:E5)</f>
        <v>26</v>
      </c>
      <c r="G5" s="194" t="s">
        <v>88</v>
      </c>
      <c r="I5" s="193">
        <v>45171</v>
      </c>
      <c r="J5" s="55" t="s">
        <v>640</v>
      </c>
      <c r="K5" s="185">
        <v>120</v>
      </c>
      <c r="L5" s="186"/>
      <c r="M5" s="186"/>
      <c r="N5" s="188">
        <f t="shared" ref="N5:N41" si="1">SUM(K5:M5)</f>
        <v>120</v>
      </c>
      <c r="O5" s="200" t="s">
        <v>88</v>
      </c>
    </row>
    <row r="6" spans="1:42" ht="13" x14ac:dyDescent="0.3">
      <c r="A6" s="252">
        <v>45171</v>
      </c>
      <c r="B6" s="347" t="s">
        <v>634</v>
      </c>
      <c r="C6" s="191"/>
      <c r="D6" s="190"/>
      <c r="E6" s="202">
        <v>2.6</v>
      </c>
      <c r="F6" s="188">
        <f t="shared" si="0"/>
        <v>2.6</v>
      </c>
      <c r="G6" s="194" t="s">
        <v>88</v>
      </c>
      <c r="I6" s="193">
        <v>45172</v>
      </c>
      <c r="J6" s="55" t="s">
        <v>97</v>
      </c>
      <c r="K6" s="185">
        <v>70</v>
      </c>
      <c r="L6" s="186"/>
      <c r="M6" s="186"/>
      <c r="N6" s="190">
        <f t="shared" si="1"/>
        <v>70</v>
      </c>
      <c r="O6" s="200" t="s">
        <v>88</v>
      </c>
    </row>
    <row r="7" spans="1:42" ht="13" x14ac:dyDescent="0.3">
      <c r="A7" s="252">
        <v>45171</v>
      </c>
      <c r="B7" s="347" t="s">
        <v>635</v>
      </c>
      <c r="C7" s="191"/>
      <c r="D7" s="190">
        <v>35.700000000000003</v>
      </c>
      <c r="E7" s="202"/>
      <c r="F7" s="188">
        <f t="shared" si="0"/>
        <v>35.700000000000003</v>
      </c>
      <c r="G7" s="194" t="s">
        <v>88</v>
      </c>
      <c r="I7" s="193">
        <v>45174</v>
      </c>
      <c r="J7" s="55" t="s">
        <v>381</v>
      </c>
      <c r="K7" s="185">
        <v>50</v>
      </c>
      <c r="L7" s="186"/>
      <c r="M7" s="186"/>
      <c r="N7" s="190">
        <f t="shared" si="1"/>
        <v>50</v>
      </c>
      <c r="O7" s="200" t="s">
        <v>88</v>
      </c>
    </row>
    <row r="8" spans="1:42" ht="13" x14ac:dyDescent="0.3">
      <c r="A8" s="252">
        <v>45171</v>
      </c>
      <c r="B8" s="347" t="s">
        <v>636</v>
      </c>
      <c r="C8" s="191"/>
      <c r="D8" s="190">
        <v>27</v>
      </c>
      <c r="E8" s="202"/>
      <c r="F8" s="188">
        <f t="shared" si="0"/>
        <v>27</v>
      </c>
      <c r="G8" s="194" t="s">
        <v>88</v>
      </c>
      <c r="I8" s="252">
        <v>45178</v>
      </c>
      <c r="J8" s="211" t="s">
        <v>95</v>
      </c>
      <c r="K8" s="185">
        <v>128.15</v>
      </c>
      <c r="L8" s="186"/>
      <c r="M8" s="186"/>
      <c r="N8" s="190">
        <f t="shared" si="1"/>
        <v>128.15</v>
      </c>
      <c r="O8" s="200" t="s">
        <v>88</v>
      </c>
    </row>
    <row r="9" spans="1:42" ht="13" x14ac:dyDescent="0.3">
      <c r="A9" s="252">
        <v>45171</v>
      </c>
      <c r="B9" s="347" t="s">
        <v>637</v>
      </c>
      <c r="C9" s="191"/>
      <c r="D9" s="190">
        <v>16</v>
      </c>
      <c r="E9" s="202"/>
      <c r="F9" s="188">
        <f t="shared" si="0"/>
        <v>16</v>
      </c>
      <c r="G9" s="194" t="s">
        <v>88</v>
      </c>
      <c r="I9" s="193">
        <v>45180</v>
      </c>
      <c r="J9" s="55" t="s">
        <v>684</v>
      </c>
      <c r="K9" s="185">
        <f>0*200.03</f>
        <v>0</v>
      </c>
      <c r="L9" s="186"/>
      <c r="M9" s="186"/>
      <c r="N9" s="190">
        <f t="shared" si="1"/>
        <v>0</v>
      </c>
      <c r="O9" s="200" t="s">
        <v>88</v>
      </c>
    </row>
    <row r="10" spans="1:42" ht="13" x14ac:dyDescent="0.3">
      <c r="A10" s="252">
        <v>45171</v>
      </c>
      <c r="B10" s="347" t="s">
        <v>635</v>
      </c>
      <c r="C10" s="191"/>
      <c r="D10" s="190"/>
      <c r="E10" s="202">
        <v>3.4</v>
      </c>
      <c r="F10" s="188">
        <f t="shared" si="0"/>
        <v>3.4</v>
      </c>
      <c r="G10" s="194" t="s">
        <v>88</v>
      </c>
      <c r="I10" s="193">
        <v>45181</v>
      </c>
      <c r="J10" s="55" t="s">
        <v>645</v>
      </c>
      <c r="K10" s="185">
        <v>50</v>
      </c>
      <c r="L10" s="186"/>
      <c r="M10" s="186"/>
      <c r="N10" s="190">
        <f t="shared" si="1"/>
        <v>50</v>
      </c>
      <c r="O10" s="200" t="s">
        <v>88</v>
      </c>
    </row>
    <row r="11" spans="1:42" ht="13" x14ac:dyDescent="0.3">
      <c r="A11" s="252">
        <v>45171</v>
      </c>
      <c r="B11" s="347" t="s">
        <v>638</v>
      </c>
      <c r="C11" s="191"/>
      <c r="D11" s="190"/>
      <c r="E11" s="202">
        <v>9.3000000000000007</v>
      </c>
      <c r="F11" s="188">
        <f t="shared" si="0"/>
        <v>9.3000000000000007</v>
      </c>
      <c r="G11" s="194" t="s">
        <v>88</v>
      </c>
      <c r="I11" s="252">
        <v>45184</v>
      </c>
      <c r="J11" s="211" t="s">
        <v>524</v>
      </c>
      <c r="K11" s="185">
        <v>220</v>
      </c>
      <c r="L11" s="186"/>
      <c r="M11" s="186"/>
      <c r="N11" s="190">
        <f t="shared" si="1"/>
        <v>220</v>
      </c>
      <c r="O11" s="200" t="s">
        <v>88</v>
      </c>
    </row>
    <row r="12" spans="1:42" s="154" customFormat="1" ht="13" x14ac:dyDescent="0.3">
      <c r="A12" s="252">
        <v>45171</v>
      </c>
      <c r="B12" s="347" t="s">
        <v>641</v>
      </c>
      <c r="C12" s="191"/>
      <c r="D12" s="186"/>
      <c r="E12" s="202">
        <v>3.8</v>
      </c>
      <c r="F12" s="188">
        <f t="shared" si="0"/>
        <v>3.8</v>
      </c>
      <c r="G12" s="194" t="s">
        <v>88</v>
      </c>
      <c r="H12" s="3"/>
      <c r="I12" s="252">
        <v>45185</v>
      </c>
      <c r="J12" s="211" t="s">
        <v>646</v>
      </c>
      <c r="K12" s="185">
        <v>131</v>
      </c>
      <c r="L12" s="186"/>
      <c r="M12" s="186"/>
      <c r="N12" s="190">
        <f t="shared" si="1"/>
        <v>131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45171</v>
      </c>
      <c r="B13" s="347" t="s">
        <v>642</v>
      </c>
      <c r="C13" s="191"/>
      <c r="D13" s="190">
        <v>12.4</v>
      </c>
      <c r="E13" s="202"/>
      <c r="F13" s="190">
        <f t="shared" si="0"/>
        <v>12.4</v>
      </c>
      <c r="G13" s="194" t="s">
        <v>88</v>
      </c>
      <c r="I13" s="193">
        <v>45186</v>
      </c>
      <c r="J13" s="55" t="s">
        <v>577</v>
      </c>
      <c r="K13" s="185">
        <v>70</v>
      </c>
      <c r="L13" s="186"/>
      <c r="M13" s="186"/>
      <c r="N13" s="188">
        <f t="shared" si="1"/>
        <v>70</v>
      </c>
      <c r="O13" s="200" t="s">
        <v>88</v>
      </c>
    </row>
    <row r="14" spans="1:42" ht="13" x14ac:dyDescent="0.3">
      <c r="A14" s="252">
        <v>45171</v>
      </c>
      <c r="B14" s="347" t="s">
        <v>643</v>
      </c>
      <c r="C14" s="191"/>
      <c r="D14" s="190">
        <v>76.7</v>
      </c>
      <c r="E14" s="202"/>
      <c r="F14" s="188">
        <f t="shared" si="0"/>
        <v>76.7</v>
      </c>
      <c r="G14" s="194" t="s">
        <v>88</v>
      </c>
      <c r="I14" s="193">
        <v>45191</v>
      </c>
      <c r="J14" s="55" t="s">
        <v>422</v>
      </c>
      <c r="K14" s="185">
        <v>140</v>
      </c>
      <c r="L14" s="186"/>
      <c r="M14" s="186"/>
      <c r="N14" s="190">
        <f t="shared" si="1"/>
        <v>140</v>
      </c>
      <c r="O14" s="200" t="s">
        <v>88</v>
      </c>
    </row>
    <row r="15" spans="1:42" ht="13" x14ac:dyDescent="0.3">
      <c r="A15" s="252">
        <v>45184</v>
      </c>
      <c r="B15" s="347" t="s">
        <v>666</v>
      </c>
      <c r="C15" s="191"/>
      <c r="D15" s="190">
        <v>15</v>
      </c>
      <c r="E15" s="202"/>
      <c r="F15" s="188">
        <f t="shared" si="0"/>
        <v>15</v>
      </c>
      <c r="G15" s="194" t="s">
        <v>88</v>
      </c>
      <c r="I15" s="193">
        <v>45191</v>
      </c>
      <c r="J15" s="55" t="s">
        <v>662</v>
      </c>
      <c r="K15" s="185">
        <v>76</v>
      </c>
      <c r="L15" s="186"/>
      <c r="M15" s="186"/>
      <c r="N15" s="190">
        <f t="shared" si="1"/>
        <v>76</v>
      </c>
      <c r="O15" s="200" t="s">
        <v>88</v>
      </c>
    </row>
    <row r="16" spans="1:42" ht="13" x14ac:dyDescent="0.3">
      <c r="A16" s="252">
        <v>45184</v>
      </c>
      <c r="B16" s="347" t="s">
        <v>667</v>
      </c>
      <c r="C16" s="191"/>
      <c r="D16" s="190"/>
      <c r="E16" s="202">
        <v>7.5</v>
      </c>
      <c r="F16" s="188">
        <f t="shared" si="0"/>
        <v>7.5</v>
      </c>
      <c r="G16" s="194" t="s">
        <v>88</v>
      </c>
      <c r="I16" s="252">
        <v>45194</v>
      </c>
      <c r="J16" s="211" t="s">
        <v>99</v>
      </c>
      <c r="K16" s="185"/>
      <c r="L16" s="186">
        <v>80</v>
      </c>
      <c r="M16" s="186"/>
      <c r="N16" s="190">
        <f t="shared" si="1"/>
        <v>80</v>
      </c>
      <c r="O16" s="200" t="s">
        <v>88</v>
      </c>
    </row>
    <row r="17" spans="1:42" ht="13" x14ac:dyDescent="0.3">
      <c r="A17" s="252">
        <v>45184</v>
      </c>
      <c r="B17" s="347" t="s">
        <v>668</v>
      </c>
      <c r="C17" s="191"/>
      <c r="D17" s="190"/>
      <c r="E17" s="202">
        <v>1.7</v>
      </c>
      <c r="F17" s="188">
        <f t="shared" si="0"/>
        <v>1.7</v>
      </c>
      <c r="G17" s="194" t="s">
        <v>88</v>
      </c>
      <c r="I17" s="193">
        <v>45194</v>
      </c>
      <c r="J17" s="55" t="s">
        <v>428</v>
      </c>
      <c r="K17" s="185"/>
      <c r="L17" s="186">
        <v>60</v>
      </c>
      <c r="M17" s="186"/>
      <c r="N17" s="190">
        <f t="shared" si="1"/>
        <v>60</v>
      </c>
      <c r="O17" s="200" t="s">
        <v>88</v>
      </c>
    </row>
    <row r="18" spans="1:42" ht="13" x14ac:dyDescent="0.3">
      <c r="A18" s="252">
        <v>45184</v>
      </c>
      <c r="B18" s="347" t="s">
        <v>669</v>
      </c>
      <c r="C18" s="191"/>
      <c r="D18" s="190">
        <v>60</v>
      </c>
      <c r="E18" s="202"/>
      <c r="F18" s="188">
        <f t="shared" si="0"/>
        <v>60</v>
      </c>
      <c r="G18" s="194" t="s">
        <v>88</v>
      </c>
      <c r="I18" s="193">
        <v>45198</v>
      </c>
      <c r="J18" s="55" t="s">
        <v>639</v>
      </c>
      <c r="K18" s="185">
        <v>39</v>
      </c>
      <c r="L18" s="186"/>
      <c r="M18" s="186"/>
      <c r="N18" s="190">
        <f t="shared" si="1"/>
        <v>39</v>
      </c>
      <c r="O18" s="200" t="s">
        <v>88</v>
      </c>
    </row>
    <row r="19" spans="1:42" ht="13" x14ac:dyDescent="0.3">
      <c r="A19" s="252">
        <v>45184</v>
      </c>
      <c r="B19" s="347" t="s">
        <v>670</v>
      </c>
      <c r="C19" s="191"/>
      <c r="D19" s="190">
        <v>15</v>
      </c>
      <c r="E19" s="202"/>
      <c r="F19" s="188">
        <f t="shared" ref="F19:F30" si="2">SUM(C19:E19)</f>
        <v>15</v>
      </c>
      <c r="G19" s="194" t="s">
        <v>88</v>
      </c>
      <c r="I19" s="193">
        <v>45198</v>
      </c>
      <c r="J19" s="55" t="s">
        <v>683</v>
      </c>
      <c r="K19" s="185">
        <v>550</v>
      </c>
      <c r="L19" s="186"/>
      <c r="M19" s="186"/>
      <c r="N19" s="190">
        <f t="shared" ref="N19:N30" si="3">SUM(K19:M19)</f>
        <v>550</v>
      </c>
      <c r="O19" s="200" t="s">
        <v>88</v>
      </c>
    </row>
    <row r="20" spans="1:42" ht="13" x14ac:dyDescent="0.3">
      <c r="A20" s="252">
        <v>45184</v>
      </c>
      <c r="B20" s="347" t="s">
        <v>671</v>
      </c>
      <c r="C20" s="191"/>
      <c r="D20" s="190"/>
      <c r="E20" s="202">
        <v>0.8</v>
      </c>
      <c r="F20" s="188">
        <f t="shared" si="2"/>
        <v>0.8</v>
      </c>
      <c r="G20" s="194" t="s">
        <v>88</v>
      </c>
      <c r="I20" s="193">
        <v>45198</v>
      </c>
      <c r="J20" s="55" t="s">
        <v>89</v>
      </c>
      <c r="K20" s="185"/>
      <c r="L20" s="186"/>
      <c r="M20" s="186">
        <v>60</v>
      </c>
      <c r="N20" s="190">
        <f t="shared" si="3"/>
        <v>60</v>
      </c>
      <c r="O20" s="200" t="s">
        <v>88</v>
      </c>
    </row>
    <row r="21" spans="1:42" ht="13" x14ac:dyDescent="0.3">
      <c r="A21" s="252">
        <v>45184</v>
      </c>
      <c r="B21" s="347" t="s">
        <v>672</v>
      </c>
      <c r="C21" s="191"/>
      <c r="D21" s="190"/>
      <c r="E21" s="202">
        <v>15</v>
      </c>
      <c r="F21" s="188">
        <f t="shared" si="2"/>
        <v>15</v>
      </c>
      <c r="G21" s="194" t="s">
        <v>88</v>
      </c>
      <c r="I21" s="252">
        <v>45199</v>
      </c>
      <c r="J21" s="211" t="s">
        <v>687</v>
      </c>
      <c r="K21" s="185"/>
      <c r="L21" s="186">
        <v>150</v>
      </c>
      <c r="M21" s="186"/>
      <c r="N21" s="190">
        <f t="shared" si="3"/>
        <v>150</v>
      </c>
      <c r="O21" s="200" t="s">
        <v>88</v>
      </c>
    </row>
    <row r="22" spans="1:42" ht="13" x14ac:dyDescent="0.3">
      <c r="A22" s="252">
        <v>45184</v>
      </c>
      <c r="B22" s="347" t="s">
        <v>673</v>
      </c>
      <c r="C22" s="191"/>
      <c r="D22" s="190"/>
      <c r="E22" s="202">
        <v>1.7</v>
      </c>
      <c r="F22" s="188">
        <f t="shared" si="2"/>
        <v>1.7</v>
      </c>
      <c r="G22" s="194" t="s">
        <v>88</v>
      </c>
      <c r="I22" s="193">
        <v>45199</v>
      </c>
      <c r="J22" s="55" t="s">
        <v>301</v>
      </c>
      <c r="K22" s="185">
        <v>45</v>
      </c>
      <c r="L22" s="186"/>
      <c r="M22" s="186"/>
      <c r="N22" s="190">
        <f t="shared" si="3"/>
        <v>45</v>
      </c>
      <c r="O22" s="200" t="s">
        <v>88</v>
      </c>
    </row>
    <row r="23" spans="1:42" ht="13" x14ac:dyDescent="0.3">
      <c r="A23" s="252">
        <v>45184</v>
      </c>
      <c r="B23" s="347" t="s">
        <v>674</v>
      </c>
      <c r="C23" s="191"/>
      <c r="D23" s="190">
        <v>17</v>
      </c>
      <c r="E23" s="202"/>
      <c r="F23" s="188">
        <f t="shared" si="2"/>
        <v>17</v>
      </c>
      <c r="G23" s="194" t="s">
        <v>88</v>
      </c>
      <c r="I23" s="193"/>
      <c r="J23" s="55"/>
      <c r="K23" s="185"/>
      <c r="L23" s="186"/>
      <c r="M23" s="186"/>
      <c r="N23" s="190">
        <f t="shared" si="3"/>
        <v>0</v>
      </c>
      <c r="O23" s="200"/>
    </row>
    <row r="24" spans="1:42" ht="13" x14ac:dyDescent="0.3">
      <c r="A24" s="252">
        <v>45184</v>
      </c>
      <c r="B24" s="347" t="s">
        <v>673</v>
      </c>
      <c r="C24" s="191"/>
      <c r="D24" s="190"/>
      <c r="E24" s="202">
        <v>52</v>
      </c>
      <c r="F24" s="188">
        <f t="shared" si="2"/>
        <v>52</v>
      </c>
      <c r="G24" s="194" t="s">
        <v>88</v>
      </c>
      <c r="I24" s="252"/>
      <c r="J24" s="211"/>
      <c r="K24" s="185"/>
      <c r="L24" s="186"/>
      <c r="M24" s="186"/>
      <c r="N24" s="190">
        <f t="shared" si="3"/>
        <v>0</v>
      </c>
      <c r="O24" s="200"/>
    </row>
    <row r="25" spans="1:42" s="154" customFormat="1" ht="13" x14ac:dyDescent="0.3">
      <c r="A25" s="252">
        <v>45184</v>
      </c>
      <c r="B25" s="347" t="s">
        <v>653</v>
      </c>
      <c r="C25" s="191"/>
      <c r="D25" s="186"/>
      <c r="E25" s="202">
        <v>1.2</v>
      </c>
      <c r="F25" s="188">
        <f t="shared" si="2"/>
        <v>1.2</v>
      </c>
      <c r="G25" s="194" t="s">
        <v>88</v>
      </c>
      <c r="H25" s="3"/>
      <c r="I25" s="252"/>
      <c r="J25" s="211"/>
      <c r="K25" s="185"/>
      <c r="L25" s="186"/>
      <c r="M25" s="186"/>
      <c r="N25" s="190">
        <f t="shared" si="3"/>
        <v>0</v>
      </c>
      <c r="O25" s="20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3" x14ac:dyDescent="0.3">
      <c r="A26" s="252">
        <v>45184</v>
      </c>
      <c r="B26" s="347" t="s">
        <v>675</v>
      </c>
      <c r="C26" s="191"/>
      <c r="D26" s="190"/>
      <c r="E26" s="202">
        <v>28</v>
      </c>
      <c r="F26" s="190">
        <f t="shared" si="2"/>
        <v>28</v>
      </c>
      <c r="G26" s="194" t="s">
        <v>88</v>
      </c>
      <c r="I26" s="193"/>
      <c r="J26" s="55"/>
      <c r="K26" s="185"/>
      <c r="L26" s="186"/>
      <c r="M26" s="186"/>
      <c r="N26" s="188">
        <f t="shared" si="3"/>
        <v>0</v>
      </c>
      <c r="O26" s="200"/>
    </row>
    <row r="27" spans="1:42" ht="13" x14ac:dyDescent="0.3">
      <c r="A27" s="252">
        <v>45184</v>
      </c>
      <c r="B27" s="347" t="s">
        <v>676</v>
      </c>
      <c r="C27" s="191"/>
      <c r="D27" s="190">
        <v>123</v>
      </c>
      <c r="E27" s="202"/>
      <c r="F27" s="188">
        <f t="shared" si="2"/>
        <v>123</v>
      </c>
      <c r="G27" s="194" t="s">
        <v>88</v>
      </c>
      <c r="I27" s="193"/>
      <c r="J27" s="55"/>
      <c r="K27" s="185"/>
      <c r="L27" s="186"/>
      <c r="M27" s="186"/>
      <c r="N27" s="190">
        <f t="shared" si="3"/>
        <v>0</v>
      </c>
      <c r="O27" s="200"/>
    </row>
    <row r="28" spans="1:42" ht="13" x14ac:dyDescent="0.3">
      <c r="A28" s="252">
        <v>45191</v>
      </c>
      <c r="B28" s="347" t="s">
        <v>649</v>
      </c>
      <c r="C28" s="191"/>
      <c r="D28" s="190"/>
      <c r="E28" s="202">
        <v>10</v>
      </c>
      <c r="F28" s="188">
        <f t="shared" si="2"/>
        <v>10</v>
      </c>
      <c r="G28" s="194" t="s">
        <v>88</v>
      </c>
      <c r="I28" s="193"/>
      <c r="J28" s="55"/>
      <c r="K28" s="185"/>
      <c r="L28" s="186"/>
      <c r="M28" s="186"/>
      <c r="N28" s="190">
        <f t="shared" si="3"/>
        <v>0</v>
      </c>
      <c r="O28" s="200"/>
    </row>
    <row r="29" spans="1:42" ht="13" x14ac:dyDescent="0.3">
      <c r="A29" s="252">
        <v>45191</v>
      </c>
      <c r="B29" s="347" t="s">
        <v>650</v>
      </c>
      <c r="C29" s="191"/>
      <c r="D29" s="190"/>
      <c r="E29" s="202">
        <v>7.5</v>
      </c>
      <c r="F29" s="188">
        <f t="shared" si="2"/>
        <v>7.5</v>
      </c>
      <c r="G29" s="194" t="s">
        <v>88</v>
      </c>
      <c r="I29" s="252"/>
      <c r="J29" s="211"/>
      <c r="K29" s="185"/>
      <c r="L29" s="186"/>
      <c r="M29" s="186"/>
      <c r="N29" s="190">
        <f t="shared" si="3"/>
        <v>0</v>
      </c>
      <c r="O29" s="200"/>
    </row>
    <row r="30" spans="1:42" ht="13" x14ac:dyDescent="0.3">
      <c r="A30" s="252">
        <v>45191</v>
      </c>
      <c r="B30" s="347" t="s">
        <v>651</v>
      </c>
      <c r="C30" s="191"/>
      <c r="D30" s="190"/>
      <c r="E30" s="202">
        <v>77.5</v>
      </c>
      <c r="F30" s="188">
        <f t="shared" si="2"/>
        <v>77.5</v>
      </c>
      <c r="G30" s="194" t="s">
        <v>88</v>
      </c>
      <c r="I30" s="193"/>
      <c r="J30" s="55"/>
      <c r="K30" s="185"/>
      <c r="L30" s="186"/>
      <c r="M30" s="186"/>
      <c r="N30" s="190">
        <f t="shared" si="3"/>
        <v>0</v>
      </c>
      <c r="O30" s="200"/>
    </row>
    <row r="31" spans="1:42" ht="13" x14ac:dyDescent="0.3">
      <c r="A31" s="252">
        <v>45191</v>
      </c>
      <c r="B31" s="347" t="s">
        <v>652</v>
      </c>
      <c r="C31" s="191"/>
      <c r="D31" s="190"/>
      <c r="E31" s="202">
        <v>115.5</v>
      </c>
      <c r="F31" s="188">
        <f t="shared" si="0"/>
        <v>115.5</v>
      </c>
      <c r="G31" s="194" t="s">
        <v>88</v>
      </c>
      <c r="I31" s="252"/>
      <c r="J31" s="211"/>
      <c r="K31" s="185"/>
      <c r="L31" s="186"/>
      <c r="M31" s="186"/>
      <c r="N31" s="190">
        <f t="shared" si="1"/>
        <v>0</v>
      </c>
      <c r="O31" s="200"/>
    </row>
    <row r="32" spans="1:42" s="154" customFormat="1" ht="13" x14ac:dyDescent="0.3">
      <c r="A32" s="252">
        <v>45191</v>
      </c>
      <c r="B32" s="347" t="s">
        <v>652</v>
      </c>
      <c r="C32" s="191"/>
      <c r="D32" s="186">
        <v>7.9</v>
      </c>
      <c r="E32" s="202"/>
      <c r="F32" s="188">
        <f t="shared" si="0"/>
        <v>7.9</v>
      </c>
      <c r="G32" s="194" t="s">
        <v>88</v>
      </c>
      <c r="H32" s="3"/>
      <c r="I32" s="252"/>
      <c r="J32" s="211"/>
      <c r="K32" s="185"/>
      <c r="L32" s="186"/>
      <c r="M32" s="186"/>
      <c r="N32" s="190">
        <f t="shared" si="1"/>
        <v>0</v>
      </c>
      <c r="O32" s="20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3" x14ac:dyDescent="0.3">
      <c r="A33" s="252">
        <v>45191</v>
      </c>
      <c r="B33" s="347" t="s">
        <v>653</v>
      </c>
      <c r="C33" s="191"/>
      <c r="D33" s="190">
        <v>50</v>
      </c>
      <c r="E33" s="202"/>
      <c r="F33" s="188">
        <f t="shared" si="0"/>
        <v>50</v>
      </c>
      <c r="G33" s="194" t="s">
        <v>88</v>
      </c>
      <c r="I33" s="193"/>
      <c r="J33" s="55"/>
      <c r="K33" s="185"/>
      <c r="L33" s="186"/>
      <c r="M33" s="186"/>
      <c r="N33" s="190">
        <f t="shared" si="1"/>
        <v>0</v>
      </c>
      <c r="O33" s="200"/>
    </row>
    <row r="34" spans="1:42" ht="13" x14ac:dyDescent="0.3">
      <c r="A34" s="252">
        <v>45191</v>
      </c>
      <c r="B34" s="347" t="s">
        <v>654</v>
      </c>
      <c r="C34" s="191"/>
      <c r="D34" s="190"/>
      <c r="E34" s="202">
        <v>12</v>
      </c>
      <c r="F34" s="188">
        <f t="shared" si="0"/>
        <v>12</v>
      </c>
      <c r="G34" s="194" t="s">
        <v>88</v>
      </c>
      <c r="I34" s="193"/>
      <c r="J34" s="55"/>
      <c r="K34" s="185"/>
      <c r="L34" s="186"/>
      <c r="M34" s="186"/>
      <c r="N34" s="190">
        <f t="shared" si="1"/>
        <v>0</v>
      </c>
      <c r="O34" s="200"/>
    </row>
    <row r="35" spans="1:42" ht="13" x14ac:dyDescent="0.3">
      <c r="A35" s="252">
        <v>45191</v>
      </c>
      <c r="B35" s="347" t="s">
        <v>655</v>
      </c>
      <c r="C35" s="191"/>
      <c r="D35" s="190"/>
      <c r="E35" s="202">
        <v>7.5</v>
      </c>
      <c r="F35" s="188">
        <f t="shared" si="0"/>
        <v>7.5</v>
      </c>
      <c r="G35" s="194" t="s">
        <v>88</v>
      </c>
      <c r="I35" s="252"/>
      <c r="J35" s="211"/>
      <c r="K35" s="185"/>
      <c r="L35" s="186"/>
      <c r="M35" s="186"/>
      <c r="N35" s="190">
        <f t="shared" si="1"/>
        <v>0</v>
      </c>
      <c r="O35" s="200"/>
    </row>
    <row r="36" spans="1:42" s="154" customFormat="1" ht="13" x14ac:dyDescent="0.3">
      <c r="A36" s="252">
        <v>45191</v>
      </c>
      <c r="B36" s="347" t="s">
        <v>656</v>
      </c>
      <c r="C36" s="191"/>
      <c r="D36" s="186"/>
      <c r="E36" s="202">
        <v>16.399999999999999</v>
      </c>
      <c r="F36" s="188">
        <f t="shared" si="0"/>
        <v>16.399999999999999</v>
      </c>
      <c r="G36" s="194" t="s">
        <v>88</v>
      </c>
      <c r="H36" s="3"/>
      <c r="I36" s="252"/>
      <c r="J36" s="211"/>
      <c r="K36" s="185"/>
      <c r="L36" s="186"/>
      <c r="M36" s="186"/>
      <c r="N36" s="190">
        <f t="shared" si="1"/>
        <v>0</v>
      </c>
      <c r="O36" s="20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3" x14ac:dyDescent="0.3">
      <c r="A37" s="252">
        <v>45191</v>
      </c>
      <c r="B37" s="347" t="s">
        <v>657</v>
      </c>
      <c r="C37" s="191"/>
      <c r="D37" s="190">
        <v>54</v>
      </c>
      <c r="E37" s="202"/>
      <c r="F37" s="190">
        <f t="shared" si="0"/>
        <v>54</v>
      </c>
      <c r="G37" s="194" t="s">
        <v>88</v>
      </c>
      <c r="I37" s="193"/>
      <c r="J37" s="55"/>
      <c r="K37" s="185"/>
      <c r="L37" s="186"/>
      <c r="M37" s="186"/>
      <c r="N37" s="188">
        <f t="shared" si="1"/>
        <v>0</v>
      </c>
      <c r="O37" s="200"/>
    </row>
    <row r="38" spans="1:42" ht="13" x14ac:dyDescent="0.3">
      <c r="A38" s="252">
        <v>45191</v>
      </c>
      <c r="B38" s="347" t="s">
        <v>658</v>
      </c>
      <c r="C38" s="191"/>
      <c r="D38" s="190"/>
      <c r="E38" s="202">
        <v>3.4</v>
      </c>
      <c r="F38" s="188">
        <f t="shared" si="0"/>
        <v>3.4</v>
      </c>
      <c r="G38" s="194" t="s">
        <v>88</v>
      </c>
      <c r="I38" s="193"/>
      <c r="J38" s="55"/>
      <c r="K38" s="185"/>
      <c r="L38" s="186"/>
      <c r="M38" s="186"/>
      <c r="N38" s="190">
        <f t="shared" si="1"/>
        <v>0</v>
      </c>
      <c r="O38" s="200"/>
    </row>
    <row r="39" spans="1:42" ht="13" x14ac:dyDescent="0.3">
      <c r="A39" s="252">
        <v>45191</v>
      </c>
      <c r="B39" s="347" t="s">
        <v>659</v>
      </c>
      <c r="C39" s="191"/>
      <c r="D39" s="190"/>
      <c r="E39" s="202">
        <v>15</v>
      </c>
      <c r="F39" s="188">
        <f t="shared" si="0"/>
        <v>15</v>
      </c>
      <c r="G39" s="194" t="s">
        <v>88</v>
      </c>
      <c r="I39" s="193"/>
      <c r="J39" s="55"/>
      <c r="K39" s="185"/>
      <c r="L39" s="186"/>
      <c r="M39" s="186"/>
      <c r="N39" s="190">
        <f t="shared" si="1"/>
        <v>0</v>
      </c>
      <c r="O39" s="200"/>
    </row>
    <row r="40" spans="1:42" ht="13" x14ac:dyDescent="0.3">
      <c r="A40" s="252">
        <v>45191</v>
      </c>
      <c r="B40" s="347" t="s">
        <v>660</v>
      </c>
      <c r="C40" s="191"/>
      <c r="D40" s="190">
        <v>36</v>
      </c>
      <c r="E40" s="202"/>
      <c r="F40" s="188">
        <f t="shared" si="0"/>
        <v>36</v>
      </c>
      <c r="G40" s="194" t="s">
        <v>88</v>
      </c>
      <c r="I40" s="252"/>
      <c r="J40" s="211"/>
      <c r="K40" s="185"/>
      <c r="L40" s="186"/>
      <c r="M40" s="186"/>
      <c r="N40" s="190">
        <f t="shared" si="1"/>
        <v>0</v>
      </c>
      <c r="O40" s="200"/>
    </row>
    <row r="41" spans="1:42" ht="13" x14ac:dyDescent="0.3">
      <c r="A41" s="252">
        <v>45191</v>
      </c>
      <c r="B41" s="347" t="s">
        <v>658</v>
      </c>
      <c r="C41" s="191"/>
      <c r="D41" s="190"/>
      <c r="E41" s="202">
        <v>17.8</v>
      </c>
      <c r="F41" s="188">
        <f t="shared" si="0"/>
        <v>17.8</v>
      </c>
      <c r="G41" s="194" t="s">
        <v>88</v>
      </c>
      <c r="I41" s="193"/>
      <c r="J41" s="55"/>
      <c r="K41" s="185"/>
      <c r="L41" s="186"/>
      <c r="M41" s="189"/>
      <c r="N41" s="190">
        <f t="shared" si="1"/>
        <v>0</v>
      </c>
      <c r="O41" s="200"/>
    </row>
    <row r="42" spans="1:42" ht="13" x14ac:dyDescent="0.3">
      <c r="A42" s="252">
        <v>45191</v>
      </c>
      <c r="B42" s="347" t="s">
        <v>658</v>
      </c>
      <c r="C42" s="191"/>
      <c r="D42" s="190"/>
      <c r="E42" s="202">
        <v>4.7</v>
      </c>
      <c r="F42" s="188">
        <f t="shared" ref="F42:F46" si="4">SUM(C42:E42)</f>
        <v>4.7</v>
      </c>
      <c r="G42" s="194" t="s">
        <v>88</v>
      </c>
      <c r="I42" s="252"/>
      <c r="J42" s="211"/>
      <c r="K42" s="185"/>
      <c r="L42" s="186"/>
      <c r="M42" s="189"/>
      <c r="N42" s="190">
        <f t="shared" ref="N42:N46" si="5">SUM(K42:M42)</f>
        <v>0</v>
      </c>
      <c r="O42" s="200"/>
    </row>
    <row r="43" spans="1:42" s="154" customFormat="1" ht="13" x14ac:dyDescent="0.3">
      <c r="A43" s="252">
        <v>45191</v>
      </c>
      <c r="B43" s="347" t="s">
        <v>661</v>
      </c>
      <c r="C43" s="191"/>
      <c r="D43" s="186">
        <v>250</v>
      </c>
      <c r="E43" s="202"/>
      <c r="F43" s="188">
        <f t="shared" si="4"/>
        <v>250</v>
      </c>
      <c r="G43" s="194" t="s">
        <v>88</v>
      </c>
      <c r="H43" s="3"/>
      <c r="I43" s="252"/>
      <c r="J43" s="211"/>
      <c r="K43" s="185"/>
      <c r="L43" s="186"/>
      <c r="M43" s="189"/>
      <c r="N43" s="190">
        <f t="shared" si="5"/>
        <v>0</v>
      </c>
      <c r="O43" s="20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3" x14ac:dyDescent="0.3">
      <c r="A44" s="252">
        <v>45191</v>
      </c>
      <c r="B44" s="347" t="s">
        <v>661</v>
      </c>
      <c r="C44" s="191"/>
      <c r="D44" s="190"/>
      <c r="E44" s="202">
        <v>8.4</v>
      </c>
      <c r="F44" s="188">
        <f t="shared" si="4"/>
        <v>8.4</v>
      </c>
      <c r="G44" s="194" t="s">
        <v>88</v>
      </c>
      <c r="I44" s="193"/>
      <c r="J44" s="55"/>
      <c r="K44" s="185"/>
      <c r="L44" s="186"/>
      <c r="M44" s="189"/>
      <c r="N44" s="190">
        <f t="shared" si="5"/>
        <v>0</v>
      </c>
      <c r="O44" s="200"/>
    </row>
    <row r="45" spans="1:42" ht="13" x14ac:dyDescent="0.3">
      <c r="A45" s="252">
        <v>45194</v>
      </c>
      <c r="B45" s="347" t="s">
        <v>663</v>
      </c>
      <c r="C45" s="191"/>
      <c r="D45" s="190">
        <v>76</v>
      </c>
      <c r="E45" s="202"/>
      <c r="F45" s="188">
        <f t="shared" si="4"/>
        <v>76</v>
      </c>
      <c r="G45" s="194" t="s">
        <v>88</v>
      </c>
      <c r="I45" s="252"/>
      <c r="J45" s="211"/>
      <c r="K45" s="185"/>
      <c r="L45" s="186"/>
      <c r="M45" s="189"/>
      <c r="N45" s="190">
        <f t="shared" si="5"/>
        <v>0</v>
      </c>
      <c r="O45" s="200"/>
    </row>
    <row r="46" spans="1:42" ht="13" x14ac:dyDescent="0.3">
      <c r="A46" s="252">
        <v>45194</v>
      </c>
      <c r="B46" s="347" t="s">
        <v>664</v>
      </c>
      <c r="C46" s="191"/>
      <c r="D46" s="190"/>
      <c r="E46" s="202">
        <v>7.7</v>
      </c>
      <c r="F46" s="188">
        <f t="shared" si="4"/>
        <v>7.7</v>
      </c>
      <c r="G46" s="194" t="s">
        <v>88</v>
      </c>
      <c r="I46" s="193"/>
      <c r="J46" s="55"/>
      <c r="K46" s="185"/>
      <c r="L46" s="186"/>
      <c r="M46" s="189"/>
      <c r="N46" s="190">
        <f t="shared" si="5"/>
        <v>0</v>
      </c>
      <c r="O46" s="200"/>
    </row>
    <row r="47" spans="1:42" ht="13" x14ac:dyDescent="0.3">
      <c r="A47" s="252">
        <v>45194</v>
      </c>
      <c r="B47" s="347" t="s">
        <v>665</v>
      </c>
      <c r="C47" s="191"/>
      <c r="D47" s="190"/>
      <c r="E47" s="202">
        <v>50.5</v>
      </c>
      <c r="F47" s="188">
        <f t="shared" ref="F47:F49" si="6">SUM(C47:E47)</f>
        <v>50.5</v>
      </c>
      <c r="G47" s="194" t="s">
        <v>88</v>
      </c>
      <c r="I47" s="252"/>
      <c r="J47" s="211"/>
      <c r="K47" s="185"/>
      <c r="L47" s="186"/>
      <c r="M47" s="189"/>
      <c r="N47" s="190">
        <f t="shared" ref="N47:N49" si="7">SUM(K47:M47)</f>
        <v>0</v>
      </c>
      <c r="O47" s="200"/>
    </row>
    <row r="48" spans="1:42" s="154" customFormat="1" ht="13" x14ac:dyDescent="0.3">
      <c r="A48" s="252">
        <v>45199</v>
      </c>
      <c r="B48" s="347" t="s">
        <v>688</v>
      </c>
      <c r="C48" s="191"/>
      <c r="D48" s="186"/>
      <c r="E48" s="202">
        <v>1.7</v>
      </c>
      <c r="F48" s="188">
        <f t="shared" si="6"/>
        <v>1.7</v>
      </c>
      <c r="G48" s="194" t="s">
        <v>88</v>
      </c>
      <c r="H48" s="3"/>
      <c r="I48" s="252"/>
      <c r="J48" s="211"/>
      <c r="K48" s="185"/>
      <c r="L48" s="186"/>
      <c r="M48" s="189"/>
      <c r="N48" s="190">
        <f t="shared" si="7"/>
        <v>0</v>
      </c>
      <c r="O48" s="20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3" x14ac:dyDescent="0.3">
      <c r="A49" s="252">
        <v>45199</v>
      </c>
      <c r="B49" s="347" t="s">
        <v>690</v>
      </c>
      <c r="C49" s="191"/>
      <c r="D49" s="190">
        <v>101</v>
      </c>
      <c r="E49" s="202"/>
      <c r="F49" s="188">
        <f t="shared" si="6"/>
        <v>101</v>
      </c>
      <c r="G49" s="194" t="s">
        <v>88</v>
      </c>
      <c r="I49" s="193"/>
      <c r="J49" s="55"/>
      <c r="K49" s="185"/>
      <c r="L49" s="186"/>
      <c r="M49" s="189"/>
      <c r="N49" s="190">
        <f t="shared" si="7"/>
        <v>0</v>
      </c>
      <c r="O49" s="200"/>
    </row>
    <row r="50" spans="1:42" ht="13" x14ac:dyDescent="0.3">
      <c r="A50" s="252">
        <v>45199</v>
      </c>
      <c r="B50" s="347" t="s">
        <v>689</v>
      </c>
      <c r="C50" s="191"/>
      <c r="D50" s="190"/>
      <c r="E50" s="202">
        <v>4.5999999999999996</v>
      </c>
      <c r="F50" s="188">
        <f t="shared" ref="F50:F52" si="8">SUM(C50:E50)</f>
        <v>4.5999999999999996</v>
      </c>
      <c r="G50" s="194" t="s">
        <v>88</v>
      </c>
      <c r="I50" s="252"/>
      <c r="J50" s="211"/>
      <c r="K50" s="185"/>
      <c r="L50" s="186"/>
      <c r="M50" s="189"/>
      <c r="N50" s="190">
        <f t="shared" ref="N50:N52" si="9">SUM(K50:M50)</f>
        <v>0</v>
      </c>
      <c r="O50" s="200"/>
    </row>
    <row r="51" spans="1:42" s="154" customFormat="1" ht="13" x14ac:dyDescent="0.3">
      <c r="A51" s="252">
        <v>45199</v>
      </c>
      <c r="B51" s="347" t="s">
        <v>691</v>
      </c>
      <c r="C51" s="191"/>
      <c r="D51" s="186"/>
      <c r="E51" s="202">
        <v>60</v>
      </c>
      <c r="F51" s="188">
        <f t="shared" si="8"/>
        <v>60</v>
      </c>
      <c r="G51" s="194" t="s">
        <v>88</v>
      </c>
      <c r="H51" s="3"/>
      <c r="I51" s="252"/>
      <c r="J51" s="211"/>
      <c r="K51" s="185"/>
      <c r="L51" s="186"/>
      <c r="M51" s="189"/>
      <c r="N51" s="190">
        <f t="shared" si="9"/>
        <v>0</v>
      </c>
      <c r="O51" s="20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3" x14ac:dyDescent="0.3">
      <c r="A52" s="252">
        <v>45199</v>
      </c>
      <c r="B52" s="347" t="s">
        <v>689</v>
      </c>
      <c r="C52" s="191"/>
      <c r="D52" s="190"/>
      <c r="E52" s="202">
        <v>20</v>
      </c>
      <c r="F52" s="188">
        <f t="shared" si="8"/>
        <v>20</v>
      </c>
      <c r="G52" s="194" t="s">
        <v>88</v>
      </c>
      <c r="I52" s="193"/>
      <c r="J52" s="55"/>
      <c r="K52" s="185"/>
      <c r="L52" s="186"/>
      <c r="M52" s="189"/>
      <c r="N52" s="190">
        <f t="shared" si="9"/>
        <v>0</v>
      </c>
      <c r="O52" s="200"/>
    </row>
    <row r="53" spans="1:42" ht="13" x14ac:dyDescent="0.3">
      <c r="A53" s="252">
        <v>45199</v>
      </c>
      <c r="B53" s="347" t="s">
        <v>692</v>
      </c>
      <c r="C53" s="191"/>
      <c r="D53" s="190"/>
      <c r="E53" s="202">
        <v>71.099999999999994</v>
      </c>
      <c r="F53" s="188">
        <f t="shared" ref="F53:F59" si="10">SUM(C53:E53)</f>
        <v>71.099999999999994</v>
      </c>
      <c r="G53" s="194" t="s">
        <v>88</v>
      </c>
      <c r="I53" s="252"/>
      <c r="J53" s="211"/>
      <c r="K53" s="185"/>
      <c r="L53" s="186"/>
      <c r="M53" s="189"/>
      <c r="N53" s="190">
        <f t="shared" ref="N53:N59" si="11">SUM(K53:M53)</f>
        <v>0</v>
      </c>
      <c r="O53" s="200"/>
    </row>
    <row r="54" spans="1:42" s="154" customFormat="1" ht="13" x14ac:dyDescent="0.3">
      <c r="A54" s="252">
        <v>45199</v>
      </c>
      <c r="B54" s="347" t="s">
        <v>689</v>
      </c>
      <c r="C54" s="191"/>
      <c r="D54" s="186"/>
      <c r="E54" s="202">
        <v>25</v>
      </c>
      <c r="F54" s="188">
        <f t="shared" si="10"/>
        <v>25</v>
      </c>
      <c r="G54" s="194" t="s">
        <v>88</v>
      </c>
      <c r="H54" s="3"/>
      <c r="I54" s="252"/>
      <c r="J54" s="211"/>
      <c r="K54" s="185"/>
      <c r="L54" s="186"/>
      <c r="M54" s="189"/>
      <c r="N54" s="190">
        <f t="shared" si="11"/>
        <v>0</v>
      </c>
      <c r="O54" s="20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s="154" customFormat="1" ht="13" x14ac:dyDescent="0.3">
      <c r="A55" s="252">
        <v>45199</v>
      </c>
      <c r="B55" s="347" t="s">
        <v>693</v>
      </c>
      <c r="C55" s="191"/>
      <c r="D55" s="186">
        <v>35</v>
      </c>
      <c r="E55" s="202"/>
      <c r="F55" s="188">
        <f t="shared" si="10"/>
        <v>35</v>
      </c>
      <c r="G55" s="194" t="s">
        <v>88</v>
      </c>
      <c r="H55" s="3"/>
      <c r="I55" s="252"/>
      <c r="J55" s="211"/>
      <c r="K55" s="185"/>
      <c r="L55" s="186"/>
      <c r="M55" s="189"/>
      <c r="N55" s="190">
        <f t="shared" si="11"/>
        <v>0</v>
      </c>
      <c r="O55" s="20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13" x14ac:dyDescent="0.3">
      <c r="A56" s="252">
        <v>45199</v>
      </c>
      <c r="B56" s="347" t="s">
        <v>695</v>
      </c>
      <c r="C56" s="191"/>
      <c r="D56" s="190"/>
      <c r="E56" s="202">
        <v>2</v>
      </c>
      <c r="F56" s="188">
        <f t="shared" si="10"/>
        <v>2</v>
      </c>
      <c r="G56" s="194" t="s">
        <v>88</v>
      </c>
      <c r="I56" s="193"/>
      <c r="J56" s="55"/>
      <c r="K56" s="185"/>
      <c r="L56" s="186"/>
      <c r="M56" s="189"/>
      <c r="N56" s="190">
        <f t="shared" si="11"/>
        <v>0</v>
      </c>
      <c r="O56" s="200"/>
    </row>
    <row r="57" spans="1:42" ht="13" x14ac:dyDescent="0.3">
      <c r="A57" s="252">
        <v>45199</v>
      </c>
      <c r="B57" s="347" t="s">
        <v>694</v>
      </c>
      <c r="C57" s="191"/>
      <c r="D57" s="190"/>
      <c r="E57" s="202">
        <v>3</v>
      </c>
      <c r="F57" s="188">
        <f t="shared" si="10"/>
        <v>3</v>
      </c>
      <c r="G57" s="194" t="s">
        <v>88</v>
      </c>
      <c r="I57" s="252"/>
      <c r="J57" s="211"/>
      <c r="K57" s="185"/>
      <c r="L57" s="186"/>
      <c r="M57" s="189"/>
      <c r="N57" s="190">
        <f t="shared" si="11"/>
        <v>0</v>
      </c>
      <c r="O57" s="200"/>
    </row>
    <row r="58" spans="1:42" s="154" customFormat="1" ht="13" x14ac:dyDescent="0.3">
      <c r="A58" s="252">
        <v>45199</v>
      </c>
      <c r="B58" s="347" t="s">
        <v>689</v>
      </c>
      <c r="C58" s="191"/>
      <c r="D58" s="186"/>
      <c r="E58" s="202">
        <v>29</v>
      </c>
      <c r="F58" s="188">
        <f t="shared" si="10"/>
        <v>29</v>
      </c>
      <c r="G58" s="194" t="s">
        <v>88</v>
      </c>
      <c r="H58" s="3"/>
      <c r="I58" s="252"/>
      <c r="J58" s="211"/>
      <c r="K58" s="185"/>
      <c r="L58" s="186"/>
      <c r="M58" s="189"/>
      <c r="N58" s="190">
        <f t="shared" si="11"/>
        <v>0</v>
      </c>
      <c r="O58" s="20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13" x14ac:dyDescent="0.3">
      <c r="A59" s="252">
        <v>45199</v>
      </c>
      <c r="B59" s="347" t="s">
        <v>689</v>
      </c>
      <c r="C59" s="191"/>
      <c r="D59" s="190"/>
      <c r="E59" s="202">
        <v>1.2</v>
      </c>
      <c r="F59" s="188">
        <f t="shared" si="10"/>
        <v>1.2</v>
      </c>
      <c r="G59" s="194" t="s">
        <v>88</v>
      </c>
      <c r="I59" s="193"/>
      <c r="J59" s="55"/>
      <c r="K59" s="185"/>
      <c r="L59" s="186"/>
      <c r="M59" s="189"/>
      <c r="N59" s="190">
        <f t="shared" si="11"/>
        <v>0</v>
      </c>
      <c r="O59" s="200"/>
    </row>
    <row r="60" spans="1:42" ht="13" x14ac:dyDescent="0.3">
      <c r="A60" s="252">
        <v>45199</v>
      </c>
      <c r="B60" s="347" t="s">
        <v>689</v>
      </c>
      <c r="C60" s="191"/>
      <c r="D60" s="190"/>
      <c r="E60" s="202">
        <v>16</v>
      </c>
      <c r="F60" s="188">
        <f t="shared" ref="F60:F63" si="12">SUM(C60:E60)</f>
        <v>16</v>
      </c>
      <c r="G60" s="194" t="s">
        <v>88</v>
      </c>
      <c r="I60" s="252"/>
      <c r="J60" s="211"/>
      <c r="K60" s="185"/>
      <c r="L60" s="186"/>
      <c r="M60" s="189"/>
      <c r="N60" s="190">
        <f t="shared" ref="N60:N63" si="13">SUM(K60:M60)</f>
        <v>0</v>
      </c>
      <c r="O60" s="200"/>
    </row>
    <row r="61" spans="1:42" ht="13" x14ac:dyDescent="0.3">
      <c r="A61" s="252">
        <v>45199</v>
      </c>
      <c r="B61" s="347" t="s">
        <v>689</v>
      </c>
      <c r="C61" s="191"/>
      <c r="D61" s="190"/>
      <c r="E61" s="202">
        <v>40</v>
      </c>
      <c r="F61" s="188">
        <f t="shared" si="12"/>
        <v>40</v>
      </c>
      <c r="G61" s="194" t="s">
        <v>88</v>
      </c>
      <c r="I61" s="252"/>
      <c r="J61" s="211"/>
      <c r="K61" s="185"/>
      <c r="L61" s="186"/>
      <c r="M61" s="189"/>
      <c r="N61" s="190">
        <f t="shared" si="13"/>
        <v>0</v>
      </c>
      <c r="O61" s="200"/>
    </row>
    <row r="62" spans="1:42" s="154" customFormat="1" ht="13" x14ac:dyDescent="0.3">
      <c r="A62" s="252">
        <v>45199</v>
      </c>
      <c r="B62" s="347" t="s">
        <v>697</v>
      </c>
      <c r="C62" s="191"/>
      <c r="D62" s="186">
        <v>153.5</v>
      </c>
      <c r="E62" s="202"/>
      <c r="F62" s="188">
        <f t="shared" si="12"/>
        <v>153.5</v>
      </c>
      <c r="G62" s="194" t="s">
        <v>88</v>
      </c>
      <c r="H62" s="3"/>
      <c r="I62" s="252"/>
      <c r="J62" s="211"/>
      <c r="K62" s="185"/>
      <c r="L62" s="186"/>
      <c r="M62" s="189"/>
      <c r="N62" s="190">
        <f t="shared" si="13"/>
        <v>0</v>
      </c>
      <c r="O62" s="20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3" x14ac:dyDescent="0.3">
      <c r="A63" s="252">
        <v>45199</v>
      </c>
      <c r="B63" s="347" t="s">
        <v>696</v>
      </c>
      <c r="C63" s="191"/>
      <c r="D63" s="190"/>
      <c r="E63" s="202">
        <v>1.7</v>
      </c>
      <c r="F63" s="188">
        <f t="shared" si="12"/>
        <v>1.7</v>
      </c>
      <c r="G63" s="194" t="s">
        <v>88</v>
      </c>
      <c r="I63" s="193"/>
      <c r="J63" s="55"/>
      <c r="K63" s="185"/>
      <c r="L63" s="186"/>
      <c r="M63" s="189"/>
      <c r="N63" s="190">
        <f t="shared" si="13"/>
        <v>0</v>
      </c>
      <c r="O63" s="200"/>
    </row>
    <row r="64" spans="1:42" ht="13" x14ac:dyDescent="0.3">
      <c r="A64" s="252">
        <v>45199</v>
      </c>
      <c r="B64" s="347" t="s">
        <v>698</v>
      </c>
      <c r="C64" s="191"/>
      <c r="D64" s="190"/>
      <c r="E64" s="202">
        <v>18</v>
      </c>
      <c r="F64" s="188">
        <f t="shared" ref="F64" si="14">SUM(C64:E64)</f>
        <v>18</v>
      </c>
      <c r="G64" s="194" t="s">
        <v>88</v>
      </c>
      <c r="I64" s="252"/>
      <c r="J64" s="211"/>
      <c r="K64" s="185"/>
      <c r="L64" s="186"/>
      <c r="M64" s="189"/>
      <c r="N64" s="190">
        <f t="shared" ref="N64" si="15">SUM(K64:M64)</f>
        <v>0</v>
      </c>
      <c r="O64" s="200"/>
    </row>
    <row r="65" spans="1:42" ht="13" x14ac:dyDescent="0.3">
      <c r="A65" s="252"/>
      <c r="B65" s="347"/>
      <c r="C65" s="191"/>
      <c r="D65" s="190"/>
      <c r="E65" s="202"/>
      <c r="F65" s="188">
        <f t="shared" ref="F65" si="16">SUM(C65:E65)</f>
        <v>0</v>
      </c>
      <c r="G65" s="194" t="s">
        <v>88</v>
      </c>
      <c r="I65" s="252"/>
      <c r="J65" s="211"/>
      <c r="K65" s="185"/>
      <c r="L65" s="186"/>
      <c r="M65" s="189"/>
      <c r="N65" s="190">
        <f t="shared" ref="N65" si="17">SUM(K65:M65)</f>
        <v>0</v>
      </c>
      <c r="O65" s="200"/>
    </row>
    <row r="66" spans="1:42" s="3" customFormat="1" ht="13" thickBot="1" x14ac:dyDescent="0.3">
      <c r="A66" s="195"/>
      <c r="B66" s="196" t="s">
        <v>7</v>
      </c>
      <c r="C66" s="197">
        <f>SUM(C4:C64)</f>
        <v>0</v>
      </c>
      <c r="D66" s="197">
        <f>SUM(D4:D64)</f>
        <v>1195.2</v>
      </c>
      <c r="E66" s="197">
        <f>SUM(E4:E64)</f>
        <v>800.2</v>
      </c>
      <c r="F66" s="198">
        <f>SUM(C66:E66)</f>
        <v>1995.4</v>
      </c>
      <c r="G66" s="199"/>
      <c r="I66" s="195"/>
      <c r="J66" s="196" t="s">
        <v>7</v>
      </c>
      <c r="K66" s="197">
        <f>SUM(K4:K64)</f>
        <v>1732.15</v>
      </c>
      <c r="L66" s="197">
        <f>SUM(L4:L64)</f>
        <v>290</v>
      </c>
      <c r="M66" s="197">
        <f>SUM(M4:M64)</f>
        <v>60</v>
      </c>
      <c r="N66" s="198">
        <f>SUM(N4:N64)</f>
        <v>2082.15</v>
      </c>
      <c r="O66" s="199"/>
    </row>
    <row r="67" spans="1:42" s="3" customFormat="1" ht="11" thickTop="1" x14ac:dyDescent="0.25">
      <c r="D67" s="1"/>
      <c r="E67" s="1"/>
      <c r="L67" s="1"/>
      <c r="M67" s="1"/>
    </row>
    <row r="68" spans="1:42" s="3" customFormat="1" x14ac:dyDescent="0.25">
      <c r="D68" s="1"/>
      <c r="E68" s="1"/>
      <c r="L68" s="1"/>
      <c r="M68" s="1"/>
    </row>
    <row r="69" spans="1:42" x14ac:dyDescent="0.25">
      <c r="A69" s="3"/>
      <c r="B69" s="3"/>
      <c r="C69" s="3"/>
      <c r="D69" s="1"/>
      <c r="E69" s="1"/>
      <c r="F69" s="3"/>
      <c r="G69" s="3"/>
      <c r="I69" s="3"/>
      <c r="J69" s="3"/>
      <c r="K69" s="3"/>
      <c r="L69" s="1"/>
      <c r="M69" s="1"/>
      <c r="N69" s="3"/>
      <c r="O69" s="3"/>
    </row>
    <row r="70" spans="1:42" x14ac:dyDescent="0.25">
      <c r="A70" s="3"/>
      <c r="B70" s="3"/>
      <c r="C70" s="3"/>
      <c r="D70" s="1"/>
      <c r="E70" s="1"/>
      <c r="F70" s="3"/>
      <c r="G70" s="3"/>
      <c r="I70" s="3"/>
      <c r="J70" s="3"/>
      <c r="K70" s="3"/>
      <c r="L70" s="1"/>
      <c r="M70" s="1"/>
      <c r="N70" s="3"/>
      <c r="O70" s="3"/>
      <c r="P70" s="348"/>
    </row>
    <row r="71" spans="1:42" x14ac:dyDescent="0.25">
      <c r="A71" s="3"/>
      <c r="B71" s="3"/>
      <c r="C71" s="3"/>
      <c r="D71" s="1"/>
      <c r="E71" s="1"/>
      <c r="F71" s="3"/>
      <c r="G71" s="3"/>
      <c r="I71" s="3"/>
      <c r="J71" s="3"/>
      <c r="K71" s="3"/>
      <c r="L71" s="1"/>
      <c r="M71" s="1"/>
      <c r="N71" s="3"/>
      <c r="O71" s="3"/>
    </row>
    <row r="72" spans="1:42" x14ac:dyDescent="0.25">
      <c r="A72" s="3"/>
      <c r="B72" s="3"/>
      <c r="C72" s="3"/>
      <c r="D72" s="1"/>
      <c r="E72" s="1"/>
      <c r="F72" s="3"/>
      <c r="G72" s="3"/>
      <c r="I72" s="3"/>
      <c r="J72" s="3"/>
      <c r="K72" s="3"/>
      <c r="L72" s="1"/>
      <c r="M72" s="1"/>
      <c r="N72" s="3"/>
      <c r="O72" s="3"/>
    </row>
    <row r="73" spans="1:42" x14ac:dyDescent="0.25">
      <c r="A73" s="3"/>
      <c r="B73" s="3"/>
      <c r="C73" s="3"/>
      <c r="D73" s="1"/>
      <c r="E73" s="1"/>
      <c r="F73" s="3"/>
      <c r="G73" s="3"/>
      <c r="I73" s="3"/>
      <c r="J73" s="3"/>
      <c r="K73" s="3"/>
      <c r="L73" s="1"/>
      <c r="M73" s="1"/>
      <c r="N73" s="3"/>
      <c r="O73" s="3"/>
    </row>
    <row r="74" spans="1:42" x14ac:dyDescent="0.25">
      <c r="A74" s="3"/>
      <c r="B74" s="3"/>
      <c r="C74" s="3"/>
      <c r="D74" s="1"/>
      <c r="E74" s="1"/>
      <c r="F74" s="3"/>
      <c r="G74" s="3"/>
      <c r="I74" s="3"/>
      <c r="J74" s="3"/>
      <c r="K74" s="3"/>
      <c r="L74" s="1"/>
      <c r="M74" s="1"/>
      <c r="N74" s="3"/>
      <c r="O74" s="3"/>
    </row>
    <row r="75" spans="1:42" s="154" customFormat="1" x14ac:dyDescent="0.25">
      <c r="A75" s="3"/>
      <c r="B75" s="3"/>
      <c r="C75" s="3"/>
      <c r="D75" s="1"/>
      <c r="E75" s="1"/>
      <c r="F75" s="3"/>
      <c r="G75" s="3"/>
      <c r="H75" s="3"/>
      <c r="I75" s="3"/>
      <c r="J75" s="3"/>
      <c r="K75" s="3"/>
      <c r="L75" s="1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3" customFormat="1" x14ac:dyDescent="0.25">
      <c r="D76" s="1"/>
      <c r="E76" s="1"/>
      <c r="L76" s="1"/>
      <c r="M76" s="1"/>
    </row>
    <row r="77" spans="1:42" s="3" customFormat="1" x14ac:dyDescent="0.25">
      <c r="D77" s="1"/>
      <c r="E77" s="1"/>
      <c r="L77" s="1"/>
      <c r="M77" s="1"/>
    </row>
    <row r="78" spans="1:42" s="3" customFormat="1" x14ac:dyDescent="0.25">
      <c r="D78" s="1"/>
      <c r="E78" s="1"/>
      <c r="L78" s="1"/>
      <c r="M78" s="1"/>
    </row>
    <row r="79" spans="1:42" s="3" customFormat="1" x14ac:dyDescent="0.25">
      <c r="D79" s="1"/>
      <c r="E79" s="1"/>
      <c r="L79" s="1"/>
      <c r="M79" s="1"/>
    </row>
    <row r="80" spans="1:42" s="3" customFormat="1" x14ac:dyDescent="0.25">
      <c r="D80" s="1"/>
      <c r="E80" s="1"/>
      <c r="L80" s="1"/>
      <c r="M80" s="1"/>
    </row>
    <row r="81" spans="4:16" s="3" customFormat="1" x14ac:dyDescent="0.25">
      <c r="D81" s="1"/>
      <c r="E81" s="1"/>
      <c r="L81" s="1"/>
      <c r="M81" s="1"/>
    </row>
    <row r="82" spans="4:16" s="3" customFormat="1" x14ac:dyDescent="0.25">
      <c r="D82" s="1"/>
      <c r="E82" s="1"/>
      <c r="L82" s="1"/>
      <c r="M82" s="1"/>
    </row>
    <row r="83" spans="4:16" s="3" customFormat="1" x14ac:dyDescent="0.25">
      <c r="D83" s="1"/>
      <c r="E83" s="1"/>
      <c r="L83" s="1"/>
      <c r="M83" s="1"/>
      <c r="P83" s="348"/>
    </row>
    <row r="84" spans="4:16" s="3" customFormat="1" x14ac:dyDescent="0.25">
      <c r="D84" s="1"/>
      <c r="E84" s="1"/>
      <c r="L84" s="1"/>
      <c r="M84" s="1"/>
      <c r="P84" s="348"/>
    </row>
    <row r="85" spans="4:16" s="3" customFormat="1" x14ac:dyDescent="0.25">
      <c r="D85" s="1"/>
      <c r="E85" s="1"/>
      <c r="L85" s="1"/>
      <c r="M85" s="1"/>
    </row>
    <row r="86" spans="4:16" s="3" customFormat="1" x14ac:dyDescent="0.25">
      <c r="D86" s="1"/>
      <c r="E86" s="1"/>
      <c r="L86" s="1"/>
      <c r="M86" s="1"/>
    </row>
    <row r="87" spans="4:16" s="3" customFormat="1" x14ac:dyDescent="0.25">
      <c r="D87" s="1"/>
      <c r="E87" s="1"/>
      <c r="L87" s="1"/>
      <c r="M87" s="1"/>
    </row>
    <row r="88" spans="4:16" s="3" customFormat="1" x14ac:dyDescent="0.25">
      <c r="D88" s="1"/>
      <c r="E88" s="1"/>
      <c r="L88" s="1"/>
      <c r="M88" s="1"/>
    </row>
    <row r="89" spans="4:16" s="3" customFormat="1" x14ac:dyDescent="0.25">
      <c r="D89" s="1"/>
      <c r="E89" s="1"/>
      <c r="L89" s="1"/>
      <c r="M89" s="1"/>
    </row>
    <row r="90" spans="4:16" s="3" customFormat="1" x14ac:dyDescent="0.25">
      <c r="D90" s="1"/>
      <c r="E90" s="1"/>
      <c r="L90" s="1"/>
      <c r="M90" s="1"/>
    </row>
    <row r="91" spans="4:16" s="3" customFormat="1" x14ac:dyDescent="0.25">
      <c r="D91" s="1"/>
      <c r="E91" s="1"/>
      <c r="L91" s="1"/>
      <c r="M91" s="1"/>
    </row>
    <row r="92" spans="4:16" s="3" customFormat="1" x14ac:dyDescent="0.25">
      <c r="D92" s="1"/>
      <c r="E92" s="1"/>
      <c r="L92" s="1"/>
      <c r="M92" s="1"/>
    </row>
    <row r="93" spans="4:16" s="3" customFormat="1" x14ac:dyDescent="0.25">
      <c r="D93" s="1"/>
      <c r="E93" s="1"/>
      <c r="L93" s="1"/>
      <c r="M93" s="1"/>
    </row>
    <row r="94" spans="4:16" s="3" customFormat="1" x14ac:dyDescent="0.25">
      <c r="D94" s="1"/>
      <c r="E94" s="1"/>
      <c r="L94" s="1"/>
      <c r="M94" s="1"/>
    </row>
    <row r="95" spans="4:16" s="3" customFormat="1" x14ac:dyDescent="0.25">
      <c r="D95" s="1"/>
      <c r="E95" s="1"/>
      <c r="L95" s="1"/>
      <c r="M95" s="1"/>
    </row>
    <row r="96" spans="4:16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4:13" s="3" customFormat="1" x14ac:dyDescent="0.25">
      <c r="D1137" s="1"/>
      <c r="E1137" s="1"/>
      <c r="L1137" s="1"/>
      <c r="M1137" s="1"/>
    </row>
    <row r="1138" spans="4:13" s="3" customFormat="1" x14ac:dyDescent="0.25">
      <c r="D1138" s="1"/>
      <c r="E1138" s="1"/>
      <c r="L1138" s="1"/>
      <c r="M1138" s="1"/>
    </row>
    <row r="1139" spans="4:13" s="3" customFormat="1" x14ac:dyDescent="0.25">
      <c r="D1139" s="1"/>
      <c r="E1139" s="1"/>
      <c r="L1139" s="1"/>
      <c r="M1139" s="1"/>
    </row>
    <row r="1140" spans="4:13" s="3" customFormat="1" x14ac:dyDescent="0.25">
      <c r="D1140" s="1"/>
      <c r="E1140" s="1"/>
      <c r="L1140" s="1"/>
      <c r="M1140" s="1"/>
    </row>
    <row r="1141" spans="4:13" s="3" customFormat="1" x14ac:dyDescent="0.25">
      <c r="D1141" s="1"/>
      <c r="E1141" s="1"/>
      <c r="L1141" s="1"/>
      <c r="M1141" s="1"/>
    </row>
    <row r="1142" spans="4:13" s="3" customFormat="1" x14ac:dyDescent="0.25">
      <c r="D1142" s="1"/>
      <c r="E1142" s="1"/>
      <c r="L1142" s="1"/>
      <c r="M1142" s="1"/>
    </row>
    <row r="1143" spans="4:13" s="3" customFormat="1" x14ac:dyDescent="0.25">
      <c r="D1143" s="1"/>
      <c r="E1143" s="1"/>
      <c r="L1143" s="1"/>
      <c r="M1143" s="1"/>
    </row>
    <row r="1144" spans="4:13" s="3" customFormat="1" x14ac:dyDescent="0.25">
      <c r="D1144" s="1"/>
      <c r="E1144" s="1"/>
      <c r="L1144" s="1"/>
      <c r="M1144" s="1"/>
    </row>
    <row r="1145" spans="4:13" s="3" customFormat="1" x14ac:dyDescent="0.25">
      <c r="D1145" s="1"/>
      <c r="E1145" s="1"/>
      <c r="L1145" s="1"/>
      <c r="M1145" s="1"/>
    </row>
    <row r="1146" spans="4:13" s="3" customFormat="1" x14ac:dyDescent="0.25">
      <c r="D1146" s="1"/>
      <c r="E1146" s="1"/>
      <c r="L1146" s="1"/>
      <c r="M1146" s="1"/>
    </row>
    <row r="1147" spans="4:13" s="3" customFormat="1" x14ac:dyDescent="0.25">
      <c r="D1147" s="1"/>
      <c r="E1147" s="1"/>
      <c r="L1147" s="1"/>
      <c r="M1147" s="1"/>
    </row>
    <row r="1148" spans="4:13" s="3" customFormat="1" x14ac:dyDescent="0.25">
      <c r="D1148" s="1"/>
      <c r="E1148" s="1"/>
      <c r="L1148" s="1"/>
      <c r="M1148" s="1"/>
    </row>
    <row r="1149" spans="4:13" s="3" customFormat="1" x14ac:dyDescent="0.25">
      <c r="D1149" s="1"/>
      <c r="E1149" s="1"/>
      <c r="L1149" s="1"/>
      <c r="M1149" s="1"/>
    </row>
    <row r="1150" spans="4:13" s="3" customFormat="1" x14ac:dyDescent="0.25">
      <c r="D1150" s="1"/>
      <c r="E1150" s="1"/>
      <c r="L1150" s="1"/>
      <c r="M1150" s="1"/>
    </row>
    <row r="1151" spans="4:13" s="3" customFormat="1" x14ac:dyDescent="0.25">
      <c r="D1151" s="1"/>
      <c r="E1151" s="1"/>
      <c r="L1151" s="1"/>
      <c r="M1151" s="1"/>
    </row>
    <row r="1152" spans="4:13" s="3" customFormat="1" x14ac:dyDescent="0.25">
      <c r="D1152" s="1"/>
      <c r="E1152" s="1"/>
      <c r="L1152" s="1"/>
      <c r="M1152" s="1"/>
    </row>
    <row r="1153" spans="4:13" s="3" customFormat="1" x14ac:dyDescent="0.25">
      <c r="D1153" s="1"/>
      <c r="E1153" s="1"/>
      <c r="L1153" s="1"/>
      <c r="M1153" s="1"/>
    </row>
    <row r="1154" spans="4:13" s="3" customFormat="1" x14ac:dyDescent="0.25">
      <c r="D1154" s="1"/>
      <c r="E1154" s="1"/>
      <c r="L1154" s="1"/>
      <c r="M1154" s="1"/>
    </row>
    <row r="1155" spans="4:13" s="3" customFormat="1" x14ac:dyDescent="0.25">
      <c r="D1155" s="1"/>
      <c r="E1155" s="1"/>
      <c r="L1155" s="1"/>
      <c r="M1155" s="1"/>
    </row>
    <row r="1156" spans="4:13" s="3" customFormat="1" x14ac:dyDescent="0.25">
      <c r="D1156" s="1"/>
      <c r="E1156" s="1"/>
      <c r="L1156" s="1"/>
      <c r="M1156" s="1"/>
    </row>
    <row r="1157" spans="4:13" s="3" customFormat="1" x14ac:dyDescent="0.25">
      <c r="D1157" s="1"/>
      <c r="E1157" s="1"/>
      <c r="L1157" s="1"/>
      <c r="M1157" s="1"/>
    </row>
    <row r="1158" spans="4:13" s="3" customFormat="1" x14ac:dyDescent="0.25">
      <c r="D1158" s="1"/>
      <c r="E1158" s="1"/>
      <c r="L1158" s="1"/>
      <c r="M1158" s="1"/>
    </row>
    <row r="1159" spans="4:13" s="3" customFormat="1" x14ac:dyDescent="0.25">
      <c r="D1159" s="1"/>
      <c r="E1159" s="1"/>
      <c r="L1159" s="1"/>
      <c r="M1159" s="1"/>
    </row>
    <row r="1160" spans="4:13" s="3" customFormat="1" x14ac:dyDescent="0.25">
      <c r="D1160" s="1"/>
      <c r="E1160" s="1"/>
      <c r="L1160" s="1"/>
      <c r="M1160" s="1"/>
    </row>
    <row r="1161" spans="4:13" s="3" customFormat="1" x14ac:dyDescent="0.25">
      <c r="D1161" s="1"/>
      <c r="E1161" s="1"/>
      <c r="L1161" s="1"/>
      <c r="M1161" s="1"/>
    </row>
    <row r="1162" spans="4:13" s="3" customFormat="1" x14ac:dyDescent="0.25">
      <c r="D1162" s="1"/>
      <c r="E1162" s="1"/>
      <c r="L1162" s="1"/>
      <c r="M1162" s="1"/>
    </row>
    <row r="1163" spans="4:13" s="3" customFormat="1" x14ac:dyDescent="0.25">
      <c r="D1163" s="1"/>
      <c r="E1163" s="1"/>
      <c r="L1163" s="1"/>
      <c r="M1163" s="1"/>
    </row>
    <row r="1164" spans="4:13" s="3" customFormat="1" x14ac:dyDescent="0.25">
      <c r="D1164" s="1"/>
      <c r="E1164" s="1"/>
      <c r="L1164" s="1"/>
      <c r="M1164" s="1"/>
    </row>
    <row r="1165" spans="4:13" s="3" customFormat="1" x14ac:dyDescent="0.25">
      <c r="D1165" s="1"/>
      <c r="E1165" s="1"/>
      <c r="L1165" s="1"/>
      <c r="M1165" s="1"/>
    </row>
    <row r="1166" spans="4:13" s="3" customFormat="1" x14ac:dyDescent="0.25">
      <c r="D1166" s="1"/>
      <c r="E1166" s="1"/>
      <c r="L1166" s="1"/>
      <c r="M1166" s="1"/>
    </row>
    <row r="1167" spans="4:13" s="3" customFormat="1" x14ac:dyDescent="0.25">
      <c r="D1167" s="1"/>
      <c r="E1167" s="1"/>
      <c r="L1167" s="1"/>
      <c r="M1167" s="1"/>
    </row>
    <row r="1168" spans="4:13" s="3" customFormat="1" x14ac:dyDescent="0.25">
      <c r="D1168" s="1"/>
      <c r="E1168" s="1"/>
      <c r="L1168" s="1"/>
      <c r="M1168" s="1"/>
    </row>
    <row r="1169" spans="1:15" s="3" customFormat="1" x14ac:dyDescent="0.25">
      <c r="A1169" s="57"/>
      <c r="B1169" s="57"/>
      <c r="C1169" s="57"/>
      <c r="D1169" s="145"/>
      <c r="E1169" s="145"/>
      <c r="F1169" s="57"/>
      <c r="G1169" s="155"/>
      <c r="L1169" s="1"/>
      <c r="M1169" s="1"/>
    </row>
    <row r="1170" spans="1:15" s="3" customFormat="1" x14ac:dyDescent="0.25">
      <c r="A1170" s="57"/>
      <c r="B1170" s="57"/>
      <c r="C1170" s="57"/>
      <c r="D1170" s="145"/>
      <c r="E1170" s="145"/>
      <c r="F1170" s="57"/>
      <c r="G1170" s="155"/>
      <c r="L1170" s="1"/>
      <c r="M1170" s="1"/>
    </row>
    <row r="1171" spans="1:15" s="3" customFormat="1" x14ac:dyDescent="0.25">
      <c r="A1171" s="57"/>
      <c r="B1171" s="57"/>
      <c r="C1171" s="57"/>
      <c r="D1171" s="145"/>
      <c r="E1171" s="145"/>
      <c r="F1171" s="57"/>
      <c r="G1171" s="155"/>
      <c r="L1171" s="1"/>
      <c r="M1171" s="1"/>
    </row>
    <row r="1172" spans="1:15" s="3" customFormat="1" x14ac:dyDescent="0.25">
      <c r="A1172" s="57"/>
      <c r="B1172" s="57"/>
      <c r="C1172" s="57"/>
      <c r="D1172" s="145"/>
      <c r="E1172" s="145"/>
      <c r="F1172" s="57"/>
      <c r="G1172" s="155"/>
      <c r="L1172" s="1"/>
      <c r="M1172" s="1"/>
    </row>
    <row r="1173" spans="1:15" s="3" customFormat="1" x14ac:dyDescent="0.25">
      <c r="A1173" s="57"/>
      <c r="B1173" s="57"/>
      <c r="C1173" s="57"/>
      <c r="D1173" s="145"/>
      <c r="E1173" s="145"/>
      <c r="F1173" s="57"/>
      <c r="G1173" s="155"/>
      <c r="L1173" s="1"/>
      <c r="M1173" s="1"/>
    </row>
    <row r="1174" spans="1:15" s="3" customFormat="1" x14ac:dyDescent="0.25">
      <c r="A1174" s="57"/>
      <c r="B1174" s="57"/>
      <c r="C1174" s="57"/>
      <c r="D1174" s="145"/>
      <c r="E1174" s="145"/>
      <c r="F1174" s="57"/>
      <c r="G1174" s="155"/>
      <c r="L1174" s="1"/>
      <c r="M1174" s="1"/>
    </row>
    <row r="1175" spans="1:15" s="3" customFormat="1" x14ac:dyDescent="0.25">
      <c r="A1175" s="57"/>
      <c r="B1175" s="57"/>
      <c r="C1175" s="57"/>
      <c r="D1175" s="145"/>
      <c r="E1175" s="145"/>
      <c r="F1175" s="57"/>
      <c r="G1175" s="155"/>
      <c r="L1175" s="1"/>
      <c r="M1175" s="1"/>
    </row>
    <row r="1176" spans="1:15" s="3" customFormat="1" x14ac:dyDescent="0.25">
      <c r="A1176" s="57"/>
      <c r="B1176" s="57"/>
      <c r="C1176" s="57"/>
      <c r="D1176" s="145"/>
      <c r="E1176" s="145"/>
      <c r="F1176" s="57"/>
      <c r="G1176" s="155"/>
      <c r="L1176" s="1"/>
      <c r="M1176" s="1"/>
    </row>
    <row r="1177" spans="1:15" s="3" customFormat="1" x14ac:dyDescent="0.25">
      <c r="A1177" s="57"/>
      <c r="B1177" s="57"/>
      <c r="C1177" s="57"/>
      <c r="D1177" s="145"/>
      <c r="E1177" s="145"/>
      <c r="F1177" s="57"/>
      <c r="G1177" s="155"/>
      <c r="I1177" s="57"/>
      <c r="J1177" s="57"/>
      <c r="K1177" s="57"/>
      <c r="L1177" s="145"/>
      <c r="M1177" s="145"/>
      <c r="N1177" s="57"/>
      <c r="O1177" s="155"/>
    </row>
    <row r="1178" spans="1:15" s="3" customFormat="1" x14ac:dyDescent="0.25">
      <c r="A1178" s="57"/>
      <c r="B1178" s="57"/>
      <c r="C1178" s="57"/>
      <c r="D1178" s="145"/>
      <c r="E1178" s="145"/>
      <c r="F1178" s="57"/>
      <c r="G1178" s="155"/>
      <c r="I1178" s="57"/>
      <c r="J1178" s="57"/>
      <c r="K1178" s="57"/>
      <c r="L1178" s="145"/>
      <c r="M1178" s="145"/>
      <c r="N1178" s="57"/>
      <c r="O1178" s="155"/>
    </row>
    <row r="1179" spans="1:15" s="3" customFormat="1" x14ac:dyDescent="0.25">
      <c r="A1179" s="57"/>
      <c r="B1179" s="57"/>
      <c r="C1179" s="57"/>
      <c r="D1179" s="145"/>
      <c r="E1179" s="145"/>
      <c r="F1179" s="57"/>
      <c r="G1179" s="155"/>
      <c r="I1179" s="57"/>
      <c r="J1179" s="57"/>
      <c r="K1179" s="57"/>
      <c r="L1179" s="145"/>
      <c r="M1179" s="145"/>
      <c r="N1179" s="57"/>
      <c r="O1179" s="155"/>
    </row>
    <row r="1180" spans="1:15" s="3" customFormat="1" x14ac:dyDescent="0.25">
      <c r="A1180" s="57"/>
      <c r="B1180" s="57"/>
      <c r="C1180" s="57"/>
      <c r="D1180" s="145"/>
      <c r="E1180" s="145"/>
      <c r="F1180" s="57"/>
      <c r="G1180" s="155"/>
      <c r="I1180" s="57"/>
      <c r="J1180" s="57"/>
      <c r="K1180" s="57"/>
      <c r="L1180" s="145"/>
      <c r="M1180" s="145"/>
      <c r="N1180" s="57"/>
      <c r="O1180" s="155"/>
    </row>
    <row r="1181" spans="1:15" s="3" customFormat="1" x14ac:dyDescent="0.25">
      <c r="A1181" s="57"/>
      <c r="B1181" s="57"/>
      <c r="C1181" s="57"/>
      <c r="D1181" s="145"/>
      <c r="E1181" s="145"/>
      <c r="F1181" s="57"/>
      <c r="G1181" s="155"/>
      <c r="I1181" s="57"/>
      <c r="J1181" s="57"/>
      <c r="K1181" s="57"/>
      <c r="L1181" s="145"/>
      <c r="M1181" s="145"/>
      <c r="N1181" s="57"/>
      <c r="O1181" s="155"/>
    </row>
    <row r="1182" spans="1:15" s="3" customFormat="1" x14ac:dyDescent="0.25">
      <c r="A1182" s="57"/>
      <c r="B1182" s="57"/>
      <c r="C1182" s="57"/>
      <c r="D1182" s="145"/>
      <c r="E1182" s="145"/>
      <c r="F1182" s="57"/>
      <c r="G1182" s="155"/>
      <c r="I1182" s="57"/>
      <c r="J1182" s="57"/>
      <c r="K1182" s="57"/>
      <c r="L1182" s="145"/>
      <c r="M1182" s="145"/>
      <c r="N1182" s="57"/>
      <c r="O1182" s="155"/>
    </row>
    <row r="1183" spans="1:15" s="3" customFormat="1" x14ac:dyDescent="0.25">
      <c r="A1183" s="57"/>
      <c r="B1183" s="57"/>
      <c r="C1183" s="57"/>
      <c r="D1183" s="145"/>
      <c r="E1183" s="145"/>
      <c r="F1183" s="57"/>
      <c r="G1183" s="155"/>
      <c r="I1183" s="57"/>
      <c r="J1183" s="57"/>
      <c r="K1183" s="57"/>
      <c r="L1183" s="145"/>
      <c r="M1183" s="145"/>
      <c r="N1183" s="57"/>
      <c r="O1183" s="155"/>
    </row>
    <row r="1184" spans="1:15" s="3" customFormat="1" x14ac:dyDescent="0.25">
      <c r="A1184" s="57"/>
      <c r="B1184" s="57"/>
      <c r="C1184" s="57"/>
      <c r="D1184" s="145"/>
      <c r="E1184" s="145"/>
      <c r="F1184" s="57"/>
      <c r="G1184" s="155"/>
      <c r="I1184" s="57"/>
      <c r="J1184" s="57"/>
      <c r="K1184" s="57"/>
      <c r="L1184" s="145"/>
      <c r="M1184" s="145"/>
      <c r="N1184" s="57"/>
      <c r="O1184" s="155"/>
    </row>
    <row r="1185" spans="1:15" s="3" customFormat="1" x14ac:dyDescent="0.25">
      <c r="A1185" s="57"/>
      <c r="B1185" s="57"/>
      <c r="C1185" s="57"/>
      <c r="D1185" s="145"/>
      <c r="E1185" s="145"/>
      <c r="F1185" s="57"/>
      <c r="G1185" s="155"/>
      <c r="I1185" s="57"/>
      <c r="J1185" s="57"/>
      <c r="K1185" s="57"/>
      <c r="L1185" s="145"/>
      <c r="M1185" s="145"/>
      <c r="N1185" s="57"/>
      <c r="O1185" s="155"/>
    </row>
    <row r="1186" spans="1:15" s="3" customFormat="1" x14ac:dyDescent="0.25">
      <c r="A1186" s="57"/>
      <c r="B1186" s="57"/>
      <c r="C1186" s="57"/>
      <c r="D1186" s="145"/>
      <c r="E1186" s="145"/>
      <c r="F1186" s="57"/>
      <c r="G1186" s="155"/>
      <c r="I1186" s="57"/>
      <c r="J1186" s="57"/>
      <c r="K1186" s="57"/>
      <c r="L1186" s="145"/>
      <c r="M1186" s="145"/>
      <c r="N1186" s="57"/>
      <c r="O1186" s="155"/>
    </row>
    <row r="1187" spans="1:15" s="3" customFormat="1" x14ac:dyDescent="0.25">
      <c r="A1187" s="57"/>
      <c r="B1187" s="57"/>
      <c r="C1187" s="57"/>
      <c r="D1187" s="145"/>
      <c r="E1187" s="145"/>
      <c r="F1187" s="57"/>
      <c r="G1187" s="155"/>
      <c r="I1187" s="57"/>
      <c r="J1187" s="57"/>
      <c r="K1187" s="57"/>
      <c r="L1187" s="145"/>
      <c r="M1187" s="145"/>
      <c r="N1187" s="57"/>
      <c r="O1187" s="155"/>
    </row>
    <row r="1188" spans="1:15" s="3" customFormat="1" x14ac:dyDescent="0.25">
      <c r="A1188" s="57"/>
      <c r="B1188" s="57"/>
      <c r="C1188" s="57"/>
      <c r="D1188" s="145"/>
      <c r="E1188" s="145"/>
      <c r="F1188" s="57"/>
      <c r="G1188" s="155"/>
      <c r="I1188" s="57"/>
      <c r="J1188" s="57"/>
      <c r="K1188" s="57"/>
      <c r="L1188" s="145"/>
      <c r="M1188" s="145"/>
      <c r="N1188" s="57"/>
      <c r="O1188" s="155"/>
    </row>
    <row r="1189" spans="1:15" s="3" customFormat="1" x14ac:dyDescent="0.25">
      <c r="A1189" s="57"/>
      <c r="B1189" s="57"/>
      <c r="C1189" s="57"/>
      <c r="D1189" s="145"/>
      <c r="E1189" s="145"/>
      <c r="F1189" s="57"/>
      <c r="G1189" s="155"/>
      <c r="I1189" s="57"/>
      <c r="J1189" s="57"/>
      <c r="K1189" s="57"/>
      <c r="L1189" s="145"/>
      <c r="M1189" s="145"/>
      <c r="N1189" s="57"/>
      <c r="O1189" s="155"/>
    </row>
    <row r="1190" spans="1:15" s="3" customFormat="1" x14ac:dyDescent="0.25">
      <c r="A1190" s="57"/>
      <c r="B1190" s="57"/>
      <c r="C1190" s="57"/>
      <c r="D1190" s="145"/>
      <c r="E1190" s="145"/>
      <c r="F1190" s="57"/>
      <c r="G1190" s="155"/>
      <c r="I1190" s="57"/>
      <c r="J1190" s="57"/>
      <c r="K1190" s="57"/>
      <c r="L1190" s="145"/>
      <c r="M1190" s="145"/>
      <c r="N1190" s="57"/>
      <c r="O1190" s="155"/>
    </row>
    <row r="1191" spans="1:15" s="3" customFormat="1" x14ac:dyDescent="0.25">
      <c r="A1191" s="57"/>
      <c r="B1191" s="57"/>
      <c r="C1191" s="57"/>
      <c r="D1191" s="145"/>
      <c r="E1191" s="145"/>
      <c r="F1191" s="57"/>
      <c r="G1191" s="155"/>
      <c r="I1191" s="57"/>
      <c r="J1191" s="57"/>
      <c r="K1191" s="57"/>
      <c r="L1191" s="145"/>
      <c r="M1191" s="145"/>
      <c r="N1191" s="57"/>
      <c r="O1191" s="155"/>
    </row>
    <row r="1192" spans="1:15" s="3" customFormat="1" x14ac:dyDescent="0.25">
      <c r="A1192" s="57"/>
      <c r="B1192" s="57"/>
      <c r="C1192" s="57"/>
      <c r="D1192" s="145"/>
      <c r="E1192" s="145"/>
      <c r="F1192" s="57"/>
      <c r="G1192" s="155"/>
      <c r="I1192" s="57"/>
      <c r="J1192" s="57"/>
      <c r="K1192" s="57"/>
      <c r="L1192" s="145"/>
      <c r="M1192" s="145"/>
      <c r="N1192" s="57"/>
      <c r="O1192" s="155"/>
    </row>
    <row r="1193" spans="1:15" s="3" customFormat="1" x14ac:dyDescent="0.25">
      <c r="A1193" s="57"/>
      <c r="B1193" s="57"/>
      <c r="C1193" s="57"/>
      <c r="D1193" s="145"/>
      <c r="E1193" s="145"/>
      <c r="F1193" s="57"/>
      <c r="G1193" s="155"/>
      <c r="I1193" s="57"/>
      <c r="J1193" s="57"/>
      <c r="K1193" s="57"/>
      <c r="L1193" s="145"/>
      <c r="M1193" s="145"/>
      <c r="N1193" s="57"/>
      <c r="O1193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73930-F361-4019-A3CB-B9CCFC3C3062}">
  <dimension ref="A1:DK116"/>
  <sheetViews>
    <sheetView showGridLines="0" topLeftCell="F1" zoomScale="84" zoomScaleNormal="84" workbookViewId="0">
      <selection activeCell="A6" sqref="A6:B6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5" s="6" customFormat="1" ht="25" customHeight="1" x14ac:dyDescent="0.25">
      <c r="A1" s="497" t="s">
        <v>63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5" s="3" customFormat="1" ht="12.75" customHeight="1" thickBot="1" x14ac:dyDescent="0.3">
      <c r="A2" s="243"/>
      <c r="B2" s="243"/>
      <c r="C2" s="156"/>
      <c r="D2" s="27"/>
      <c r="E2" s="157"/>
      <c r="L2" s="5"/>
    </row>
    <row r="3" spans="1:115" s="6" customFormat="1" ht="43.4" customHeight="1" thickTop="1" thickBot="1" x14ac:dyDescent="0.3">
      <c r="A3" s="294" t="s">
        <v>252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428" t="s">
        <v>320</v>
      </c>
      <c r="AC3" s="271" t="s">
        <v>321</v>
      </c>
    </row>
    <row r="4" spans="1:115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470" t="s">
        <v>322</v>
      </c>
      <c r="AC4" s="284" t="s">
        <v>322</v>
      </c>
    </row>
    <row r="5" spans="1:115" s="7" customFormat="1" ht="15" customHeight="1" thickBot="1" x14ac:dyDescent="0.3">
      <c r="A5" s="248" t="s">
        <v>39</v>
      </c>
      <c r="B5" s="46" t="s">
        <v>40</v>
      </c>
      <c r="C5" s="249"/>
      <c r="D5" s="258">
        <f>' 08 2023'!D64</f>
        <v>13366.52000000001</v>
      </c>
      <c r="E5" s="169"/>
      <c r="F5" s="170">
        <f>' 08 2023'!F64</f>
        <v>123.11000000000047</v>
      </c>
      <c r="G5" s="259"/>
      <c r="H5" s="273"/>
      <c r="I5" s="171"/>
      <c r="J5" s="171"/>
      <c r="K5" s="171"/>
      <c r="L5" s="172"/>
      <c r="M5" s="171"/>
      <c r="N5" s="274">
        <f>SUM(D5:F5)</f>
        <v>13489.63000000001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285"/>
      <c r="AC5" s="286"/>
      <c r="AD5" s="8"/>
      <c r="AE5" s="8"/>
      <c r="AF5" s="8"/>
      <c r="AG5" s="8"/>
    </row>
    <row r="6" spans="1:115" s="162" customFormat="1" ht="12" customHeight="1" x14ac:dyDescent="0.25">
      <c r="A6" s="252">
        <v>45170</v>
      </c>
      <c r="B6" s="211" t="s">
        <v>632</v>
      </c>
      <c r="C6" s="253" t="s">
        <v>88</v>
      </c>
      <c r="D6" s="262"/>
      <c r="E6" s="201">
        <v>18.98</v>
      </c>
      <c r="F6" s="202"/>
      <c r="G6" s="263"/>
      <c r="H6" s="277"/>
      <c r="I6" s="173"/>
      <c r="J6" s="173"/>
      <c r="K6" s="173"/>
      <c r="L6" s="174"/>
      <c r="M6" s="173"/>
      <c r="N6" s="278"/>
      <c r="O6" s="289"/>
      <c r="P6" s="177"/>
      <c r="Q6" s="177"/>
      <c r="R6" s="177"/>
      <c r="S6" s="177"/>
      <c r="T6" s="212"/>
      <c r="U6" s="177">
        <v>18.98</v>
      </c>
      <c r="V6" s="178"/>
      <c r="W6" s="177"/>
      <c r="X6" s="177"/>
      <c r="Y6" s="177"/>
      <c r="Z6" s="177"/>
      <c r="AA6" s="290"/>
      <c r="AB6" s="460"/>
      <c r="AC6" s="455"/>
      <c r="AD6" s="160"/>
      <c r="AE6" s="160"/>
      <c r="AF6" s="160"/>
      <c r="AG6" s="160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</row>
    <row r="7" spans="1:115" s="162" customFormat="1" ht="12" customHeight="1" x14ac:dyDescent="0.25">
      <c r="A7" s="442">
        <v>45170</v>
      </c>
      <c r="B7" s="443" t="s">
        <v>639</v>
      </c>
      <c r="C7" s="444" t="s">
        <v>88</v>
      </c>
      <c r="D7" s="445">
        <v>43</v>
      </c>
      <c r="E7" s="446"/>
      <c r="F7" s="447"/>
      <c r="G7" s="448"/>
      <c r="H7" s="449">
        <v>43</v>
      </c>
      <c r="I7" s="450"/>
      <c r="J7" s="450"/>
      <c r="K7" s="450"/>
      <c r="L7" s="451"/>
      <c r="M7" s="450"/>
      <c r="N7" s="461"/>
      <c r="O7" s="460"/>
      <c r="P7" s="452"/>
      <c r="Q7" s="452"/>
      <c r="R7" s="452"/>
      <c r="S7" s="452"/>
      <c r="T7" s="453"/>
      <c r="U7" s="452"/>
      <c r="V7" s="454"/>
      <c r="W7" s="452"/>
      <c r="X7" s="452"/>
      <c r="Y7" s="452"/>
      <c r="Z7" s="452"/>
      <c r="AA7" s="455"/>
      <c r="AB7" s="460"/>
      <c r="AC7" s="455"/>
      <c r="AD7" s="160"/>
      <c r="AE7" s="160"/>
      <c r="AF7" s="160"/>
      <c r="AG7" s="160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</row>
    <row r="8" spans="1:115" s="162" customFormat="1" ht="12" customHeight="1" x14ac:dyDescent="0.25">
      <c r="A8" s="442">
        <v>45171</v>
      </c>
      <c r="B8" s="443" t="s">
        <v>633</v>
      </c>
      <c r="C8" s="444" t="s">
        <v>88</v>
      </c>
      <c r="D8" s="445">
        <v>34</v>
      </c>
      <c r="E8" s="446"/>
      <c r="F8" s="447"/>
      <c r="G8" s="448"/>
      <c r="H8" s="449"/>
      <c r="I8" s="450">
        <v>34</v>
      </c>
      <c r="J8" s="450"/>
      <c r="K8" s="450"/>
      <c r="L8" s="451"/>
      <c r="M8" s="450"/>
      <c r="N8" s="461"/>
      <c r="O8" s="460"/>
      <c r="P8" s="452"/>
      <c r="Q8" s="452"/>
      <c r="R8" s="452"/>
      <c r="S8" s="452"/>
      <c r="T8" s="453"/>
      <c r="U8" s="452"/>
      <c r="V8" s="454"/>
      <c r="W8" s="452"/>
      <c r="X8" s="452"/>
      <c r="Y8" s="452"/>
      <c r="Z8" s="452"/>
      <c r="AA8" s="455"/>
      <c r="AB8" s="460"/>
      <c r="AC8" s="455"/>
      <c r="AD8" s="160"/>
      <c r="AE8" s="160"/>
      <c r="AF8" s="160"/>
      <c r="AG8" s="160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</row>
    <row r="9" spans="1:115" s="162" customFormat="1" ht="12" customHeight="1" x14ac:dyDescent="0.25">
      <c r="A9" s="442">
        <v>45171</v>
      </c>
      <c r="B9" s="443" t="s">
        <v>634</v>
      </c>
      <c r="C9" s="444" t="s">
        <v>88</v>
      </c>
      <c r="D9" s="445"/>
      <c r="E9" s="446"/>
      <c r="F9" s="447">
        <v>26</v>
      </c>
      <c r="G9" s="448"/>
      <c r="H9" s="449"/>
      <c r="I9" s="450">
        <v>26</v>
      </c>
      <c r="J9" s="450"/>
      <c r="K9" s="450"/>
      <c r="L9" s="451"/>
      <c r="M9" s="450"/>
      <c r="N9" s="461"/>
      <c r="O9" s="460"/>
      <c r="P9" s="452"/>
      <c r="Q9" s="452"/>
      <c r="R9" s="452"/>
      <c r="S9" s="452"/>
      <c r="T9" s="453"/>
      <c r="U9" s="452"/>
      <c r="V9" s="454"/>
      <c r="W9" s="452"/>
      <c r="X9" s="452"/>
      <c r="Y9" s="452"/>
      <c r="Z9" s="452"/>
      <c r="AA9" s="455"/>
      <c r="AB9" s="460"/>
      <c r="AC9" s="455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</row>
    <row r="10" spans="1:115" s="162" customFormat="1" ht="12" customHeight="1" x14ac:dyDescent="0.25">
      <c r="A10" s="442">
        <v>45171</v>
      </c>
      <c r="B10" s="443" t="s">
        <v>634</v>
      </c>
      <c r="C10" s="444" t="s">
        <v>88</v>
      </c>
      <c r="D10" s="445"/>
      <c r="E10" s="446"/>
      <c r="F10" s="447">
        <v>2.6</v>
      </c>
      <c r="G10" s="448"/>
      <c r="H10" s="449"/>
      <c r="I10" s="450">
        <v>2.6</v>
      </c>
      <c r="J10" s="450"/>
      <c r="K10" s="450"/>
      <c r="L10" s="451"/>
      <c r="M10" s="450"/>
      <c r="N10" s="461"/>
      <c r="O10" s="460"/>
      <c r="P10" s="452"/>
      <c r="Q10" s="452"/>
      <c r="R10" s="452"/>
      <c r="S10" s="452"/>
      <c r="T10" s="453"/>
      <c r="U10" s="452"/>
      <c r="V10" s="454"/>
      <c r="W10" s="452"/>
      <c r="X10" s="452"/>
      <c r="Y10" s="452"/>
      <c r="Z10" s="452"/>
      <c r="AA10" s="455"/>
      <c r="AB10" s="460"/>
      <c r="AC10" s="455"/>
      <c r="AD10" s="160"/>
      <c r="AE10" s="160"/>
      <c r="AF10" s="160"/>
      <c r="AG10" s="160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</row>
    <row r="11" spans="1:115" s="162" customFormat="1" ht="12" customHeight="1" x14ac:dyDescent="0.25">
      <c r="A11" s="442">
        <v>45171</v>
      </c>
      <c r="B11" s="443" t="s">
        <v>635</v>
      </c>
      <c r="C11" s="444" t="s">
        <v>88</v>
      </c>
      <c r="D11" s="445">
        <v>35.700000000000003</v>
      </c>
      <c r="E11" s="446"/>
      <c r="F11" s="447"/>
      <c r="G11" s="448"/>
      <c r="H11" s="449"/>
      <c r="I11" s="450">
        <v>35.700000000000003</v>
      </c>
      <c r="J11" s="450"/>
      <c r="K11" s="450"/>
      <c r="L11" s="451"/>
      <c r="M11" s="450"/>
      <c r="N11" s="461"/>
      <c r="O11" s="460"/>
      <c r="P11" s="452"/>
      <c r="Q11" s="452"/>
      <c r="R11" s="452"/>
      <c r="S11" s="452"/>
      <c r="T11" s="453"/>
      <c r="U11" s="452"/>
      <c r="V11" s="454"/>
      <c r="W11" s="452"/>
      <c r="X11" s="452"/>
      <c r="Y11" s="452"/>
      <c r="Z11" s="452"/>
      <c r="AA11" s="455"/>
      <c r="AB11" s="460"/>
      <c r="AC11" s="455"/>
      <c r="AD11" s="160"/>
      <c r="AE11" s="160"/>
      <c r="AF11" s="160"/>
      <c r="AG11" s="160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</row>
    <row r="12" spans="1:115" s="162" customFormat="1" ht="12" customHeight="1" x14ac:dyDescent="0.25">
      <c r="A12" s="442">
        <v>45171</v>
      </c>
      <c r="B12" s="443" t="s">
        <v>636</v>
      </c>
      <c r="C12" s="444" t="s">
        <v>88</v>
      </c>
      <c r="D12" s="445">
        <v>27</v>
      </c>
      <c r="E12" s="446"/>
      <c r="F12" s="447"/>
      <c r="G12" s="448"/>
      <c r="H12" s="449"/>
      <c r="I12" s="450">
        <v>27</v>
      </c>
      <c r="J12" s="450"/>
      <c r="K12" s="450"/>
      <c r="L12" s="451"/>
      <c r="M12" s="450"/>
      <c r="N12" s="461"/>
      <c r="O12" s="460"/>
      <c r="P12" s="452"/>
      <c r="Q12" s="452"/>
      <c r="R12" s="452"/>
      <c r="S12" s="452"/>
      <c r="T12" s="453"/>
      <c r="U12" s="452"/>
      <c r="V12" s="454"/>
      <c r="W12" s="452"/>
      <c r="X12" s="452"/>
      <c r="Y12" s="452"/>
      <c r="Z12" s="452"/>
      <c r="AA12" s="455"/>
      <c r="AB12" s="460"/>
      <c r="AC12" s="455"/>
      <c r="AD12" s="160"/>
      <c r="AE12" s="160"/>
      <c r="AF12" s="160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</row>
    <row r="13" spans="1:115" s="162" customFormat="1" ht="12" customHeight="1" x14ac:dyDescent="0.25">
      <c r="A13" s="442">
        <v>45171</v>
      </c>
      <c r="B13" s="443" t="s">
        <v>637</v>
      </c>
      <c r="C13" s="444" t="s">
        <v>88</v>
      </c>
      <c r="D13" s="445">
        <v>16</v>
      </c>
      <c r="E13" s="446"/>
      <c r="F13" s="447"/>
      <c r="G13" s="448"/>
      <c r="H13" s="449"/>
      <c r="I13" s="450">
        <v>16</v>
      </c>
      <c r="J13" s="450"/>
      <c r="K13" s="450"/>
      <c r="L13" s="451"/>
      <c r="M13" s="450"/>
      <c r="N13" s="461"/>
      <c r="O13" s="460"/>
      <c r="P13" s="452"/>
      <c r="Q13" s="452"/>
      <c r="R13" s="452"/>
      <c r="S13" s="452"/>
      <c r="T13" s="453"/>
      <c r="U13" s="452"/>
      <c r="V13" s="454"/>
      <c r="W13" s="452"/>
      <c r="X13" s="452"/>
      <c r="Y13" s="452"/>
      <c r="Z13" s="452"/>
      <c r="AA13" s="455"/>
      <c r="AB13" s="460"/>
      <c r="AC13" s="455"/>
      <c r="AD13" s="160"/>
      <c r="AE13" s="160"/>
      <c r="AF13" s="160"/>
      <c r="AG13" s="160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</row>
    <row r="14" spans="1:115" s="162" customFormat="1" ht="12" customHeight="1" x14ac:dyDescent="0.25">
      <c r="A14" s="442">
        <v>45171</v>
      </c>
      <c r="B14" s="443" t="s">
        <v>635</v>
      </c>
      <c r="C14" s="444" t="s">
        <v>88</v>
      </c>
      <c r="D14" s="445"/>
      <c r="E14" s="446"/>
      <c r="F14" s="447">
        <v>3.4</v>
      </c>
      <c r="G14" s="448"/>
      <c r="H14" s="449"/>
      <c r="I14" s="450">
        <v>3.4</v>
      </c>
      <c r="J14" s="450"/>
      <c r="K14" s="450"/>
      <c r="L14" s="451"/>
      <c r="M14" s="450"/>
      <c r="N14" s="461"/>
      <c r="O14" s="460"/>
      <c r="P14" s="452"/>
      <c r="Q14" s="452"/>
      <c r="R14" s="452"/>
      <c r="S14" s="452"/>
      <c r="T14" s="453"/>
      <c r="U14" s="452"/>
      <c r="V14" s="454"/>
      <c r="W14" s="452"/>
      <c r="X14" s="452"/>
      <c r="Y14" s="452"/>
      <c r="Z14" s="452"/>
      <c r="AA14" s="455"/>
      <c r="AB14" s="460"/>
      <c r="AC14" s="455"/>
      <c r="AD14" s="160"/>
      <c r="AE14" s="160"/>
      <c r="AF14" s="160"/>
      <c r="AG14" s="160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</row>
    <row r="15" spans="1:115" s="162" customFormat="1" ht="12" customHeight="1" x14ac:dyDescent="0.25">
      <c r="A15" s="442">
        <v>45171</v>
      </c>
      <c r="B15" s="443" t="s">
        <v>638</v>
      </c>
      <c r="C15" s="444" t="s">
        <v>88</v>
      </c>
      <c r="D15" s="445"/>
      <c r="E15" s="446"/>
      <c r="F15" s="447">
        <v>9.3000000000000007</v>
      </c>
      <c r="G15" s="448"/>
      <c r="H15" s="449"/>
      <c r="I15" s="450">
        <v>9.3000000000000007</v>
      </c>
      <c r="J15" s="450"/>
      <c r="K15" s="450"/>
      <c r="L15" s="451"/>
      <c r="M15" s="450"/>
      <c r="N15" s="461"/>
      <c r="O15" s="460"/>
      <c r="P15" s="452"/>
      <c r="Q15" s="452"/>
      <c r="R15" s="452"/>
      <c r="S15" s="452"/>
      <c r="T15" s="453"/>
      <c r="U15" s="452"/>
      <c r="V15" s="454"/>
      <c r="W15" s="452"/>
      <c r="X15" s="452"/>
      <c r="Y15" s="452"/>
      <c r="Z15" s="452"/>
      <c r="AA15" s="455"/>
      <c r="AB15" s="460"/>
      <c r="AC15" s="455"/>
      <c r="AD15" s="160"/>
      <c r="AE15" s="160"/>
      <c r="AF15" s="160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</row>
    <row r="16" spans="1:115" s="162" customFormat="1" ht="12" customHeight="1" x14ac:dyDescent="0.25">
      <c r="A16" s="442">
        <v>45171</v>
      </c>
      <c r="B16" s="443" t="s">
        <v>641</v>
      </c>
      <c r="C16" s="444" t="s">
        <v>88</v>
      </c>
      <c r="D16" s="445"/>
      <c r="E16" s="446"/>
      <c r="F16" s="447">
        <v>3.8</v>
      </c>
      <c r="G16" s="448"/>
      <c r="H16" s="449"/>
      <c r="I16" s="450">
        <v>3.8</v>
      </c>
      <c r="J16" s="450"/>
      <c r="K16" s="450"/>
      <c r="L16" s="451"/>
      <c r="M16" s="450"/>
      <c r="N16" s="461"/>
      <c r="O16" s="460"/>
      <c r="P16" s="452"/>
      <c r="Q16" s="452"/>
      <c r="R16" s="452"/>
      <c r="S16" s="452"/>
      <c r="T16" s="453"/>
      <c r="U16" s="452"/>
      <c r="V16" s="454"/>
      <c r="W16" s="452"/>
      <c r="X16" s="452"/>
      <c r="Y16" s="452"/>
      <c r="Z16" s="452"/>
      <c r="AA16" s="455"/>
      <c r="AB16" s="460"/>
      <c r="AC16" s="455"/>
      <c r="AD16" s="160"/>
      <c r="AE16" s="160"/>
      <c r="AF16" s="160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</row>
    <row r="17" spans="1:115" s="162" customFormat="1" ht="12" customHeight="1" x14ac:dyDescent="0.25">
      <c r="A17" s="442">
        <v>45171</v>
      </c>
      <c r="B17" s="443" t="s">
        <v>642</v>
      </c>
      <c r="C17" s="444" t="s">
        <v>88</v>
      </c>
      <c r="D17" s="445">
        <v>12.4</v>
      </c>
      <c r="E17" s="446"/>
      <c r="F17" s="447"/>
      <c r="G17" s="448"/>
      <c r="H17" s="449"/>
      <c r="I17" s="450">
        <v>12.4</v>
      </c>
      <c r="J17" s="450"/>
      <c r="K17" s="450"/>
      <c r="L17" s="451"/>
      <c r="M17" s="450"/>
      <c r="N17" s="461"/>
      <c r="O17" s="460"/>
      <c r="P17" s="452"/>
      <c r="Q17" s="452"/>
      <c r="R17" s="452"/>
      <c r="S17" s="452"/>
      <c r="T17" s="453"/>
      <c r="U17" s="452"/>
      <c r="V17" s="454"/>
      <c r="W17" s="452"/>
      <c r="X17" s="452"/>
      <c r="Y17" s="452"/>
      <c r="Z17" s="452"/>
      <c r="AA17" s="455"/>
      <c r="AB17" s="460"/>
      <c r="AC17" s="455"/>
      <c r="AD17" s="160"/>
      <c r="AE17" s="160"/>
      <c r="AF17" s="160"/>
      <c r="AG17" s="160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</row>
    <row r="18" spans="1:115" s="162" customFormat="1" ht="12" customHeight="1" x14ac:dyDescent="0.25">
      <c r="A18" s="442">
        <v>45171</v>
      </c>
      <c r="B18" s="443" t="s">
        <v>643</v>
      </c>
      <c r="C18" s="444" t="s">
        <v>88</v>
      </c>
      <c r="D18" s="445">
        <v>76.7</v>
      </c>
      <c r="E18" s="446"/>
      <c r="F18" s="447"/>
      <c r="G18" s="448"/>
      <c r="H18" s="449"/>
      <c r="I18" s="450">
        <v>76.7</v>
      </c>
      <c r="J18" s="450"/>
      <c r="K18" s="450"/>
      <c r="L18" s="451"/>
      <c r="M18" s="450"/>
      <c r="N18" s="461"/>
      <c r="O18" s="460"/>
      <c r="P18" s="452"/>
      <c r="Q18" s="452"/>
      <c r="R18" s="452"/>
      <c r="S18" s="452"/>
      <c r="T18" s="453"/>
      <c r="U18" s="452"/>
      <c r="V18" s="454"/>
      <c r="W18" s="452"/>
      <c r="X18" s="452"/>
      <c r="Y18" s="452"/>
      <c r="Z18" s="452"/>
      <c r="AA18" s="455"/>
      <c r="AB18" s="460"/>
      <c r="AC18" s="455"/>
      <c r="AD18" s="160"/>
      <c r="AE18" s="160"/>
      <c r="AF18" s="160"/>
      <c r="AG18" s="160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</row>
    <row r="19" spans="1:115" s="162" customFormat="1" ht="12" customHeight="1" x14ac:dyDescent="0.25">
      <c r="A19" s="442">
        <v>45171</v>
      </c>
      <c r="B19" s="443" t="s">
        <v>680</v>
      </c>
      <c r="C19" s="444" t="s">
        <v>88</v>
      </c>
      <c r="D19" s="445"/>
      <c r="E19" s="446"/>
      <c r="F19" s="447"/>
      <c r="G19" s="448">
        <v>12.9</v>
      </c>
      <c r="H19" s="449"/>
      <c r="I19" s="450"/>
      <c r="J19" s="450"/>
      <c r="K19" s="450"/>
      <c r="L19" s="451"/>
      <c r="M19" s="450"/>
      <c r="N19" s="461"/>
      <c r="O19" s="460"/>
      <c r="P19" s="452"/>
      <c r="Q19" s="452"/>
      <c r="R19" s="452"/>
      <c r="S19" s="452"/>
      <c r="T19" s="453"/>
      <c r="U19" s="452"/>
      <c r="V19" s="454">
        <v>12.9</v>
      </c>
      <c r="W19" s="452"/>
      <c r="X19" s="452"/>
      <c r="Y19" s="452"/>
      <c r="Z19" s="452"/>
      <c r="AA19" s="455"/>
      <c r="AB19" s="460"/>
      <c r="AC19" s="455"/>
      <c r="AD19" s="160"/>
      <c r="AE19" s="160"/>
      <c r="AF19" s="160"/>
      <c r="AG19" s="160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</row>
    <row r="20" spans="1:115" s="162" customFormat="1" ht="12" customHeight="1" x14ac:dyDescent="0.25">
      <c r="A20" s="252">
        <v>45171</v>
      </c>
      <c r="B20" s="211" t="s">
        <v>640</v>
      </c>
      <c r="C20" s="253" t="s">
        <v>88</v>
      </c>
      <c r="D20" s="262">
        <v>120</v>
      </c>
      <c r="E20" s="201"/>
      <c r="F20" s="202"/>
      <c r="G20" s="263"/>
      <c r="H20" s="277">
        <v>120</v>
      </c>
      <c r="I20" s="173"/>
      <c r="J20" s="173"/>
      <c r="K20" s="173"/>
      <c r="L20" s="174"/>
      <c r="M20" s="173"/>
      <c r="N20" s="278"/>
      <c r="O20" s="289"/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460"/>
      <c r="AC20" s="455"/>
      <c r="AD20" s="160"/>
      <c r="AE20" s="160"/>
      <c r="AF20" s="160"/>
      <c r="AG20" s="160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</row>
    <row r="21" spans="1:115" s="162" customFormat="1" ht="12" customHeight="1" x14ac:dyDescent="0.25">
      <c r="A21" s="252">
        <v>45172</v>
      </c>
      <c r="B21" s="211" t="s">
        <v>97</v>
      </c>
      <c r="C21" s="253" t="s">
        <v>88</v>
      </c>
      <c r="D21" s="262">
        <v>70</v>
      </c>
      <c r="E21" s="201"/>
      <c r="F21" s="202"/>
      <c r="G21" s="263"/>
      <c r="H21" s="277">
        <v>70</v>
      </c>
      <c r="I21" s="173"/>
      <c r="J21" s="173"/>
      <c r="K21" s="173"/>
      <c r="L21" s="174"/>
      <c r="M21" s="173"/>
      <c r="N21" s="278"/>
      <c r="O21" s="289"/>
      <c r="P21" s="177"/>
      <c r="Q21" s="177"/>
      <c r="R21" s="177"/>
      <c r="S21" s="177"/>
      <c r="T21" s="212"/>
      <c r="U21" s="177"/>
      <c r="V21" s="178"/>
      <c r="W21" s="177"/>
      <c r="X21" s="177"/>
      <c r="Y21" s="177"/>
      <c r="Z21" s="177"/>
      <c r="AA21" s="290"/>
      <c r="AB21" s="460"/>
      <c r="AC21" s="455"/>
      <c r="AD21" s="160"/>
      <c r="AE21" s="160"/>
      <c r="AF21" s="160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</row>
    <row r="22" spans="1:115" s="162" customFormat="1" ht="12" customHeight="1" x14ac:dyDescent="0.25">
      <c r="A22" s="252">
        <v>45172</v>
      </c>
      <c r="B22" s="211" t="s">
        <v>131</v>
      </c>
      <c r="C22" s="253" t="s">
        <v>88</v>
      </c>
      <c r="D22" s="262"/>
      <c r="E22" s="201">
        <v>10.44</v>
      </c>
      <c r="F22" s="202"/>
      <c r="G22" s="263"/>
      <c r="H22" s="277"/>
      <c r="I22" s="173"/>
      <c r="J22" s="173"/>
      <c r="K22" s="173"/>
      <c r="L22" s="174"/>
      <c r="M22" s="173"/>
      <c r="N22" s="278"/>
      <c r="O22" s="289"/>
      <c r="P22" s="177"/>
      <c r="Q22" s="177"/>
      <c r="R22" s="177"/>
      <c r="S22" s="177"/>
      <c r="T22" s="212"/>
      <c r="U22" s="177"/>
      <c r="V22" s="178"/>
      <c r="W22" s="177"/>
      <c r="X22" s="177"/>
      <c r="Y22" s="177">
        <v>10.44</v>
      </c>
      <c r="Z22" s="177"/>
      <c r="AA22" s="290"/>
      <c r="AB22" s="289"/>
      <c r="AC22" s="290"/>
      <c r="AD22" s="160"/>
      <c r="AE22" s="160"/>
      <c r="AF22" s="160"/>
      <c r="AG22" s="160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</row>
    <row r="23" spans="1:115" s="162" customFormat="1" ht="12" customHeight="1" x14ac:dyDescent="0.25">
      <c r="A23" s="252">
        <v>45174</v>
      </c>
      <c r="B23" s="211" t="s">
        <v>381</v>
      </c>
      <c r="C23" s="253" t="s">
        <v>487</v>
      </c>
      <c r="D23" s="262">
        <v>50</v>
      </c>
      <c r="E23" s="201"/>
      <c r="F23" s="202"/>
      <c r="G23" s="263"/>
      <c r="H23" s="277">
        <v>50</v>
      </c>
      <c r="I23" s="173"/>
      <c r="J23" s="173"/>
      <c r="K23" s="173"/>
      <c r="L23" s="174"/>
      <c r="M23" s="173"/>
      <c r="N23" s="278"/>
      <c r="O23" s="289"/>
      <c r="P23" s="177"/>
      <c r="Q23" s="177"/>
      <c r="R23" s="177"/>
      <c r="S23" s="177"/>
      <c r="T23" s="212"/>
      <c r="U23" s="177"/>
      <c r="V23" s="178"/>
      <c r="W23" s="177"/>
      <c r="X23" s="177"/>
      <c r="Y23" s="177"/>
      <c r="Z23" s="177"/>
      <c r="AA23" s="290"/>
      <c r="AB23" s="289"/>
      <c r="AC23" s="290"/>
      <c r="AD23" s="160"/>
      <c r="AE23" s="160"/>
      <c r="AF23" s="160"/>
      <c r="AG23" s="160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</row>
    <row r="24" spans="1:115" s="162" customFormat="1" ht="12" customHeight="1" x14ac:dyDescent="0.25">
      <c r="A24" s="252">
        <v>45174</v>
      </c>
      <c r="B24" s="211" t="s">
        <v>719</v>
      </c>
      <c r="C24" s="253" t="s">
        <v>88</v>
      </c>
      <c r="D24" s="262"/>
      <c r="E24" s="201">
        <v>840</v>
      </c>
      <c r="F24" s="202"/>
      <c r="G24" s="263"/>
      <c r="H24" s="277"/>
      <c r="I24" s="173"/>
      <c r="J24" s="173"/>
      <c r="K24" s="173"/>
      <c r="L24" s="174"/>
      <c r="M24" s="173"/>
      <c r="N24" s="278"/>
      <c r="O24" s="289"/>
      <c r="P24" s="177"/>
      <c r="Q24" s="177"/>
      <c r="R24" s="177">
        <v>840</v>
      </c>
      <c r="S24" s="177"/>
      <c r="T24" s="212"/>
      <c r="U24" s="177"/>
      <c r="V24" s="178"/>
      <c r="W24" s="177"/>
      <c r="X24" s="177"/>
      <c r="Y24" s="177"/>
      <c r="Z24" s="177"/>
      <c r="AA24" s="290"/>
      <c r="AB24" s="460"/>
      <c r="AC24" s="455"/>
      <c r="AD24" s="160"/>
      <c r="AE24" s="160"/>
      <c r="AF24" s="160"/>
      <c r="AG24" s="160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</row>
    <row r="25" spans="1:115" s="162" customFormat="1" ht="12" customHeight="1" x14ac:dyDescent="0.25">
      <c r="A25" s="252">
        <v>45175</v>
      </c>
      <c r="B25" s="211" t="s">
        <v>458</v>
      </c>
      <c r="C25" s="253" t="s">
        <v>88</v>
      </c>
      <c r="D25" s="262"/>
      <c r="E25" s="201">
        <v>11.22</v>
      </c>
      <c r="F25" s="202"/>
      <c r="G25" s="263"/>
      <c r="H25" s="277"/>
      <c r="I25" s="173"/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>
        <v>11.22</v>
      </c>
      <c r="Y25" s="177"/>
      <c r="Z25" s="177"/>
      <c r="AA25" s="290"/>
      <c r="AB25" s="460"/>
      <c r="AC25" s="455"/>
      <c r="AD25" s="160"/>
      <c r="AE25" s="160"/>
      <c r="AF25" s="160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</row>
    <row r="26" spans="1:115" s="162" customFormat="1" ht="12" customHeight="1" x14ac:dyDescent="0.25">
      <c r="A26" s="252">
        <v>45175</v>
      </c>
      <c r="B26" s="211" t="s">
        <v>682</v>
      </c>
      <c r="C26" s="253" t="s">
        <v>88</v>
      </c>
      <c r="D26" s="262"/>
      <c r="E26" s="201"/>
      <c r="F26" s="202">
        <v>31</v>
      </c>
      <c r="G26" s="263"/>
      <c r="H26" s="277"/>
      <c r="I26" s="173"/>
      <c r="J26" s="173"/>
      <c r="K26" s="173">
        <v>31</v>
      </c>
      <c r="L26" s="174"/>
      <c r="M26" s="173"/>
      <c r="N26" s="278"/>
      <c r="O26" s="289"/>
      <c r="P26" s="177"/>
      <c r="Q26" s="177"/>
      <c r="R26" s="177"/>
      <c r="S26" s="177"/>
      <c r="T26" s="212"/>
      <c r="U26" s="177"/>
      <c r="V26" s="178"/>
      <c r="W26" s="177"/>
      <c r="X26" s="177"/>
      <c r="Y26" s="177"/>
      <c r="Z26" s="177"/>
      <c r="AA26" s="290"/>
      <c r="AB26" s="460"/>
      <c r="AC26" s="455"/>
      <c r="AD26" s="160"/>
      <c r="AE26" s="160"/>
      <c r="AF26" s="160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</row>
    <row r="27" spans="1:115" s="162" customFormat="1" ht="12" customHeight="1" x14ac:dyDescent="0.25">
      <c r="A27" s="252">
        <v>45178</v>
      </c>
      <c r="B27" s="211" t="s">
        <v>95</v>
      </c>
      <c r="C27" s="253" t="s">
        <v>88</v>
      </c>
      <c r="D27" s="262">
        <v>128.15</v>
      </c>
      <c r="E27" s="201"/>
      <c r="F27" s="202"/>
      <c r="G27" s="263"/>
      <c r="H27" s="277">
        <v>128.15</v>
      </c>
      <c r="I27" s="173"/>
      <c r="J27" s="173"/>
      <c r="K27" s="173"/>
      <c r="L27" s="174"/>
      <c r="M27" s="173"/>
      <c r="N27" s="278"/>
      <c r="O27" s="289"/>
      <c r="P27" s="177"/>
      <c r="Q27" s="177"/>
      <c r="R27" s="177"/>
      <c r="S27" s="177"/>
      <c r="T27" s="212"/>
      <c r="U27" s="177"/>
      <c r="V27" s="178"/>
      <c r="W27" s="177"/>
      <c r="X27" s="177"/>
      <c r="Y27" s="177"/>
      <c r="Z27" s="177"/>
      <c r="AA27" s="290"/>
      <c r="AB27" s="289"/>
      <c r="AC27" s="290"/>
      <c r="AD27" s="160"/>
      <c r="AE27" s="160"/>
      <c r="AF27" s="160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</row>
    <row r="28" spans="1:115" s="162" customFormat="1" ht="12" customHeight="1" x14ac:dyDescent="0.25">
      <c r="A28" s="252">
        <v>45180</v>
      </c>
      <c r="B28" s="211" t="s">
        <v>684</v>
      </c>
      <c r="C28" s="253" t="s">
        <v>88</v>
      </c>
      <c r="D28" s="262">
        <f>0*200.03</f>
        <v>0</v>
      </c>
      <c r="E28" s="201"/>
      <c r="F28" s="202"/>
      <c r="G28" s="263"/>
      <c r="H28" s="277">
        <f>0*200.03</f>
        <v>0</v>
      </c>
      <c r="I28" s="173"/>
      <c r="J28" s="173"/>
      <c r="K28" s="173"/>
      <c r="L28" s="174"/>
      <c r="M28" s="173"/>
      <c r="N28" s="278"/>
      <c r="O28" s="289"/>
      <c r="P28" s="177"/>
      <c r="Q28" s="177"/>
      <c r="R28" s="177"/>
      <c r="S28" s="177"/>
      <c r="T28" s="212"/>
      <c r="U28" s="177"/>
      <c r="V28" s="178"/>
      <c r="W28" s="177"/>
      <c r="X28" s="177"/>
      <c r="Y28" s="177"/>
      <c r="Z28" s="177"/>
      <c r="AA28" s="290"/>
      <c r="AB28" s="460"/>
      <c r="AC28" s="455"/>
      <c r="AD28" s="160"/>
      <c r="AE28" s="160"/>
      <c r="AF28" s="160"/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</row>
    <row r="29" spans="1:115" s="162" customFormat="1" ht="12" customHeight="1" x14ac:dyDescent="0.25">
      <c r="A29" s="252">
        <v>45181</v>
      </c>
      <c r="B29" s="211" t="s">
        <v>645</v>
      </c>
      <c r="C29" s="253" t="s">
        <v>88</v>
      </c>
      <c r="D29" s="262">
        <v>50</v>
      </c>
      <c r="E29" s="201"/>
      <c r="F29" s="202"/>
      <c r="G29" s="263"/>
      <c r="H29" s="277">
        <v>50</v>
      </c>
      <c r="I29" s="173"/>
      <c r="J29" s="173"/>
      <c r="K29" s="173"/>
      <c r="L29" s="174"/>
      <c r="M29" s="173"/>
      <c r="N29" s="278"/>
      <c r="O29" s="289"/>
      <c r="P29" s="177"/>
      <c r="Q29" s="177"/>
      <c r="R29" s="177"/>
      <c r="S29" s="177"/>
      <c r="T29" s="212"/>
      <c r="U29" s="177"/>
      <c r="V29" s="178"/>
      <c r="W29" s="177"/>
      <c r="X29" s="177"/>
      <c r="Y29" s="177"/>
      <c r="Z29" s="177"/>
      <c r="AA29" s="290"/>
      <c r="AB29" s="460"/>
      <c r="AC29" s="455"/>
      <c r="AD29" s="160"/>
      <c r="AE29" s="160"/>
      <c r="AF29" s="160"/>
      <c r="AG29" s="160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</row>
    <row r="30" spans="1:115" s="162" customFormat="1" ht="12" customHeight="1" x14ac:dyDescent="0.25">
      <c r="A30" s="252">
        <v>45184</v>
      </c>
      <c r="B30" s="211" t="s">
        <v>524</v>
      </c>
      <c r="C30" s="253" t="s">
        <v>88</v>
      </c>
      <c r="D30" s="262">
        <v>220</v>
      </c>
      <c r="E30" s="201"/>
      <c r="F30" s="202"/>
      <c r="G30" s="263"/>
      <c r="H30" s="277">
        <v>220</v>
      </c>
      <c r="I30" s="173"/>
      <c r="J30" s="173"/>
      <c r="K30" s="173"/>
      <c r="L30" s="174"/>
      <c r="M30" s="173"/>
      <c r="N30" s="278"/>
      <c r="O30" s="289"/>
      <c r="P30" s="177"/>
      <c r="Q30" s="177"/>
      <c r="R30" s="177"/>
      <c r="S30" s="177"/>
      <c r="T30" s="212"/>
      <c r="U30" s="177"/>
      <c r="V30" s="178"/>
      <c r="W30" s="177"/>
      <c r="X30" s="177"/>
      <c r="Y30" s="177"/>
      <c r="Z30" s="177"/>
      <c r="AA30" s="290"/>
      <c r="AB30" s="460"/>
      <c r="AC30" s="455"/>
      <c r="AD30" s="160"/>
      <c r="AE30" s="160"/>
      <c r="AF30" s="160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</row>
    <row r="31" spans="1:115" s="162" customFormat="1" ht="12" customHeight="1" x14ac:dyDescent="0.25">
      <c r="A31" s="252">
        <v>45184</v>
      </c>
      <c r="B31" s="211" t="s">
        <v>666</v>
      </c>
      <c r="C31" s="253" t="s">
        <v>88</v>
      </c>
      <c r="D31" s="262">
        <v>15</v>
      </c>
      <c r="E31" s="201"/>
      <c r="F31" s="202"/>
      <c r="G31" s="263"/>
      <c r="H31" s="277"/>
      <c r="I31" s="173">
        <v>15</v>
      </c>
      <c r="J31" s="173"/>
      <c r="K31" s="173"/>
      <c r="L31" s="174"/>
      <c r="M31" s="173"/>
      <c r="N31" s="278"/>
      <c r="O31" s="289"/>
      <c r="P31" s="177"/>
      <c r="Q31" s="177"/>
      <c r="R31" s="177"/>
      <c r="S31" s="177"/>
      <c r="T31" s="212"/>
      <c r="U31" s="177"/>
      <c r="V31" s="178"/>
      <c r="W31" s="177"/>
      <c r="X31" s="177"/>
      <c r="Y31" s="177"/>
      <c r="Z31" s="177"/>
      <c r="AA31" s="290"/>
      <c r="AB31" s="460"/>
      <c r="AC31" s="455"/>
      <c r="AD31" s="160"/>
      <c r="AE31" s="160"/>
      <c r="AF31" s="160"/>
      <c r="AG31" s="160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</row>
    <row r="32" spans="1:115" s="162" customFormat="1" ht="12" customHeight="1" x14ac:dyDescent="0.25">
      <c r="A32" s="252">
        <v>45184</v>
      </c>
      <c r="B32" s="211" t="s">
        <v>667</v>
      </c>
      <c r="C32" s="253" t="s">
        <v>88</v>
      </c>
      <c r="D32" s="262"/>
      <c r="E32" s="201"/>
      <c r="F32" s="202">
        <v>7.5</v>
      </c>
      <c r="G32" s="263"/>
      <c r="H32" s="277"/>
      <c r="I32" s="173">
        <v>7.5</v>
      </c>
      <c r="J32" s="173"/>
      <c r="K32" s="173"/>
      <c r="L32" s="174"/>
      <c r="M32" s="173"/>
      <c r="N32" s="278"/>
      <c r="O32" s="289"/>
      <c r="P32" s="177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460"/>
      <c r="AC32" s="455"/>
      <c r="AD32" s="160"/>
      <c r="AE32" s="160"/>
      <c r="AF32" s="160"/>
      <c r="AG32" s="160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</row>
    <row r="33" spans="1:115" s="162" customFormat="1" ht="12" customHeight="1" x14ac:dyDescent="0.25">
      <c r="A33" s="252">
        <v>45184</v>
      </c>
      <c r="B33" s="211" t="s">
        <v>668</v>
      </c>
      <c r="C33" s="253" t="s">
        <v>88</v>
      </c>
      <c r="D33" s="262"/>
      <c r="E33" s="201"/>
      <c r="F33" s="202">
        <v>1.7</v>
      </c>
      <c r="G33" s="263"/>
      <c r="H33" s="277"/>
      <c r="I33" s="173">
        <v>1.7</v>
      </c>
      <c r="J33" s="173"/>
      <c r="K33" s="173"/>
      <c r="L33" s="174"/>
      <c r="M33" s="173"/>
      <c r="N33" s="278"/>
      <c r="O33" s="289"/>
      <c r="P33" s="177"/>
      <c r="Q33" s="177"/>
      <c r="R33" s="177"/>
      <c r="S33" s="177"/>
      <c r="T33" s="212"/>
      <c r="U33" s="177"/>
      <c r="V33" s="178"/>
      <c r="W33" s="177"/>
      <c r="X33" s="177"/>
      <c r="Y33" s="177"/>
      <c r="Z33" s="177"/>
      <c r="AA33" s="290"/>
      <c r="AB33" s="460"/>
      <c r="AC33" s="455"/>
      <c r="AD33" s="160"/>
      <c r="AE33" s="160"/>
      <c r="AF33" s="160"/>
      <c r="AG33" s="160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</row>
    <row r="34" spans="1:115" s="162" customFormat="1" ht="12" customHeight="1" x14ac:dyDescent="0.25">
      <c r="A34" s="252">
        <v>45184</v>
      </c>
      <c r="B34" s="211" t="s">
        <v>669</v>
      </c>
      <c r="C34" s="253" t="s">
        <v>88</v>
      </c>
      <c r="D34" s="262">
        <v>60</v>
      </c>
      <c r="E34" s="201"/>
      <c r="F34" s="202"/>
      <c r="G34" s="263"/>
      <c r="H34" s="277"/>
      <c r="I34" s="173">
        <v>60</v>
      </c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460"/>
      <c r="AC34" s="455"/>
      <c r="AD34" s="160"/>
      <c r="AE34" s="160"/>
      <c r="AF34" s="160"/>
      <c r="AG34" s="160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</row>
    <row r="35" spans="1:115" s="162" customFormat="1" ht="12" customHeight="1" x14ac:dyDescent="0.25">
      <c r="A35" s="252">
        <v>45184</v>
      </c>
      <c r="B35" s="211" t="s">
        <v>670</v>
      </c>
      <c r="C35" s="253" t="s">
        <v>88</v>
      </c>
      <c r="D35" s="262">
        <v>15</v>
      </c>
      <c r="E35" s="201"/>
      <c r="F35" s="202"/>
      <c r="G35" s="263"/>
      <c r="H35" s="277"/>
      <c r="I35" s="173">
        <v>15</v>
      </c>
      <c r="J35" s="173"/>
      <c r="K35" s="173"/>
      <c r="L35" s="174"/>
      <c r="M35" s="173"/>
      <c r="N35" s="278"/>
      <c r="O35" s="289"/>
      <c r="P35" s="177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290"/>
      <c r="AB35" s="460"/>
      <c r="AC35" s="455"/>
      <c r="AD35" s="160"/>
      <c r="AE35" s="160"/>
      <c r="AF35" s="160"/>
      <c r="AG35" s="160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</row>
    <row r="36" spans="1:115" s="162" customFormat="1" ht="12" customHeight="1" x14ac:dyDescent="0.25">
      <c r="A36" s="252">
        <v>45184</v>
      </c>
      <c r="B36" s="211" t="s">
        <v>671</v>
      </c>
      <c r="C36" s="253" t="s">
        <v>88</v>
      </c>
      <c r="D36" s="262"/>
      <c r="E36" s="201"/>
      <c r="F36" s="202">
        <v>0.8</v>
      </c>
      <c r="G36" s="263"/>
      <c r="H36" s="277"/>
      <c r="I36" s="173">
        <v>0.8</v>
      </c>
      <c r="J36" s="173"/>
      <c r="K36" s="173"/>
      <c r="L36" s="174"/>
      <c r="M36" s="173"/>
      <c r="N36" s="278"/>
      <c r="O36" s="289"/>
      <c r="P36" s="177"/>
      <c r="Q36" s="177"/>
      <c r="R36" s="177"/>
      <c r="S36" s="177"/>
      <c r="T36" s="212"/>
      <c r="U36" s="177"/>
      <c r="V36" s="178"/>
      <c r="W36" s="177"/>
      <c r="X36" s="177"/>
      <c r="Y36" s="177"/>
      <c r="Z36" s="177"/>
      <c r="AA36" s="290"/>
      <c r="AB36" s="460"/>
      <c r="AC36" s="455"/>
      <c r="AD36" s="160"/>
      <c r="AE36" s="160"/>
      <c r="AF36" s="160"/>
      <c r="AG36" s="160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</row>
    <row r="37" spans="1:115" s="162" customFormat="1" ht="12" customHeight="1" x14ac:dyDescent="0.25">
      <c r="A37" s="252">
        <v>45184</v>
      </c>
      <c r="B37" s="211" t="s">
        <v>672</v>
      </c>
      <c r="C37" s="253" t="s">
        <v>88</v>
      </c>
      <c r="D37" s="262"/>
      <c r="E37" s="201"/>
      <c r="F37" s="202">
        <v>15</v>
      </c>
      <c r="G37" s="263"/>
      <c r="H37" s="277"/>
      <c r="I37" s="173">
        <v>15</v>
      </c>
      <c r="J37" s="173"/>
      <c r="K37" s="173"/>
      <c r="L37" s="174"/>
      <c r="M37" s="173"/>
      <c r="N37" s="278"/>
      <c r="O37" s="289"/>
      <c r="P37" s="177"/>
      <c r="Q37" s="177"/>
      <c r="R37" s="177"/>
      <c r="S37" s="177"/>
      <c r="T37" s="212"/>
      <c r="U37" s="177"/>
      <c r="V37" s="178"/>
      <c r="W37" s="177"/>
      <c r="X37" s="177"/>
      <c r="Y37" s="177"/>
      <c r="Z37" s="177"/>
      <c r="AA37" s="290"/>
      <c r="AB37" s="460"/>
      <c r="AC37" s="455"/>
      <c r="AD37" s="160"/>
      <c r="AE37" s="160"/>
      <c r="AF37" s="160"/>
      <c r="AG37" s="160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</row>
    <row r="38" spans="1:115" s="162" customFormat="1" ht="12" customHeight="1" x14ac:dyDescent="0.25">
      <c r="A38" s="252">
        <v>45184</v>
      </c>
      <c r="B38" s="211" t="s">
        <v>673</v>
      </c>
      <c r="C38" s="253" t="s">
        <v>88</v>
      </c>
      <c r="D38" s="262"/>
      <c r="E38" s="201"/>
      <c r="F38" s="202">
        <v>1.7</v>
      </c>
      <c r="G38" s="263"/>
      <c r="H38" s="277"/>
      <c r="I38" s="173">
        <v>1.7</v>
      </c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290"/>
      <c r="AB38" s="460"/>
      <c r="AC38" s="455"/>
      <c r="AD38" s="160"/>
      <c r="AE38" s="160"/>
      <c r="AF38" s="160"/>
      <c r="AG38" s="160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</row>
    <row r="39" spans="1:115" s="162" customFormat="1" ht="12" customHeight="1" x14ac:dyDescent="0.25">
      <c r="A39" s="252">
        <v>45184</v>
      </c>
      <c r="B39" s="211" t="s">
        <v>674</v>
      </c>
      <c r="C39" s="253" t="s">
        <v>88</v>
      </c>
      <c r="D39" s="262">
        <v>17</v>
      </c>
      <c r="E39" s="201"/>
      <c r="F39" s="202"/>
      <c r="G39" s="263"/>
      <c r="H39" s="277"/>
      <c r="I39" s="173">
        <v>17</v>
      </c>
      <c r="J39" s="173"/>
      <c r="K39" s="173"/>
      <c r="L39" s="174"/>
      <c r="M39" s="173"/>
      <c r="N39" s="278"/>
      <c r="O39" s="289"/>
      <c r="P39" s="177"/>
      <c r="Q39" s="177"/>
      <c r="R39" s="177"/>
      <c r="S39" s="177"/>
      <c r="T39" s="212"/>
      <c r="U39" s="177"/>
      <c r="V39" s="178"/>
      <c r="W39" s="177"/>
      <c r="X39" s="177"/>
      <c r="Y39" s="177"/>
      <c r="Z39" s="177"/>
      <c r="AA39" s="290"/>
      <c r="AB39" s="460"/>
      <c r="AC39" s="455"/>
      <c r="AD39" s="160"/>
      <c r="AE39" s="160"/>
      <c r="AF39" s="160"/>
      <c r="AG39" s="160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</row>
    <row r="40" spans="1:115" s="162" customFormat="1" ht="12" customHeight="1" x14ac:dyDescent="0.25">
      <c r="A40" s="252">
        <v>45184</v>
      </c>
      <c r="B40" s="211" t="s">
        <v>673</v>
      </c>
      <c r="C40" s="253" t="s">
        <v>88</v>
      </c>
      <c r="D40" s="262"/>
      <c r="E40" s="201"/>
      <c r="F40" s="202">
        <v>52</v>
      </c>
      <c r="G40" s="263"/>
      <c r="H40" s="277"/>
      <c r="I40" s="173">
        <v>52</v>
      </c>
      <c r="J40" s="173"/>
      <c r="K40" s="173"/>
      <c r="L40" s="174"/>
      <c r="M40" s="173"/>
      <c r="N40" s="278"/>
      <c r="O40" s="289"/>
      <c r="P40" s="177"/>
      <c r="Q40" s="177"/>
      <c r="R40" s="177"/>
      <c r="S40" s="177"/>
      <c r="T40" s="212"/>
      <c r="U40" s="177"/>
      <c r="V40" s="178"/>
      <c r="W40" s="177"/>
      <c r="X40" s="177"/>
      <c r="Y40" s="177"/>
      <c r="Z40" s="177"/>
      <c r="AA40" s="290"/>
      <c r="AB40" s="460"/>
      <c r="AC40" s="455"/>
      <c r="AD40" s="160"/>
      <c r="AE40" s="160"/>
      <c r="AF40" s="160"/>
      <c r="AG40" s="160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</row>
    <row r="41" spans="1:115" s="162" customFormat="1" ht="12" customHeight="1" x14ac:dyDescent="0.25">
      <c r="A41" s="252">
        <v>45184</v>
      </c>
      <c r="B41" s="211" t="s">
        <v>653</v>
      </c>
      <c r="C41" s="253" t="s">
        <v>88</v>
      </c>
      <c r="D41" s="262"/>
      <c r="E41" s="201"/>
      <c r="F41" s="202">
        <v>1.2</v>
      </c>
      <c r="G41" s="263"/>
      <c r="H41" s="277"/>
      <c r="I41" s="173">
        <v>1.2</v>
      </c>
      <c r="J41" s="173"/>
      <c r="K41" s="173"/>
      <c r="L41" s="174"/>
      <c r="M41" s="173"/>
      <c r="N41" s="278"/>
      <c r="O41" s="289"/>
      <c r="P41" s="177"/>
      <c r="Q41" s="177"/>
      <c r="R41" s="177"/>
      <c r="S41" s="177"/>
      <c r="T41" s="212"/>
      <c r="U41" s="177"/>
      <c r="V41" s="178"/>
      <c r="W41" s="177"/>
      <c r="X41" s="177"/>
      <c r="Y41" s="177"/>
      <c r="Z41" s="177"/>
      <c r="AA41" s="290"/>
      <c r="AB41" s="460"/>
      <c r="AC41" s="455"/>
      <c r="AD41" s="160"/>
      <c r="AE41" s="160"/>
      <c r="AF41" s="160"/>
      <c r="AG41" s="160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</row>
    <row r="42" spans="1:115" s="162" customFormat="1" ht="12" customHeight="1" x14ac:dyDescent="0.25">
      <c r="A42" s="252">
        <v>45184</v>
      </c>
      <c r="B42" s="211" t="s">
        <v>675</v>
      </c>
      <c r="C42" s="253" t="s">
        <v>88</v>
      </c>
      <c r="D42" s="262"/>
      <c r="E42" s="201"/>
      <c r="F42" s="202">
        <v>28</v>
      </c>
      <c r="G42" s="263"/>
      <c r="H42" s="277"/>
      <c r="I42" s="173">
        <v>28</v>
      </c>
      <c r="J42" s="173"/>
      <c r="K42" s="173"/>
      <c r="L42" s="174"/>
      <c r="M42" s="173"/>
      <c r="N42" s="278"/>
      <c r="O42" s="289"/>
      <c r="P42" s="177"/>
      <c r="Q42" s="177"/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460"/>
      <c r="AC42" s="455"/>
      <c r="AD42" s="160"/>
      <c r="AE42" s="160"/>
      <c r="AF42" s="160"/>
      <c r="AG42" s="160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</row>
    <row r="43" spans="1:115" s="162" customFormat="1" ht="12" customHeight="1" x14ac:dyDescent="0.25">
      <c r="A43" s="252">
        <v>45184</v>
      </c>
      <c r="B43" s="211" t="s">
        <v>676</v>
      </c>
      <c r="C43" s="253" t="s">
        <v>88</v>
      </c>
      <c r="D43" s="262">
        <v>123</v>
      </c>
      <c r="E43" s="201"/>
      <c r="F43" s="202"/>
      <c r="G43" s="263"/>
      <c r="H43" s="277"/>
      <c r="I43" s="173">
        <v>123</v>
      </c>
      <c r="J43" s="173"/>
      <c r="K43" s="173"/>
      <c r="L43" s="174"/>
      <c r="M43" s="173"/>
      <c r="N43" s="278"/>
      <c r="O43" s="289"/>
      <c r="P43" s="177"/>
      <c r="Q43" s="177"/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460"/>
      <c r="AC43" s="455"/>
      <c r="AD43" s="160"/>
      <c r="AE43" s="160"/>
      <c r="AF43" s="160"/>
      <c r="AG43" s="160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</row>
    <row r="44" spans="1:115" s="162" customFormat="1" ht="12" customHeight="1" x14ac:dyDescent="0.25">
      <c r="A44" s="252">
        <v>45184</v>
      </c>
      <c r="B44" s="211" t="s">
        <v>677</v>
      </c>
      <c r="C44" s="253" t="s">
        <v>88</v>
      </c>
      <c r="D44" s="262"/>
      <c r="E44" s="201"/>
      <c r="F44" s="202"/>
      <c r="G44" s="263">
        <v>5.49</v>
      </c>
      <c r="H44" s="277"/>
      <c r="I44" s="173"/>
      <c r="J44" s="173"/>
      <c r="K44" s="173"/>
      <c r="L44" s="174"/>
      <c r="M44" s="173"/>
      <c r="N44" s="278"/>
      <c r="O44" s="289"/>
      <c r="P44" s="177"/>
      <c r="Q44" s="177"/>
      <c r="R44" s="177"/>
      <c r="S44" s="177"/>
      <c r="T44" s="212"/>
      <c r="U44" s="177"/>
      <c r="V44" s="178">
        <v>5.49</v>
      </c>
      <c r="W44" s="177"/>
      <c r="X44" s="177"/>
      <c r="Y44" s="177"/>
      <c r="Z44" s="177"/>
      <c r="AA44" s="290"/>
      <c r="AB44" s="460"/>
      <c r="AC44" s="455"/>
      <c r="AD44" s="160"/>
      <c r="AE44" s="160"/>
      <c r="AF44" s="160"/>
      <c r="AG44" s="160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</row>
    <row r="45" spans="1:115" s="162" customFormat="1" ht="12" customHeight="1" x14ac:dyDescent="0.25">
      <c r="A45" s="252">
        <v>45184</v>
      </c>
      <c r="B45" s="211" t="s">
        <v>678</v>
      </c>
      <c r="C45" s="253" t="s">
        <v>88</v>
      </c>
      <c r="D45" s="262"/>
      <c r="E45" s="201"/>
      <c r="F45" s="202"/>
      <c r="G45" s="263">
        <v>21.84</v>
      </c>
      <c r="H45" s="277"/>
      <c r="I45" s="173"/>
      <c r="J45" s="173"/>
      <c r="K45" s="173"/>
      <c r="L45" s="174"/>
      <c r="M45" s="173"/>
      <c r="N45" s="278"/>
      <c r="O45" s="289"/>
      <c r="P45" s="177"/>
      <c r="Q45" s="177"/>
      <c r="R45" s="177"/>
      <c r="S45" s="177"/>
      <c r="T45" s="212"/>
      <c r="U45" s="177"/>
      <c r="V45" s="178">
        <v>21.84</v>
      </c>
      <c r="W45" s="177"/>
      <c r="X45" s="177"/>
      <c r="Y45" s="177"/>
      <c r="Z45" s="177"/>
      <c r="AA45" s="290"/>
      <c r="AB45" s="460"/>
      <c r="AC45" s="455"/>
      <c r="AD45" s="160"/>
      <c r="AE45" s="160"/>
      <c r="AF45" s="160"/>
      <c r="AG45" s="160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</row>
    <row r="46" spans="1:115" s="162" customFormat="1" ht="12" customHeight="1" x14ac:dyDescent="0.25">
      <c r="A46" s="252">
        <v>45185</v>
      </c>
      <c r="B46" s="211" t="s">
        <v>646</v>
      </c>
      <c r="C46" s="253" t="s">
        <v>88</v>
      </c>
      <c r="D46" s="262">
        <v>131</v>
      </c>
      <c r="E46" s="201"/>
      <c r="F46" s="202"/>
      <c r="G46" s="263"/>
      <c r="H46" s="277">
        <v>131</v>
      </c>
      <c r="I46" s="173"/>
      <c r="J46" s="173"/>
      <c r="K46" s="173"/>
      <c r="L46" s="174"/>
      <c r="M46" s="173"/>
      <c r="N46" s="278"/>
      <c r="O46" s="289"/>
      <c r="P46" s="177"/>
      <c r="Q46" s="177"/>
      <c r="R46" s="177"/>
      <c r="S46" s="177"/>
      <c r="T46" s="212"/>
      <c r="U46" s="177"/>
      <c r="V46" s="178"/>
      <c r="W46" s="177"/>
      <c r="X46" s="177"/>
      <c r="Y46" s="177"/>
      <c r="Z46" s="177"/>
      <c r="AA46" s="290"/>
      <c r="AB46" s="289"/>
      <c r="AC46" s="290"/>
      <c r="AD46" s="160"/>
      <c r="AE46" s="160"/>
      <c r="AF46" s="160"/>
      <c r="AG46" s="160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</row>
    <row r="47" spans="1:115" s="162" customFormat="1" ht="12" customHeight="1" x14ac:dyDescent="0.25">
      <c r="A47" s="252">
        <v>45186</v>
      </c>
      <c r="B47" s="211" t="s">
        <v>577</v>
      </c>
      <c r="C47" s="253" t="s">
        <v>88</v>
      </c>
      <c r="D47" s="262">
        <v>70</v>
      </c>
      <c r="E47" s="201"/>
      <c r="F47" s="202"/>
      <c r="G47" s="263"/>
      <c r="H47" s="277">
        <v>70</v>
      </c>
      <c r="I47" s="173"/>
      <c r="J47" s="173"/>
      <c r="K47" s="173"/>
      <c r="L47" s="174"/>
      <c r="M47" s="173"/>
      <c r="N47" s="278"/>
      <c r="O47" s="289"/>
      <c r="P47" s="177"/>
      <c r="Q47" s="177"/>
      <c r="R47" s="177"/>
      <c r="S47" s="177"/>
      <c r="T47" s="212"/>
      <c r="U47" s="177"/>
      <c r="V47" s="178"/>
      <c r="W47" s="177"/>
      <c r="X47" s="177"/>
      <c r="Y47" s="177"/>
      <c r="Z47" s="177"/>
      <c r="AA47" s="290"/>
      <c r="AB47" s="460"/>
      <c r="AC47" s="455"/>
      <c r="AD47" s="160"/>
      <c r="AE47" s="160"/>
      <c r="AF47" s="160"/>
      <c r="AG47" s="160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</row>
    <row r="48" spans="1:115" s="162" customFormat="1" ht="12" customHeight="1" x14ac:dyDescent="0.25">
      <c r="A48" s="252">
        <v>45186</v>
      </c>
      <c r="B48" s="211" t="s">
        <v>647</v>
      </c>
      <c r="C48" s="253" t="s">
        <v>88</v>
      </c>
      <c r="D48" s="262"/>
      <c r="E48" s="201">
        <v>6.77</v>
      </c>
      <c r="F48" s="202"/>
      <c r="G48" s="263"/>
      <c r="H48" s="277"/>
      <c r="I48" s="173"/>
      <c r="J48" s="173"/>
      <c r="K48" s="173"/>
      <c r="L48" s="174"/>
      <c r="M48" s="173"/>
      <c r="N48" s="278"/>
      <c r="O48" s="289"/>
      <c r="P48" s="177"/>
      <c r="Q48" s="177"/>
      <c r="R48" s="177"/>
      <c r="S48" s="177"/>
      <c r="T48" s="212"/>
      <c r="U48" s="177"/>
      <c r="V48" s="178">
        <v>6.77</v>
      </c>
      <c r="W48" s="177"/>
      <c r="X48" s="177"/>
      <c r="Y48" s="177"/>
      <c r="Z48" s="177"/>
      <c r="AA48" s="290"/>
      <c r="AB48" s="460"/>
      <c r="AC48" s="455"/>
      <c r="AD48" s="160"/>
      <c r="AE48" s="160"/>
      <c r="AF48" s="160"/>
      <c r="AG48" s="160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</row>
    <row r="49" spans="1:115" s="162" customFormat="1" ht="12" customHeight="1" x14ac:dyDescent="0.25">
      <c r="A49" s="252">
        <v>45188</v>
      </c>
      <c r="B49" s="211" t="s">
        <v>648</v>
      </c>
      <c r="C49" s="253" t="s">
        <v>88</v>
      </c>
      <c r="D49" s="262"/>
      <c r="E49" s="201">
        <v>390.82</v>
      </c>
      <c r="F49" s="202"/>
      <c r="G49" s="263"/>
      <c r="H49" s="277"/>
      <c r="I49" s="173"/>
      <c r="J49" s="173"/>
      <c r="K49" s="173"/>
      <c r="L49" s="174"/>
      <c r="M49" s="173"/>
      <c r="N49" s="278"/>
      <c r="O49" s="289"/>
      <c r="P49" s="177"/>
      <c r="Q49" s="177"/>
      <c r="R49" s="177"/>
      <c r="S49" s="177">
        <v>390.82</v>
      </c>
      <c r="T49" s="212"/>
      <c r="U49" s="177"/>
      <c r="V49" s="178"/>
      <c r="W49" s="177"/>
      <c r="X49" s="177"/>
      <c r="Y49" s="177"/>
      <c r="Z49" s="177"/>
      <c r="AA49" s="290"/>
      <c r="AB49" s="460"/>
      <c r="AC49" s="455"/>
      <c r="AD49" s="160"/>
      <c r="AE49" s="160"/>
      <c r="AF49" s="160"/>
      <c r="AG49" s="160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</row>
    <row r="50" spans="1:115" s="162" customFormat="1" ht="12" customHeight="1" x14ac:dyDescent="0.25">
      <c r="A50" s="252">
        <v>45191</v>
      </c>
      <c r="B50" s="211" t="s">
        <v>422</v>
      </c>
      <c r="C50" s="253" t="s">
        <v>88</v>
      </c>
      <c r="D50" s="262">
        <v>140</v>
      </c>
      <c r="E50" s="201"/>
      <c r="F50" s="202"/>
      <c r="G50" s="263"/>
      <c r="H50" s="277">
        <v>140</v>
      </c>
      <c r="I50" s="173"/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290"/>
      <c r="AB50" s="289"/>
      <c r="AC50" s="290"/>
      <c r="AD50" s="160"/>
      <c r="AE50" s="160"/>
      <c r="AF50" s="160"/>
      <c r="AG50" s="160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</row>
    <row r="51" spans="1:115" s="162" customFormat="1" ht="12" customHeight="1" x14ac:dyDescent="0.25">
      <c r="A51" s="252">
        <v>45191</v>
      </c>
      <c r="B51" s="211" t="s">
        <v>662</v>
      </c>
      <c r="C51" s="253" t="s">
        <v>88</v>
      </c>
      <c r="D51" s="262">
        <v>76</v>
      </c>
      <c r="E51" s="201"/>
      <c r="F51" s="202"/>
      <c r="G51" s="263"/>
      <c r="H51" s="277">
        <v>76</v>
      </c>
      <c r="I51" s="173"/>
      <c r="J51" s="173"/>
      <c r="K51" s="173"/>
      <c r="L51" s="174"/>
      <c r="M51" s="173"/>
      <c r="N51" s="278"/>
      <c r="O51" s="289"/>
      <c r="P51" s="177"/>
      <c r="Q51" s="177"/>
      <c r="R51" s="177"/>
      <c r="S51" s="177"/>
      <c r="T51" s="212"/>
      <c r="U51" s="177"/>
      <c r="V51" s="178"/>
      <c r="W51" s="177"/>
      <c r="X51" s="177"/>
      <c r="Y51" s="177"/>
      <c r="Z51" s="177"/>
      <c r="AA51" s="290"/>
      <c r="AB51" s="289"/>
      <c r="AC51" s="290"/>
      <c r="AD51" s="160"/>
      <c r="AE51" s="160"/>
      <c r="AF51" s="160"/>
      <c r="AG51" s="160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</row>
    <row r="52" spans="1:115" s="162" customFormat="1" ht="12" customHeight="1" x14ac:dyDescent="0.25">
      <c r="A52" s="252">
        <v>45191</v>
      </c>
      <c r="B52" s="211" t="s">
        <v>649</v>
      </c>
      <c r="C52" s="253" t="s">
        <v>88</v>
      </c>
      <c r="D52" s="262"/>
      <c r="E52" s="201"/>
      <c r="F52" s="202">
        <v>10</v>
      </c>
      <c r="G52" s="263"/>
      <c r="H52" s="277"/>
      <c r="I52" s="173">
        <v>10</v>
      </c>
      <c r="J52" s="173"/>
      <c r="K52" s="173"/>
      <c r="L52" s="174"/>
      <c r="M52" s="173"/>
      <c r="N52" s="278"/>
      <c r="O52" s="289"/>
      <c r="P52" s="177"/>
      <c r="Q52" s="177"/>
      <c r="R52" s="177"/>
      <c r="S52" s="177"/>
      <c r="T52" s="212"/>
      <c r="U52" s="177"/>
      <c r="V52" s="178"/>
      <c r="W52" s="177"/>
      <c r="X52" s="177"/>
      <c r="Y52" s="177"/>
      <c r="Z52" s="177"/>
      <c r="AA52" s="290"/>
      <c r="AB52" s="460"/>
      <c r="AC52" s="455"/>
      <c r="AD52" s="160"/>
      <c r="AE52" s="160"/>
      <c r="AF52" s="160"/>
      <c r="AG52" s="160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</row>
    <row r="53" spans="1:115" s="162" customFormat="1" ht="12" customHeight="1" x14ac:dyDescent="0.25">
      <c r="A53" s="252">
        <v>45191</v>
      </c>
      <c r="B53" s="211" t="s">
        <v>650</v>
      </c>
      <c r="C53" s="253" t="s">
        <v>88</v>
      </c>
      <c r="D53" s="262"/>
      <c r="E53" s="201"/>
      <c r="F53" s="202">
        <v>7.5</v>
      </c>
      <c r="G53" s="263"/>
      <c r="H53" s="277"/>
      <c r="I53" s="173">
        <v>7.5</v>
      </c>
      <c r="J53" s="173"/>
      <c r="K53" s="173"/>
      <c r="L53" s="174"/>
      <c r="M53" s="173"/>
      <c r="N53" s="278"/>
      <c r="O53" s="289"/>
      <c r="P53" s="177"/>
      <c r="Q53" s="177"/>
      <c r="R53" s="177"/>
      <c r="S53" s="177"/>
      <c r="T53" s="212"/>
      <c r="U53" s="177"/>
      <c r="V53" s="178"/>
      <c r="W53" s="177"/>
      <c r="X53" s="177"/>
      <c r="Y53" s="177"/>
      <c r="Z53" s="177"/>
      <c r="AA53" s="290"/>
      <c r="AB53" s="460"/>
      <c r="AC53" s="455"/>
      <c r="AD53" s="160"/>
      <c r="AE53" s="160"/>
      <c r="AF53" s="160"/>
      <c r="AG53" s="160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</row>
    <row r="54" spans="1:115" s="162" customFormat="1" ht="12" customHeight="1" x14ac:dyDescent="0.25">
      <c r="A54" s="252">
        <v>45191</v>
      </c>
      <c r="B54" s="211" t="s">
        <v>651</v>
      </c>
      <c r="C54" s="253" t="s">
        <v>88</v>
      </c>
      <c r="D54" s="262"/>
      <c r="E54" s="201"/>
      <c r="F54" s="202">
        <v>77.5</v>
      </c>
      <c r="G54" s="263"/>
      <c r="H54" s="277"/>
      <c r="I54" s="173">
        <v>77.5</v>
      </c>
      <c r="J54" s="173"/>
      <c r="K54" s="173"/>
      <c r="L54" s="174"/>
      <c r="M54" s="173"/>
      <c r="N54" s="278"/>
      <c r="O54" s="289"/>
      <c r="P54" s="177"/>
      <c r="Q54" s="177"/>
      <c r="R54" s="177"/>
      <c r="S54" s="177"/>
      <c r="T54" s="212"/>
      <c r="U54" s="177"/>
      <c r="V54" s="178"/>
      <c r="W54" s="177"/>
      <c r="X54" s="177"/>
      <c r="Y54" s="177"/>
      <c r="Z54" s="177"/>
      <c r="AA54" s="290"/>
      <c r="AB54" s="289"/>
      <c r="AC54" s="290"/>
      <c r="AD54" s="160"/>
      <c r="AE54" s="160"/>
      <c r="AF54" s="160"/>
      <c r="AG54" s="160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</row>
    <row r="55" spans="1:115" s="162" customFormat="1" ht="12" customHeight="1" x14ac:dyDescent="0.25">
      <c r="A55" s="252">
        <v>45191</v>
      </c>
      <c r="B55" s="211" t="s">
        <v>652</v>
      </c>
      <c r="C55" s="253" t="s">
        <v>88</v>
      </c>
      <c r="D55" s="262"/>
      <c r="E55" s="201"/>
      <c r="F55" s="202">
        <v>115.5</v>
      </c>
      <c r="G55" s="263"/>
      <c r="H55" s="277"/>
      <c r="I55" s="173">
        <v>115.5</v>
      </c>
      <c r="J55" s="173"/>
      <c r="K55" s="173"/>
      <c r="L55" s="174"/>
      <c r="M55" s="173"/>
      <c r="N55" s="278"/>
      <c r="O55" s="289"/>
      <c r="P55" s="177"/>
      <c r="Q55" s="177"/>
      <c r="R55" s="177"/>
      <c r="S55" s="177"/>
      <c r="T55" s="212"/>
      <c r="U55" s="177"/>
      <c r="V55" s="178"/>
      <c r="W55" s="177"/>
      <c r="X55" s="177"/>
      <c r="Y55" s="177"/>
      <c r="Z55" s="177"/>
      <c r="AA55" s="290"/>
      <c r="AB55" s="460"/>
      <c r="AC55" s="455"/>
      <c r="AD55" s="160"/>
      <c r="AE55" s="160"/>
      <c r="AF55" s="160"/>
      <c r="AG55" s="160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</row>
    <row r="56" spans="1:115" s="162" customFormat="1" ht="12" customHeight="1" x14ac:dyDescent="0.25">
      <c r="A56" s="252">
        <v>45191</v>
      </c>
      <c r="B56" s="211" t="s">
        <v>652</v>
      </c>
      <c r="C56" s="253" t="s">
        <v>88</v>
      </c>
      <c r="D56" s="262">
        <v>7.9</v>
      </c>
      <c r="E56" s="201"/>
      <c r="F56" s="202"/>
      <c r="G56" s="263"/>
      <c r="H56" s="277"/>
      <c r="I56" s="173">
        <v>7.9</v>
      </c>
      <c r="J56" s="173"/>
      <c r="K56" s="173"/>
      <c r="L56" s="174"/>
      <c r="M56" s="173"/>
      <c r="N56" s="278"/>
      <c r="O56" s="289"/>
      <c r="P56" s="177"/>
      <c r="Q56" s="177"/>
      <c r="R56" s="177"/>
      <c r="S56" s="177"/>
      <c r="T56" s="212"/>
      <c r="U56" s="177"/>
      <c r="V56" s="178"/>
      <c r="W56" s="177"/>
      <c r="X56" s="177"/>
      <c r="Y56" s="177"/>
      <c r="Z56" s="177"/>
      <c r="AA56" s="290"/>
      <c r="AB56" s="460"/>
      <c r="AC56" s="455"/>
      <c r="AD56" s="160"/>
      <c r="AE56" s="160"/>
      <c r="AF56" s="160"/>
      <c r="AG56" s="160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</row>
    <row r="57" spans="1:115" s="162" customFormat="1" ht="12" customHeight="1" x14ac:dyDescent="0.25">
      <c r="A57" s="252">
        <v>45191</v>
      </c>
      <c r="B57" s="211" t="s">
        <v>653</v>
      </c>
      <c r="C57" s="253" t="s">
        <v>88</v>
      </c>
      <c r="D57" s="262">
        <v>50</v>
      </c>
      <c r="E57" s="201"/>
      <c r="F57" s="202"/>
      <c r="G57" s="263"/>
      <c r="H57" s="277"/>
      <c r="I57" s="173">
        <v>50</v>
      </c>
      <c r="J57" s="173"/>
      <c r="K57" s="173"/>
      <c r="L57" s="174"/>
      <c r="M57" s="173"/>
      <c r="N57" s="278"/>
      <c r="O57" s="289"/>
      <c r="P57" s="177"/>
      <c r="Q57" s="177"/>
      <c r="R57" s="177"/>
      <c r="S57" s="177"/>
      <c r="T57" s="212"/>
      <c r="U57" s="177"/>
      <c r="V57" s="178"/>
      <c r="W57" s="177"/>
      <c r="X57" s="177"/>
      <c r="Y57" s="177"/>
      <c r="Z57" s="177"/>
      <c r="AA57" s="290"/>
      <c r="AB57" s="289"/>
      <c r="AC57" s="290"/>
      <c r="AD57" s="160"/>
      <c r="AE57" s="160"/>
      <c r="AF57" s="160"/>
      <c r="AG57" s="160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</row>
    <row r="58" spans="1:115" s="162" customFormat="1" ht="12" customHeight="1" x14ac:dyDescent="0.25">
      <c r="A58" s="252">
        <v>45191</v>
      </c>
      <c r="B58" s="211" t="s">
        <v>654</v>
      </c>
      <c r="C58" s="253" t="s">
        <v>88</v>
      </c>
      <c r="D58" s="262"/>
      <c r="E58" s="201"/>
      <c r="F58" s="202">
        <v>12</v>
      </c>
      <c r="G58" s="263"/>
      <c r="H58" s="277"/>
      <c r="I58" s="173">
        <v>12</v>
      </c>
      <c r="J58" s="173"/>
      <c r="K58" s="173"/>
      <c r="L58" s="174"/>
      <c r="M58" s="173"/>
      <c r="N58" s="278"/>
      <c r="O58" s="289"/>
      <c r="P58" s="177"/>
      <c r="Q58" s="177"/>
      <c r="R58" s="177"/>
      <c r="S58" s="177"/>
      <c r="T58" s="212"/>
      <c r="U58" s="177"/>
      <c r="V58" s="178"/>
      <c r="W58" s="177"/>
      <c r="X58" s="177"/>
      <c r="Y58" s="177"/>
      <c r="Z58" s="177"/>
      <c r="AA58" s="290"/>
      <c r="AB58" s="460"/>
      <c r="AC58" s="455"/>
      <c r="AD58" s="160"/>
      <c r="AE58" s="160"/>
      <c r="AF58" s="160"/>
      <c r="AG58" s="160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</row>
    <row r="59" spans="1:115" s="162" customFormat="1" ht="12" customHeight="1" x14ac:dyDescent="0.25">
      <c r="A59" s="252">
        <v>45191</v>
      </c>
      <c r="B59" s="211" t="s">
        <v>655</v>
      </c>
      <c r="C59" s="253" t="s">
        <v>88</v>
      </c>
      <c r="D59" s="262"/>
      <c r="E59" s="201"/>
      <c r="F59" s="202">
        <v>7.5</v>
      </c>
      <c r="G59" s="263"/>
      <c r="H59" s="277"/>
      <c r="I59" s="173">
        <v>7.5</v>
      </c>
      <c r="J59" s="173"/>
      <c r="K59" s="173"/>
      <c r="L59" s="174"/>
      <c r="M59" s="173"/>
      <c r="N59" s="278"/>
      <c r="O59" s="289"/>
      <c r="P59" s="177"/>
      <c r="Q59" s="177"/>
      <c r="R59" s="177"/>
      <c r="S59" s="177"/>
      <c r="T59" s="212"/>
      <c r="U59" s="177"/>
      <c r="V59" s="178"/>
      <c r="W59" s="177"/>
      <c r="X59" s="177"/>
      <c r="Y59" s="177"/>
      <c r="Z59" s="177"/>
      <c r="AA59" s="290"/>
      <c r="AB59" s="289"/>
      <c r="AC59" s="290"/>
      <c r="AD59" s="160"/>
      <c r="AE59" s="160"/>
      <c r="AF59" s="160"/>
      <c r="AG59" s="160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</row>
    <row r="60" spans="1:115" s="162" customFormat="1" ht="12" customHeight="1" x14ac:dyDescent="0.25">
      <c r="A60" s="252">
        <v>45191</v>
      </c>
      <c r="B60" s="211" t="s">
        <v>656</v>
      </c>
      <c r="C60" s="253" t="s">
        <v>88</v>
      </c>
      <c r="D60" s="262"/>
      <c r="E60" s="201"/>
      <c r="F60" s="202">
        <v>16.399999999999999</v>
      </c>
      <c r="G60" s="263"/>
      <c r="H60" s="277"/>
      <c r="I60" s="173">
        <v>16.399999999999999</v>
      </c>
      <c r="J60" s="173"/>
      <c r="K60" s="173"/>
      <c r="L60" s="174"/>
      <c r="M60" s="173"/>
      <c r="N60" s="278"/>
      <c r="O60" s="289"/>
      <c r="P60" s="177"/>
      <c r="Q60" s="177"/>
      <c r="R60" s="177"/>
      <c r="S60" s="177"/>
      <c r="T60" s="212"/>
      <c r="U60" s="177"/>
      <c r="V60" s="178"/>
      <c r="W60" s="177"/>
      <c r="X60" s="177"/>
      <c r="Y60" s="177"/>
      <c r="Z60" s="177"/>
      <c r="AA60" s="290"/>
      <c r="AB60" s="460"/>
      <c r="AC60" s="455"/>
      <c r="AD60" s="160"/>
      <c r="AE60" s="160"/>
      <c r="AF60" s="160"/>
      <c r="AG60" s="160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</row>
    <row r="61" spans="1:115" s="162" customFormat="1" ht="12" customHeight="1" x14ac:dyDescent="0.25">
      <c r="A61" s="252">
        <v>45191</v>
      </c>
      <c r="B61" s="211" t="s">
        <v>657</v>
      </c>
      <c r="C61" s="253" t="s">
        <v>88</v>
      </c>
      <c r="D61" s="262">
        <v>54</v>
      </c>
      <c r="E61" s="201"/>
      <c r="F61" s="202"/>
      <c r="G61" s="263"/>
      <c r="H61" s="277"/>
      <c r="I61" s="173">
        <v>54</v>
      </c>
      <c r="J61" s="173"/>
      <c r="K61" s="173"/>
      <c r="L61" s="174"/>
      <c r="M61" s="173"/>
      <c r="N61" s="278"/>
      <c r="O61" s="289"/>
      <c r="P61" s="177"/>
      <c r="Q61" s="177"/>
      <c r="R61" s="177"/>
      <c r="S61" s="177"/>
      <c r="T61" s="212"/>
      <c r="U61" s="177"/>
      <c r="V61" s="178"/>
      <c r="W61" s="177"/>
      <c r="X61" s="177"/>
      <c r="Y61" s="177"/>
      <c r="Z61" s="177"/>
      <c r="AA61" s="290"/>
      <c r="AB61" s="289"/>
      <c r="AC61" s="290"/>
      <c r="AD61" s="160"/>
      <c r="AE61" s="160"/>
      <c r="AF61" s="160"/>
      <c r="AG61" s="160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</row>
    <row r="62" spans="1:115" s="162" customFormat="1" ht="12" customHeight="1" x14ac:dyDescent="0.25">
      <c r="A62" s="252">
        <v>45191</v>
      </c>
      <c r="B62" s="211" t="s">
        <v>658</v>
      </c>
      <c r="C62" s="253" t="s">
        <v>88</v>
      </c>
      <c r="D62" s="262"/>
      <c r="E62" s="201"/>
      <c r="F62" s="202">
        <v>3.4</v>
      </c>
      <c r="G62" s="263"/>
      <c r="H62" s="277"/>
      <c r="I62" s="173">
        <v>3.4</v>
      </c>
      <c r="J62" s="173"/>
      <c r="K62" s="173"/>
      <c r="L62" s="174"/>
      <c r="M62" s="173"/>
      <c r="N62" s="278"/>
      <c r="O62" s="289"/>
      <c r="P62" s="177"/>
      <c r="Q62" s="177"/>
      <c r="R62" s="177"/>
      <c r="S62" s="177"/>
      <c r="T62" s="212"/>
      <c r="U62" s="177"/>
      <c r="V62" s="178"/>
      <c r="W62" s="177"/>
      <c r="X62" s="177"/>
      <c r="Y62" s="177"/>
      <c r="Z62" s="177"/>
      <c r="AA62" s="290"/>
      <c r="AB62" s="460"/>
      <c r="AC62" s="455"/>
      <c r="AD62" s="160"/>
      <c r="AE62" s="160"/>
      <c r="AF62" s="160"/>
      <c r="AG62" s="160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</row>
    <row r="63" spans="1:115" s="162" customFormat="1" ht="12" customHeight="1" x14ac:dyDescent="0.25">
      <c r="A63" s="252">
        <v>45191</v>
      </c>
      <c r="B63" s="211" t="s">
        <v>659</v>
      </c>
      <c r="C63" s="253" t="s">
        <v>88</v>
      </c>
      <c r="D63" s="262"/>
      <c r="E63" s="201"/>
      <c r="F63" s="202">
        <v>15</v>
      </c>
      <c r="G63" s="263"/>
      <c r="H63" s="277"/>
      <c r="I63" s="173">
        <v>15</v>
      </c>
      <c r="J63" s="173"/>
      <c r="K63" s="173"/>
      <c r="L63" s="174"/>
      <c r="M63" s="173"/>
      <c r="N63" s="278"/>
      <c r="O63" s="289"/>
      <c r="P63" s="177"/>
      <c r="Q63" s="177"/>
      <c r="R63" s="177"/>
      <c r="S63" s="177"/>
      <c r="T63" s="212"/>
      <c r="U63" s="177"/>
      <c r="V63" s="178"/>
      <c r="W63" s="177"/>
      <c r="X63" s="177"/>
      <c r="Y63" s="177"/>
      <c r="Z63" s="177"/>
      <c r="AA63" s="290"/>
      <c r="AB63" s="460"/>
      <c r="AC63" s="455"/>
      <c r="AD63" s="160"/>
      <c r="AE63" s="160"/>
      <c r="AF63" s="160"/>
      <c r="AG63" s="160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</row>
    <row r="64" spans="1:115" s="162" customFormat="1" ht="12" customHeight="1" x14ac:dyDescent="0.25">
      <c r="A64" s="252">
        <v>45191</v>
      </c>
      <c r="B64" s="211" t="s">
        <v>660</v>
      </c>
      <c r="C64" s="253" t="s">
        <v>88</v>
      </c>
      <c r="D64" s="262">
        <v>36</v>
      </c>
      <c r="E64" s="201"/>
      <c r="F64" s="202"/>
      <c r="G64" s="263"/>
      <c r="H64" s="277"/>
      <c r="I64" s="173">
        <v>36</v>
      </c>
      <c r="J64" s="173"/>
      <c r="K64" s="173"/>
      <c r="L64" s="174"/>
      <c r="M64" s="173"/>
      <c r="N64" s="278"/>
      <c r="O64" s="289"/>
      <c r="P64" s="177"/>
      <c r="Q64" s="177"/>
      <c r="R64" s="177"/>
      <c r="S64" s="177"/>
      <c r="T64" s="212"/>
      <c r="U64" s="177"/>
      <c r="V64" s="178"/>
      <c r="W64" s="177"/>
      <c r="X64" s="177"/>
      <c r="Y64" s="177"/>
      <c r="Z64" s="177"/>
      <c r="AA64" s="290"/>
      <c r="AB64" s="289"/>
      <c r="AC64" s="290"/>
      <c r="AD64" s="160"/>
      <c r="AE64" s="160"/>
      <c r="AF64" s="160"/>
      <c r="AG64" s="160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</row>
    <row r="65" spans="1:115" s="162" customFormat="1" ht="12" customHeight="1" x14ac:dyDescent="0.25">
      <c r="A65" s="252">
        <v>45191</v>
      </c>
      <c r="B65" s="211" t="s">
        <v>658</v>
      </c>
      <c r="C65" s="253" t="s">
        <v>88</v>
      </c>
      <c r="D65" s="262"/>
      <c r="E65" s="201"/>
      <c r="F65" s="202">
        <v>17.8</v>
      </c>
      <c r="G65" s="263"/>
      <c r="H65" s="277"/>
      <c r="I65" s="173">
        <v>17.8</v>
      </c>
      <c r="J65" s="173"/>
      <c r="K65" s="173"/>
      <c r="L65" s="174"/>
      <c r="M65" s="173"/>
      <c r="N65" s="278"/>
      <c r="O65" s="289"/>
      <c r="P65" s="177"/>
      <c r="Q65" s="177"/>
      <c r="R65" s="177"/>
      <c r="S65" s="177"/>
      <c r="T65" s="212"/>
      <c r="U65" s="177"/>
      <c r="V65" s="178"/>
      <c r="W65" s="177"/>
      <c r="X65" s="177"/>
      <c r="Y65" s="177"/>
      <c r="Z65" s="177"/>
      <c r="AA65" s="290"/>
      <c r="AB65" s="460"/>
      <c r="AC65" s="455"/>
      <c r="AD65" s="160"/>
      <c r="AE65" s="160"/>
      <c r="AF65" s="160"/>
      <c r="AG65" s="160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</row>
    <row r="66" spans="1:115" s="162" customFormat="1" ht="12" customHeight="1" x14ac:dyDescent="0.25">
      <c r="A66" s="252">
        <v>45191</v>
      </c>
      <c r="B66" s="211" t="s">
        <v>658</v>
      </c>
      <c r="C66" s="253" t="s">
        <v>88</v>
      </c>
      <c r="D66" s="262"/>
      <c r="E66" s="201"/>
      <c r="F66" s="202">
        <v>4.7</v>
      </c>
      <c r="G66" s="263"/>
      <c r="H66" s="277"/>
      <c r="I66" s="173">
        <v>4.7</v>
      </c>
      <c r="J66" s="173"/>
      <c r="K66" s="173"/>
      <c r="L66" s="174"/>
      <c r="M66" s="173"/>
      <c r="N66" s="278"/>
      <c r="O66" s="289"/>
      <c r="P66" s="177"/>
      <c r="Q66" s="177"/>
      <c r="R66" s="177"/>
      <c r="S66" s="177"/>
      <c r="T66" s="212"/>
      <c r="U66" s="177"/>
      <c r="V66" s="178"/>
      <c r="W66" s="177"/>
      <c r="X66" s="177"/>
      <c r="Y66" s="177"/>
      <c r="Z66" s="177"/>
      <c r="AA66" s="290"/>
      <c r="AB66" s="460"/>
      <c r="AC66" s="455"/>
      <c r="AD66" s="160"/>
      <c r="AE66" s="160"/>
      <c r="AF66" s="160"/>
      <c r="AG66" s="160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</row>
    <row r="67" spans="1:115" s="162" customFormat="1" ht="12" customHeight="1" x14ac:dyDescent="0.25">
      <c r="A67" s="252">
        <v>45191</v>
      </c>
      <c r="B67" s="211" t="s">
        <v>661</v>
      </c>
      <c r="C67" s="253" t="s">
        <v>88</v>
      </c>
      <c r="D67" s="262">
        <v>250</v>
      </c>
      <c r="E67" s="201"/>
      <c r="F67" s="202"/>
      <c r="G67" s="263"/>
      <c r="H67" s="277"/>
      <c r="I67" s="173">
        <v>250</v>
      </c>
      <c r="J67" s="173"/>
      <c r="K67" s="173"/>
      <c r="L67" s="174"/>
      <c r="M67" s="173"/>
      <c r="N67" s="278"/>
      <c r="O67" s="289"/>
      <c r="P67" s="177"/>
      <c r="Q67" s="177"/>
      <c r="R67" s="177"/>
      <c r="S67" s="177"/>
      <c r="T67" s="212"/>
      <c r="U67" s="177"/>
      <c r="V67" s="178"/>
      <c r="W67" s="177"/>
      <c r="X67" s="177"/>
      <c r="Y67" s="177"/>
      <c r="Z67" s="177"/>
      <c r="AA67" s="290"/>
      <c r="AB67" s="460"/>
      <c r="AC67" s="455"/>
      <c r="AD67" s="160"/>
      <c r="AE67" s="160"/>
      <c r="AF67" s="160"/>
      <c r="AG67" s="160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</row>
    <row r="68" spans="1:115" s="162" customFormat="1" ht="12" customHeight="1" x14ac:dyDescent="0.25">
      <c r="A68" s="252">
        <v>45191</v>
      </c>
      <c r="B68" s="211" t="s">
        <v>661</v>
      </c>
      <c r="C68" s="253" t="s">
        <v>88</v>
      </c>
      <c r="D68" s="262"/>
      <c r="E68" s="201"/>
      <c r="F68" s="202">
        <v>8.4</v>
      </c>
      <c r="G68" s="263"/>
      <c r="H68" s="277"/>
      <c r="I68" s="173">
        <v>8.4</v>
      </c>
      <c r="J68" s="173"/>
      <c r="K68" s="173"/>
      <c r="L68" s="174"/>
      <c r="M68" s="173"/>
      <c r="N68" s="278"/>
      <c r="O68" s="289"/>
      <c r="P68" s="177"/>
      <c r="Q68" s="177"/>
      <c r="R68" s="177"/>
      <c r="S68" s="177"/>
      <c r="T68" s="212"/>
      <c r="U68" s="177"/>
      <c r="V68" s="178"/>
      <c r="W68" s="177"/>
      <c r="X68" s="177"/>
      <c r="Y68" s="177"/>
      <c r="Z68" s="177"/>
      <c r="AA68" s="290"/>
      <c r="AB68" s="289"/>
      <c r="AC68" s="290"/>
      <c r="AD68" s="160"/>
      <c r="AE68" s="160"/>
      <c r="AF68" s="160"/>
      <c r="AG68" s="160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</row>
    <row r="69" spans="1:115" s="162" customFormat="1" ht="12" customHeight="1" x14ac:dyDescent="0.25">
      <c r="A69" s="252">
        <v>45191</v>
      </c>
      <c r="B69" s="211" t="s">
        <v>679</v>
      </c>
      <c r="C69" s="253" t="s">
        <v>88</v>
      </c>
      <c r="D69" s="262"/>
      <c r="E69" s="201"/>
      <c r="F69" s="202"/>
      <c r="G69" s="263">
        <v>24</v>
      </c>
      <c r="H69" s="277"/>
      <c r="I69" s="173"/>
      <c r="J69" s="173"/>
      <c r="K69" s="173"/>
      <c r="L69" s="174"/>
      <c r="M69" s="173"/>
      <c r="N69" s="278"/>
      <c r="O69" s="289"/>
      <c r="P69" s="177"/>
      <c r="Q69" s="177"/>
      <c r="R69" s="177"/>
      <c r="S69" s="177">
        <v>24</v>
      </c>
      <c r="T69" s="212"/>
      <c r="U69" s="177"/>
      <c r="V69" s="178"/>
      <c r="W69" s="177"/>
      <c r="X69" s="177"/>
      <c r="Y69" s="177"/>
      <c r="Z69" s="177"/>
      <c r="AA69" s="290"/>
      <c r="AB69" s="460"/>
      <c r="AC69" s="455"/>
      <c r="AD69" s="160"/>
      <c r="AE69" s="160"/>
      <c r="AF69" s="160"/>
      <c r="AG69" s="160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</row>
    <row r="70" spans="1:115" s="162" customFormat="1" ht="12" customHeight="1" x14ac:dyDescent="0.25">
      <c r="A70" s="252">
        <v>45192</v>
      </c>
      <c r="B70" s="211" t="s">
        <v>596</v>
      </c>
      <c r="C70" s="253" t="s">
        <v>88</v>
      </c>
      <c r="D70" s="262"/>
      <c r="E70" s="201">
        <v>2</v>
      </c>
      <c r="F70" s="202"/>
      <c r="G70" s="263"/>
      <c r="H70" s="277"/>
      <c r="I70" s="173"/>
      <c r="J70" s="173"/>
      <c r="K70" s="173"/>
      <c r="L70" s="174"/>
      <c r="M70" s="173"/>
      <c r="N70" s="278"/>
      <c r="O70" s="289"/>
      <c r="P70" s="177"/>
      <c r="Q70" s="177"/>
      <c r="R70" s="177"/>
      <c r="S70" s="177"/>
      <c r="T70" s="212"/>
      <c r="U70" s="177">
        <v>2</v>
      </c>
      <c r="V70" s="178"/>
      <c r="W70" s="177"/>
      <c r="X70" s="177"/>
      <c r="Y70" s="177"/>
      <c r="Z70" s="177"/>
      <c r="AA70" s="290"/>
      <c r="AB70" s="289"/>
      <c r="AC70" s="290"/>
      <c r="AD70" s="160"/>
      <c r="AE70" s="160"/>
      <c r="AF70" s="160"/>
      <c r="AG70" s="160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</row>
    <row r="71" spans="1:115" s="162" customFormat="1" ht="12" customHeight="1" x14ac:dyDescent="0.25">
      <c r="A71" s="252">
        <v>45194</v>
      </c>
      <c r="B71" s="211" t="s">
        <v>99</v>
      </c>
      <c r="C71" s="253" t="s">
        <v>88</v>
      </c>
      <c r="D71" s="262">
        <v>80</v>
      </c>
      <c r="E71" s="201"/>
      <c r="F71" s="202"/>
      <c r="G71" s="263"/>
      <c r="H71" s="277">
        <v>80</v>
      </c>
      <c r="I71" s="173"/>
      <c r="J71" s="173"/>
      <c r="K71" s="173"/>
      <c r="L71" s="174"/>
      <c r="M71" s="173"/>
      <c r="N71" s="278"/>
      <c r="O71" s="289"/>
      <c r="P71" s="177"/>
      <c r="Q71" s="177"/>
      <c r="R71" s="177"/>
      <c r="S71" s="177"/>
      <c r="T71" s="212"/>
      <c r="U71" s="177"/>
      <c r="V71" s="178"/>
      <c r="W71" s="177"/>
      <c r="X71" s="177"/>
      <c r="Y71" s="177"/>
      <c r="Z71" s="177"/>
      <c r="AA71" s="290"/>
      <c r="AB71" s="460"/>
      <c r="AC71" s="455"/>
      <c r="AD71" s="160"/>
      <c r="AE71" s="160"/>
      <c r="AF71" s="160"/>
      <c r="AG71" s="160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</row>
    <row r="72" spans="1:115" s="162" customFormat="1" ht="12" customHeight="1" x14ac:dyDescent="0.25">
      <c r="A72" s="252">
        <v>45194</v>
      </c>
      <c r="B72" s="211" t="s">
        <v>428</v>
      </c>
      <c r="C72" s="253" t="s">
        <v>88</v>
      </c>
      <c r="D72" s="262">
        <v>60</v>
      </c>
      <c r="E72" s="201"/>
      <c r="F72" s="202"/>
      <c r="G72" s="263"/>
      <c r="H72" s="277">
        <v>60</v>
      </c>
      <c r="I72" s="173"/>
      <c r="J72" s="173"/>
      <c r="K72" s="173"/>
      <c r="L72" s="174"/>
      <c r="M72" s="173"/>
      <c r="N72" s="278"/>
      <c r="O72" s="289"/>
      <c r="P72" s="177"/>
      <c r="Q72" s="177"/>
      <c r="R72" s="177"/>
      <c r="S72" s="177"/>
      <c r="T72" s="212"/>
      <c r="U72" s="177"/>
      <c r="V72" s="178"/>
      <c r="W72" s="177"/>
      <c r="X72" s="177"/>
      <c r="Y72" s="177"/>
      <c r="Z72" s="177"/>
      <c r="AA72" s="290"/>
      <c r="AB72" s="460"/>
      <c r="AC72" s="455"/>
      <c r="AD72" s="160"/>
      <c r="AE72" s="160"/>
      <c r="AF72" s="160"/>
      <c r="AG72" s="160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</row>
    <row r="73" spans="1:115" s="162" customFormat="1" ht="12" customHeight="1" x14ac:dyDescent="0.25">
      <c r="A73" s="252">
        <v>45194</v>
      </c>
      <c r="B73" s="211" t="s">
        <v>663</v>
      </c>
      <c r="C73" s="253" t="s">
        <v>88</v>
      </c>
      <c r="D73" s="262">
        <v>76</v>
      </c>
      <c r="E73" s="201"/>
      <c r="F73" s="202"/>
      <c r="G73" s="263"/>
      <c r="H73" s="277"/>
      <c r="I73" s="173">
        <v>76</v>
      </c>
      <c r="J73" s="173"/>
      <c r="K73" s="173"/>
      <c r="L73" s="174"/>
      <c r="M73" s="173"/>
      <c r="N73" s="278"/>
      <c r="O73" s="289"/>
      <c r="P73" s="177"/>
      <c r="Q73" s="177"/>
      <c r="R73" s="177"/>
      <c r="S73" s="177"/>
      <c r="T73" s="212"/>
      <c r="U73" s="177"/>
      <c r="V73" s="178"/>
      <c r="W73" s="177"/>
      <c r="X73" s="177"/>
      <c r="Y73" s="177"/>
      <c r="Z73" s="177"/>
      <c r="AA73" s="290"/>
      <c r="AB73" s="289"/>
      <c r="AC73" s="290"/>
      <c r="AD73" s="160"/>
      <c r="AE73" s="160"/>
      <c r="AF73" s="160"/>
      <c r="AG73" s="160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</row>
    <row r="74" spans="1:115" s="162" customFormat="1" ht="12" customHeight="1" x14ac:dyDescent="0.25">
      <c r="A74" s="252">
        <v>45194</v>
      </c>
      <c r="B74" s="211" t="s">
        <v>664</v>
      </c>
      <c r="C74" s="253" t="s">
        <v>88</v>
      </c>
      <c r="D74" s="262"/>
      <c r="E74" s="201"/>
      <c r="F74" s="202">
        <v>7.7</v>
      </c>
      <c r="G74" s="263"/>
      <c r="H74" s="277"/>
      <c r="I74" s="173">
        <v>7.7</v>
      </c>
      <c r="J74" s="173"/>
      <c r="K74" s="173"/>
      <c r="L74" s="174"/>
      <c r="M74" s="173"/>
      <c r="N74" s="278"/>
      <c r="O74" s="289"/>
      <c r="P74" s="177"/>
      <c r="Q74" s="177"/>
      <c r="R74" s="177"/>
      <c r="S74" s="177"/>
      <c r="T74" s="212"/>
      <c r="U74" s="177"/>
      <c r="V74" s="178"/>
      <c r="W74" s="177"/>
      <c r="X74" s="177"/>
      <c r="Y74" s="177"/>
      <c r="Z74" s="177"/>
      <c r="AA74" s="290"/>
      <c r="AB74" s="460"/>
      <c r="AC74" s="455"/>
      <c r="AD74" s="160"/>
      <c r="AE74" s="160"/>
      <c r="AF74" s="160"/>
      <c r="AG74" s="160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</row>
    <row r="75" spans="1:115" s="162" customFormat="1" ht="12" customHeight="1" x14ac:dyDescent="0.25">
      <c r="A75" s="252">
        <v>45194</v>
      </c>
      <c r="B75" s="211" t="s">
        <v>665</v>
      </c>
      <c r="C75" s="253" t="s">
        <v>88</v>
      </c>
      <c r="D75" s="262"/>
      <c r="E75" s="201"/>
      <c r="F75" s="202">
        <v>50.5</v>
      </c>
      <c r="G75" s="263"/>
      <c r="H75" s="277"/>
      <c r="I75" s="173">
        <v>50.5</v>
      </c>
      <c r="J75" s="173"/>
      <c r="K75" s="173"/>
      <c r="L75" s="174"/>
      <c r="M75" s="173"/>
      <c r="N75" s="278"/>
      <c r="O75" s="289"/>
      <c r="P75" s="177"/>
      <c r="Q75" s="177"/>
      <c r="R75" s="177"/>
      <c r="S75" s="177"/>
      <c r="T75" s="212"/>
      <c r="U75" s="177"/>
      <c r="V75" s="178"/>
      <c r="W75" s="177"/>
      <c r="X75" s="177"/>
      <c r="Y75" s="177"/>
      <c r="Z75" s="177"/>
      <c r="AA75" s="290"/>
      <c r="AB75" s="289"/>
      <c r="AC75" s="290"/>
      <c r="AD75" s="160"/>
      <c r="AE75" s="160"/>
      <c r="AF75" s="160"/>
      <c r="AG75" s="160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</row>
    <row r="76" spans="1:115" s="162" customFormat="1" ht="12" customHeight="1" x14ac:dyDescent="0.25">
      <c r="A76" s="252">
        <v>45194</v>
      </c>
      <c r="B76" s="211" t="s">
        <v>445</v>
      </c>
      <c r="C76" s="253" t="s">
        <v>88</v>
      </c>
      <c r="D76" s="262">
        <v>470</v>
      </c>
      <c r="E76" s="201"/>
      <c r="F76" s="202"/>
      <c r="G76" s="263">
        <v>470</v>
      </c>
      <c r="H76" s="277"/>
      <c r="I76" s="173"/>
      <c r="J76" s="173"/>
      <c r="K76" s="173"/>
      <c r="L76" s="174"/>
      <c r="M76" s="173"/>
      <c r="N76" s="278"/>
      <c r="O76" s="289"/>
      <c r="P76" s="177"/>
      <c r="Q76" s="177"/>
      <c r="R76" s="177"/>
      <c r="S76" s="177"/>
      <c r="T76" s="212"/>
      <c r="U76" s="177"/>
      <c r="V76" s="178"/>
      <c r="W76" s="177"/>
      <c r="X76" s="177"/>
      <c r="Y76" s="177"/>
      <c r="Z76" s="177"/>
      <c r="AA76" s="290"/>
      <c r="AB76" s="460"/>
      <c r="AC76" s="455"/>
      <c r="AD76" s="160"/>
      <c r="AE76" s="160"/>
      <c r="AF76" s="160"/>
      <c r="AG76" s="160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</row>
    <row r="77" spans="1:115" s="162" customFormat="1" ht="12" customHeight="1" x14ac:dyDescent="0.25">
      <c r="A77" s="252">
        <v>45197</v>
      </c>
      <c r="B77" s="211" t="s">
        <v>139</v>
      </c>
      <c r="C77" s="253" t="s">
        <v>88</v>
      </c>
      <c r="D77" s="262"/>
      <c r="E77" s="201">
        <v>180.84</v>
      </c>
      <c r="F77" s="202"/>
      <c r="G77" s="263"/>
      <c r="H77" s="277"/>
      <c r="I77" s="173"/>
      <c r="J77" s="173"/>
      <c r="K77" s="173"/>
      <c r="L77" s="174"/>
      <c r="M77" s="173"/>
      <c r="N77" s="278"/>
      <c r="O77" s="289"/>
      <c r="P77" s="177"/>
      <c r="Q77" s="177"/>
      <c r="R77" s="177"/>
      <c r="S77" s="177"/>
      <c r="T77" s="212"/>
      <c r="U77" s="177">
        <v>180.84</v>
      </c>
      <c r="V77" s="178"/>
      <c r="W77" s="177"/>
      <c r="X77" s="177"/>
      <c r="Y77" s="177"/>
      <c r="Z77" s="177"/>
      <c r="AA77" s="290"/>
      <c r="AB77" s="460"/>
      <c r="AC77" s="455"/>
      <c r="AD77" s="160"/>
      <c r="AE77" s="160"/>
      <c r="AF77" s="160"/>
      <c r="AG77" s="160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</row>
    <row r="78" spans="1:115" s="162" customFormat="1" ht="12" customHeight="1" x14ac:dyDescent="0.25">
      <c r="A78" s="252">
        <v>45198</v>
      </c>
      <c r="B78" s="211" t="s">
        <v>639</v>
      </c>
      <c r="C78" s="253" t="s">
        <v>88</v>
      </c>
      <c r="D78" s="262">
        <v>39</v>
      </c>
      <c r="E78" s="201"/>
      <c r="F78" s="202"/>
      <c r="G78" s="263"/>
      <c r="H78" s="277">
        <v>39</v>
      </c>
      <c r="I78" s="173"/>
      <c r="J78" s="173"/>
      <c r="K78" s="173"/>
      <c r="L78" s="174"/>
      <c r="M78" s="173"/>
      <c r="N78" s="278"/>
      <c r="O78" s="289"/>
      <c r="P78" s="177"/>
      <c r="Q78" s="177"/>
      <c r="R78" s="177"/>
      <c r="S78" s="177"/>
      <c r="T78" s="212"/>
      <c r="U78" s="177"/>
      <c r="V78" s="178"/>
      <c r="W78" s="177"/>
      <c r="X78" s="177"/>
      <c r="Y78" s="177"/>
      <c r="Z78" s="177"/>
      <c r="AA78" s="290"/>
      <c r="AB78" s="289"/>
      <c r="AC78" s="290"/>
      <c r="AD78" s="160"/>
      <c r="AE78" s="160"/>
      <c r="AF78" s="160"/>
      <c r="AG78" s="160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</row>
    <row r="79" spans="1:115" s="162" customFormat="1" ht="12" customHeight="1" x14ac:dyDescent="0.25">
      <c r="A79" s="252">
        <v>45198</v>
      </c>
      <c r="B79" s="211" t="s">
        <v>720</v>
      </c>
      <c r="C79" s="253" t="s">
        <v>88</v>
      </c>
      <c r="D79" s="262"/>
      <c r="E79" s="201">
        <v>1485.5</v>
      </c>
      <c r="F79" s="202"/>
      <c r="G79" s="263"/>
      <c r="H79" s="277"/>
      <c r="I79" s="173"/>
      <c r="J79" s="173"/>
      <c r="K79" s="173"/>
      <c r="L79" s="174"/>
      <c r="M79" s="173"/>
      <c r="N79" s="278"/>
      <c r="O79" s="289"/>
      <c r="P79" s="177"/>
      <c r="Q79" s="177"/>
      <c r="R79" s="177">
        <v>1485.5</v>
      </c>
      <c r="S79" s="177"/>
      <c r="T79" s="212"/>
      <c r="U79" s="177"/>
      <c r="V79" s="178"/>
      <c r="W79" s="177"/>
      <c r="X79" s="177"/>
      <c r="Y79" s="177"/>
      <c r="Z79" s="177"/>
      <c r="AA79" s="290"/>
      <c r="AB79" s="460"/>
      <c r="AC79" s="455"/>
      <c r="AD79" s="160"/>
      <c r="AE79" s="160"/>
      <c r="AF79" s="160"/>
      <c r="AG79" s="160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</row>
    <row r="80" spans="1:115" s="162" customFormat="1" ht="12" customHeight="1" x14ac:dyDescent="0.25">
      <c r="A80" s="252">
        <v>45198</v>
      </c>
      <c r="B80" s="211" t="s">
        <v>685</v>
      </c>
      <c r="C80" s="253" t="s">
        <v>88</v>
      </c>
      <c r="D80" s="262"/>
      <c r="E80" s="201">
        <v>11.66</v>
      </c>
      <c r="F80" s="202"/>
      <c r="G80" s="263"/>
      <c r="H80" s="277"/>
      <c r="I80" s="173"/>
      <c r="J80" s="173"/>
      <c r="K80" s="173"/>
      <c r="L80" s="174"/>
      <c r="M80" s="173"/>
      <c r="N80" s="278"/>
      <c r="O80" s="289"/>
      <c r="P80" s="177"/>
      <c r="Q80" s="177"/>
      <c r="R80" s="177"/>
      <c r="S80" s="177"/>
      <c r="T80" s="212"/>
      <c r="U80" s="177"/>
      <c r="V80" s="178"/>
      <c r="W80" s="177"/>
      <c r="X80" s="177">
        <v>11.66</v>
      </c>
      <c r="Y80" s="177"/>
      <c r="Z80" s="177"/>
      <c r="AA80" s="290"/>
      <c r="AB80" s="460"/>
      <c r="AC80" s="455"/>
      <c r="AD80" s="160"/>
      <c r="AE80" s="160"/>
      <c r="AF80" s="160"/>
      <c r="AG80" s="160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</row>
    <row r="81" spans="1:115" s="162" customFormat="1" ht="12" customHeight="1" x14ac:dyDescent="0.25">
      <c r="A81" s="252">
        <v>45198</v>
      </c>
      <c r="B81" s="211" t="s">
        <v>683</v>
      </c>
      <c r="C81" s="253" t="s">
        <v>88</v>
      </c>
      <c r="D81" s="262">
        <v>550</v>
      </c>
      <c r="E81" s="201"/>
      <c r="F81" s="202"/>
      <c r="G81" s="263"/>
      <c r="H81" s="277">
        <v>550</v>
      </c>
      <c r="I81" s="173"/>
      <c r="J81" s="173"/>
      <c r="K81" s="173"/>
      <c r="L81" s="174"/>
      <c r="M81" s="173"/>
      <c r="N81" s="278"/>
      <c r="O81" s="289"/>
      <c r="P81" s="177"/>
      <c r="Q81" s="177"/>
      <c r="R81" s="177"/>
      <c r="S81" s="177"/>
      <c r="T81" s="212"/>
      <c r="U81" s="177"/>
      <c r="V81" s="178"/>
      <c r="W81" s="177"/>
      <c r="X81" s="177"/>
      <c r="Y81" s="177"/>
      <c r="Z81" s="177"/>
      <c r="AA81" s="290"/>
      <c r="AB81" s="460"/>
      <c r="AC81" s="455"/>
      <c r="AD81" s="160"/>
      <c r="AE81" s="160"/>
      <c r="AF81" s="160"/>
      <c r="AG81" s="160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</row>
    <row r="82" spans="1:115" s="162" customFormat="1" ht="12" customHeight="1" x14ac:dyDescent="0.25">
      <c r="A82" s="252">
        <v>45198</v>
      </c>
      <c r="B82" s="211" t="s">
        <v>143</v>
      </c>
      <c r="C82" s="253" t="s">
        <v>88</v>
      </c>
      <c r="D82" s="262"/>
      <c r="E82" s="201">
        <v>60</v>
      </c>
      <c r="F82" s="202"/>
      <c r="G82" s="263"/>
      <c r="H82" s="277"/>
      <c r="I82" s="173"/>
      <c r="J82" s="173"/>
      <c r="K82" s="173"/>
      <c r="L82" s="174"/>
      <c r="M82" s="173"/>
      <c r="N82" s="278"/>
      <c r="O82" s="289"/>
      <c r="P82" s="177"/>
      <c r="Q82" s="177"/>
      <c r="R82" s="177"/>
      <c r="S82" s="177"/>
      <c r="T82" s="212"/>
      <c r="U82" s="177">
        <v>60</v>
      </c>
      <c r="V82" s="178"/>
      <c r="W82" s="177"/>
      <c r="X82" s="177"/>
      <c r="Y82" s="177"/>
      <c r="Z82" s="177"/>
      <c r="AA82" s="290"/>
      <c r="AB82" s="289"/>
      <c r="AC82" s="290"/>
      <c r="AD82" s="160"/>
      <c r="AE82" s="160"/>
      <c r="AF82" s="160"/>
      <c r="AG82" s="160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</row>
    <row r="83" spans="1:115" s="162" customFormat="1" ht="12" customHeight="1" x14ac:dyDescent="0.25">
      <c r="A83" s="252">
        <v>45198</v>
      </c>
      <c r="B83" s="211" t="s">
        <v>89</v>
      </c>
      <c r="C83" s="253" t="s">
        <v>88</v>
      </c>
      <c r="D83" s="262"/>
      <c r="E83" s="201"/>
      <c r="F83" s="202">
        <v>60</v>
      </c>
      <c r="G83" s="263"/>
      <c r="H83" s="277">
        <v>60</v>
      </c>
      <c r="I83" s="173"/>
      <c r="J83" s="173"/>
      <c r="K83" s="173"/>
      <c r="L83" s="174"/>
      <c r="M83" s="173"/>
      <c r="N83" s="278"/>
      <c r="O83" s="289"/>
      <c r="P83" s="177"/>
      <c r="Q83" s="177"/>
      <c r="R83" s="177"/>
      <c r="S83" s="177"/>
      <c r="T83" s="212"/>
      <c r="U83" s="177"/>
      <c r="V83" s="178"/>
      <c r="W83" s="177"/>
      <c r="X83" s="177"/>
      <c r="Y83" s="177"/>
      <c r="Z83" s="177"/>
      <c r="AA83" s="290"/>
      <c r="AB83" s="460"/>
      <c r="AC83" s="455"/>
      <c r="AD83" s="160"/>
      <c r="AE83" s="160"/>
      <c r="AF83" s="160"/>
      <c r="AG83" s="160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</row>
    <row r="84" spans="1:115" s="162" customFormat="1" ht="12" customHeight="1" x14ac:dyDescent="0.25">
      <c r="A84" s="252">
        <v>45199</v>
      </c>
      <c r="B84" s="211" t="s">
        <v>687</v>
      </c>
      <c r="C84" s="253" t="s">
        <v>88</v>
      </c>
      <c r="D84" s="262">
        <v>150</v>
      </c>
      <c r="E84" s="201"/>
      <c r="F84" s="202"/>
      <c r="G84" s="263"/>
      <c r="H84" s="277">
        <v>150</v>
      </c>
      <c r="I84" s="173"/>
      <c r="J84" s="173"/>
      <c r="K84" s="173"/>
      <c r="L84" s="174"/>
      <c r="M84" s="173"/>
      <c r="N84" s="278"/>
      <c r="O84" s="289"/>
      <c r="P84" s="177"/>
      <c r="Q84" s="177"/>
      <c r="R84" s="177"/>
      <c r="S84" s="177"/>
      <c r="T84" s="212"/>
      <c r="U84" s="177"/>
      <c r="V84" s="178"/>
      <c r="W84" s="177"/>
      <c r="X84" s="177"/>
      <c r="Y84" s="177"/>
      <c r="Z84" s="177"/>
      <c r="AA84" s="290"/>
      <c r="AB84" s="460"/>
      <c r="AC84" s="455"/>
      <c r="AD84" s="160"/>
      <c r="AE84" s="160"/>
      <c r="AF84" s="160"/>
      <c r="AG84" s="160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</row>
    <row r="85" spans="1:115" s="162" customFormat="1" ht="12" customHeight="1" x14ac:dyDescent="0.25">
      <c r="A85" s="252">
        <v>45199</v>
      </c>
      <c r="B85" s="211" t="s">
        <v>688</v>
      </c>
      <c r="C85" s="253" t="s">
        <v>88</v>
      </c>
      <c r="D85" s="262"/>
      <c r="E85" s="201"/>
      <c r="F85" s="202">
        <v>1.7</v>
      </c>
      <c r="G85" s="263"/>
      <c r="H85" s="277"/>
      <c r="I85" s="173">
        <v>1.7</v>
      </c>
      <c r="J85" s="173"/>
      <c r="K85" s="173"/>
      <c r="L85" s="174"/>
      <c r="M85" s="173"/>
      <c r="N85" s="278"/>
      <c r="O85" s="289"/>
      <c r="P85" s="177"/>
      <c r="Q85" s="177"/>
      <c r="R85" s="177"/>
      <c r="S85" s="177"/>
      <c r="T85" s="212"/>
      <c r="U85" s="177"/>
      <c r="V85" s="178"/>
      <c r="W85" s="177"/>
      <c r="X85" s="177"/>
      <c r="Y85" s="177"/>
      <c r="Z85" s="177"/>
      <c r="AA85" s="290"/>
      <c r="AB85" s="289"/>
      <c r="AC85" s="290"/>
      <c r="AD85" s="160"/>
      <c r="AE85" s="160"/>
      <c r="AF85" s="160"/>
      <c r="AG85" s="160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</row>
    <row r="86" spans="1:115" s="162" customFormat="1" ht="12" customHeight="1" x14ac:dyDescent="0.25">
      <c r="A86" s="252">
        <v>45199</v>
      </c>
      <c r="B86" s="211" t="s">
        <v>690</v>
      </c>
      <c r="C86" s="253" t="s">
        <v>88</v>
      </c>
      <c r="D86" s="262">
        <v>101</v>
      </c>
      <c r="E86" s="201"/>
      <c r="F86" s="202"/>
      <c r="G86" s="263"/>
      <c r="H86" s="277"/>
      <c r="I86" s="173">
        <v>101</v>
      </c>
      <c r="J86" s="173"/>
      <c r="K86" s="173"/>
      <c r="L86" s="174"/>
      <c r="M86" s="173"/>
      <c r="N86" s="278"/>
      <c r="O86" s="289"/>
      <c r="P86" s="177"/>
      <c r="Q86" s="177"/>
      <c r="R86" s="177"/>
      <c r="S86" s="177"/>
      <c r="T86" s="212"/>
      <c r="U86" s="177"/>
      <c r="V86" s="178"/>
      <c r="W86" s="177"/>
      <c r="X86" s="177"/>
      <c r="Y86" s="177"/>
      <c r="Z86" s="177"/>
      <c r="AA86" s="290"/>
      <c r="AB86" s="460"/>
      <c r="AC86" s="455"/>
      <c r="AD86" s="160"/>
      <c r="AE86" s="160"/>
      <c r="AF86" s="160"/>
      <c r="AG86" s="160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</row>
    <row r="87" spans="1:115" s="162" customFormat="1" ht="12" customHeight="1" x14ac:dyDescent="0.25">
      <c r="A87" s="252">
        <v>45199</v>
      </c>
      <c r="B87" s="211" t="s">
        <v>689</v>
      </c>
      <c r="C87" s="253" t="s">
        <v>88</v>
      </c>
      <c r="D87" s="262"/>
      <c r="E87" s="201"/>
      <c r="F87" s="202">
        <v>4.5999999999999996</v>
      </c>
      <c r="G87" s="263"/>
      <c r="H87" s="277"/>
      <c r="I87" s="173">
        <v>4.5999999999999996</v>
      </c>
      <c r="J87" s="173"/>
      <c r="K87" s="173"/>
      <c r="L87" s="174"/>
      <c r="M87" s="173"/>
      <c r="N87" s="278"/>
      <c r="O87" s="289"/>
      <c r="P87" s="177"/>
      <c r="Q87" s="177"/>
      <c r="R87" s="177"/>
      <c r="S87" s="177"/>
      <c r="T87" s="212"/>
      <c r="U87" s="177"/>
      <c r="V87" s="178"/>
      <c r="W87" s="177"/>
      <c r="X87" s="177"/>
      <c r="Y87" s="177"/>
      <c r="Z87" s="177"/>
      <c r="AA87" s="290"/>
      <c r="AB87" s="460"/>
      <c r="AC87" s="455"/>
      <c r="AD87" s="160"/>
      <c r="AE87" s="160"/>
      <c r="AF87" s="160"/>
      <c r="AG87" s="160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</row>
    <row r="88" spans="1:115" s="162" customFormat="1" ht="12" customHeight="1" x14ac:dyDescent="0.25">
      <c r="A88" s="252">
        <v>45199</v>
      </c>
      <c r="B88" s="211" t="s">
        <v>691</v>
      </c>
      <c r="C88" s="253" t="s">
        <v>88</v>
      </c>
      <c r="D88" s="262"/>
      <c r="E88" s="201"/>
      <c r="F88" s="202">
        <v>60</v>
      </c>
      <c r="G88" s="263"/>
      <c r="H88" s="277"/>
      <c r="I88" s="173">
        <v>60</v>
      </c>
      <c r="J88" s="173"/>
      <c r="K88" s="173"/>
      <c r="L88" s="174"/>
      <c r="M88" s="173"/>
      <c r="N88" s="278"/>
      <c r="O88" s="289"/>
      <c r="P88" s="177"/>
      <c r="Q88" s="177"/>
      <c r="R88" s="177"/>
      <c r="S88" s="177"/>
      <c r="T88" s="212"/>
      <c r="U88" s="177"/>
      <c r="V88" s="178"/>
      <c r="W88" s="177"/>
      <c r="X88" s="177"/>
      <c r="Y88" s="177"/>
      <c r="Z88" s="177"/>
      <c r="AA88" s="290"/>
      <c r="AB88" s="289"/>
      <c r="AC88" s="290"/>
      <c r="AD88" s="160"/>
      <c r="AE88" s="160"/>
      <c r="AF88" s="160"/>
      <c r="AG88" s="160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</row>
    <row r="89" spans="1:115" s="162" customFormat="1" ht="12" customHeight="1" x14ac:dyDescent="0.25">
      <c r="A89" s="252">
        <v>45199</v>
      </c>
      <c r="B89" s="211" t="s">
        <v>689</v>
      </c>
      <c r="C89" s="253" t="s">
        <v>88</v>
      </c>
      <c r="D89" s="262"/>
      <c r="E89" s="201"/>
      <c r="F89" s="202">
        <v>20</v>
      </c>
      <c r="G89" s="263"/>
      <c r="H89" s="277"/>
      <c r="I89" s="173">
        <v>20</v>
      </c>
      <c r="J89" s="173"/>
      <c r="K89" s="173"/>
      <c r="L89" s="174"/>
      <c r="M89" s="173"/>
      <c r="N89" s="278"/>
      <c r="O89" s="289"/>
      <c r="P89" s="177"/>
      <c r="Q89" s="177"/>
      <c r="R89" s="177"/>
      <c r="S89" s="177"/>
      <c r="T89" s="212"/>
      <c r="U89" s="177"/>
      <c r="V89" s="178"/>
      <c r="W89" s="177"/>
      <c r="X89" s="177"/>
      <c r="Y89" s="177"/>
      <c r="Z89" s="177"/>
      <c r="AA89" s="290"/>
      <c r="AB89" s="460"/>
      <c r="AC89" s="455"/>
      <c r="AD89" s="160"/>
      <c r="AE89" s="160"/>
      <c r="AF89" s="160"/>
      <c r="AG89" s="160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</row>
    <row r="90" spans="1:115" s="162" customFormat="1" ht="12" customHeight="1" x14ac:dyDescent="0.25">
      <c r="A90" s="252">
        <v>45199</v>
      </c>
      <c r="B90" s="211" t="s">
        <v>692</v>
      </c>
      <c r="C90" s="253" t="s">
        <v>88</v>
      </c>
      <c r="D90" s="262"/>
      <c r="E90" s="201"/>
      <c r="F90" s="202">
        <v>71.099999999999994</v>
      </c>
      <c r="G90" s="263"/>
      <c r="H90" s="277"/>
      <c r="I90" s="173">
        <v>71.099999999999994</v>
      </c>
      <c r="J90" s="173"/>
      <c r="K90" s="173"/>
      <c r="L90" s="174"/>
      <c r="M90" s="173"/>
      <c r="N90" s="278"/>
      <c r="O90" s="289"/>
      <c r="P90" s="177"/>
      <c r="Q90" s="177"/>
      <c r="R90" s="177"/>
      <c r="S90" s="177"/>
      <c r="T90" s="212"/>
      <c r="U90" s="177"/>
      <c r="V90" s="178"/>
      <c r="W90" s="177"/>
      <c r="X90" s="177"/>
      <c r="Y90" s="177"/>
      <c r="Z90" s="177"/>
      <c r="AA90" s="290"/>
      <c r="AB90" s="460"/>
      <c r="AC90" s="455"/>
      <c r="AD90" s="160"/>
      <c r="AE90" s="160"/>
      <c r="AF90" s="160"/>
      <c r="AG90" s="160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</row>
    <row r="91" spans="1:115" s="162" customFormat="1" ht="12" customHeight="1" x14ac:dyDescent="0.25">
      <c r="A91" s="252">
        <v>45199</v>
      </c>
      <c r="B91" s="211" t="s">
        <v>689</v>
      </c>
      <c r="C91" s="253" t="s">
        <v>88</v>
      </c>
      <c r="D91" s="262"/>
      <c r="E91" s="201"/>
      <c r="F91" s="202">
        <v>25</v>
      </c>
      <c r="G91" s="263"/>
      <c r="H91" s="277"/>
      <c r="I91" s="173">
        <v>25</v>
      </c>
      <c r="J91" s="173"/>
      <c r="K91" s="173"/>
      <c r="L91" s="174"/>
      <c r="M91" s="173"/>
      <c r="N91" s="278"/>
      <c r="O91" s="289"/>
      <c r="P91" s="177"/>
      <c r="Q91" s="177"/>
      <c r="R91" s="177"/>
      <c r="S91" s="177"/>
      <c r="T91" s="212"/>
      <c r="U91" s="177"/>
      <c r="V91" s="178"/>
      <c r="W91" s="177"/>
      <c r="X91" s="177"/>
      <c r="Y91" s="177"/>
      <c r="Z91" s="177"/>
      <c r="AA91" s="290"/>
      <c r="AB91" s="289"/>
      <c r="AC91" s="290"/>
      <c r="AD91" s="160"/>
      <c r="AE91" s="160"/>
      <c r="AF91" s="160"/>
      <c r="AG91" s="160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</row>
    <row r="92" spans="1:115" s="162" customFormat="1" ht="12" customHeight="1" x14ac:dyDescent="0.25">
      <c r="A92" s="252">
        <v>45199</v>
      </c>
      <c r="B92" s="211" t="s">
        <v>693</v>
      </c>
      <c r="C92" s="253" t="s">
        <v>88</v>
      </c>
      <c r="D92" s="262">
        <v>35</v>
      </c>
      <c r="E92" s="201"/>
      <c r="F92" s="202"/>
      <c r="G92" s="263"/>
      <c r="H92" s="277"/>
      <c r="I92" s="173">
        <v>35</v>
      </c>
      <c r="J92" s="173"/>
      <c r="K92" s="173"/>
      <c r="L92" s="174"/>
      <c r="M92" s="173"/>
      <c r="N92" s="278"/>
      <c r="O92" s="289"/>
      <c r="P92" s="177"/>
      <c r="Q92" s="177"/>
      <c r="R92" s="177"/>
      <c r="S92" s="177"/>
      <c r="T92" s="212"/>
      <c r="U92" s="177"/>
      <c r="V92" s="178"/>
      <c r="W92" s="177"/>
      <c r="X92" s="177"/>
      <c r="Y92" s="177"/>
      <c r="Z92" s="177"/>
      <c r="AA92" s="290"/>
      <c r="AB92" s="460"/>
      <c r="AC92" s="455"/>
      <c r="AD92" s="160"/>
      <c r="AE92" s="160"/>
      <c r="AF92" s="160"/>
      <c r="AG92" s="160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</row>
    <row r="93" spans="1:115" s="162" customFormat="1" ht="12" customHeight="1" x14ac:dyDescent="0.25">
      <c r="A93" s="252">
        <v>45199</v>
      </c>
      <c r="B93" s="211" t="s">
        <v>695</v>
      </c>
      <c r="C93" s="253" t="s">
        <v>88</v>
      </c>
      <c r="D93" s="262"/>
      <c r="E93" s="201"/>
      <c r="F93" s="202">
        <v>2</v>
      </c>
      <c r="G93" s="263"/>
      <c r="H93" s="277"/>
      <c r="I93" s="173">
        <v>2</v>
      </c>
      <c r="J93" s="173"/>
      <c r="K93" s="173"/>
      <c r="L93" s="174"/>
      <c r="M93" s="173"/>
      <c r="N93" s="278"/>
      <c r="O93" s="289"/>
      <c r="P93" s="177"/>
      <c r="Q93" s="177"/>
      <c r="R93" s="177"/>
      <c r="S93" s="177"/>
      <c r="T93" s="212"/>
      <c r="U93" s="177"/>
      <c r="V93" s="178"/>
      <c r="W93" s="177"/>
      <c r="X93" s="177"/>
      <c r="Y93" s="177"/>
      <c r="Z93" s="177"/>
      <c r="AA93" s="290"/>
      <c r="AB93" s="460"/>
      <c r="AC93" s="455"/>
      <c r="AD93" s="160"/>
      <c r="AE93" s="160"/>
      <c r="AF93" s="160"/>
      <c r="AG93" s="160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</row>
    <row r="94" spans="1:115" s="162" customFormat="1" ht="12" customHeight="1" x14ac:dyDescent="0.25">
      <c r="A94" s="252">
        <v>45199</v>
      </c>
      <c r="B94" s="211" t="s">
        <v>694</v>
      </c>
      <c r="C94" s="253" t="s">
        <v>88</v>
      </c>
      <c r="D94" s="262"/>
      <c r="E94" s="201"/>
      <c r="F94" s="202">
        <v>3</v>
      </c>
      <c r="G94" s="263"/>
      <c r="H94" s="277"/>
      <c r="I94" s="173">
        <v>3</v>
      </c>
      <c r="J94" s="173"/>
      <c r="K94" s="173"/>
      <c r="L94" s="174"/>
      <c r="M94" s="173"/>
      <c r="N94" s="278"/>
      <c r="O94" s="289"/>
      <c r="P94" s="177"/>
      <c r="Q94" s="177"/>
      <c r="R94" s="177"/>
      <c r="S94" s="177"/>
      <c r="T94" s="212"/>
      <c r="U94" s="177"/>
      <c r="V94" s="178"/>
      <c r="W94" s="177"/>
      <c r="X94" s="177"/>
      <c r="Y94" s="177"/>
      <c r="Z94" s="177"/>
      <c r="AA94" s="290"/>
      <c r="AB94" s="289"/>
      <c r="AC94" s="290"/>
      <c r="AD94" s="160"/>
      <c r="AE94" s="160"/>
      <c r="AF94" s="160"/>
      <c r="AG94" s="160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</row>
    <row r="95" spans="1:115" s="162" customFormat="1" ht="12" customHeight="1" x14ac:dyDescent="0.25">
      <c r="A95" s="252">
        <v>45199</v>
      </c>
      <c r="B95" s="211" t="s">
        <v>689</v>
      </c>
      <c r="C95" s="253" t="s">
        <v>88</v>
      </c>
      <c r="D95" s="262"/>
      <c r="E95" s="201"/>
      <c r="F95" s="202">
        <v>29</v>
      </c>
      <c r="G95" s="263"/>
      <c r="H95" s="277"/>
      <c r="I95" s="173">
        <v>29</v>
      </c>
      <c r="J95" s="173"/>
      <c r="K95" s="173"/>
      <c r="L95" s="174"/>
      <c r="M95" s="173"/>
      <c r="N95" s="278"/>
      <c r="O95" s="289"/>
      <c r="P95" s="177"/>
      <c r="Q95" s="177"/>
      <c r="R95" s="177"/>
      <c r="S95" s="177"/>
      <c r="T95" s="212"/>
      <c r="U95" s="177"/>
      <c r="V95" s="178"/>
      <c r="W95" s="177"/>
      <c r="X95" s="177"/>
      <c r="Y95" s="177"/>
      <c r="Z95" s="177"/>
      <c r="AA95" s="290"/>
      <c r="AB95" s="289"/>
      <c r="AC95" s="290"/>
      <c r="AD95" s="160"/>
      <c r="AE95" s="160"/>
      <c r="AF95" s="160"/>
      <c r="AG95" s="160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</row>
    <row r="96" spans="1:115" s="162" customFormat="1" ht="12" customHeight="1" x14ac:dyDescent="0.25">
      <c r="A96" s="252">
        <v>45199</v>
      </c>
      <c r="B96" s="211" t="s">
        <v>689</v>
      </c>
      <c r="C96" s="253" t="s">
        <v>88</v>
      </c>
      <c r="D96" s="262"/>
      <c r="E96" s="201"/>
      <c r="F96" s="202">
        <v>1.2</v>
      </c>
      <c r="G96" s="263"/>
      <c r="H96" s="277"/>
      <c r="I96" s="173">
        <v>1.2</v>
      </c>
      <c r="J96" s="173"/>
      <c r="K96" s="173"/>
      <c r="L96" s="174"/>
      <c r="M96" s="173"/>
      <c r="N96" s="278"/>
      <c r="O96" s="289"/>
      <c r="P96" s="177"/>
      <c r="Q96" s="177"/>
      <c r="R96" s="177"/>
      <c r="S96" s="177"/>
      <c r="T96" s="212"/>
      <c r="U96" s="177"/>
      <c r="V96" s="178"/>
      <c r="W96" s="177"/>
      <c r="X96" s="177"/>
      <c r="Y96" s="177"/>
      <c r="Z96" s="177"/>
      <c r="AA96" s="290"/>
      <c r="AB96" s="460"/>
      <c r="AC96" s="455"/>
      <c r="AD96" s="160"/>
      <c r="AE96" s="160"/>
      <c r="AF96" s="160"/>
      <c r="AG96" s="160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</row>
    <row r="97" spans="1:115" s="162" customFormat="1" ht="12" customHeight="1" x14ac:dyDescent="0.25">
      <c r="A97" s="252">
        <v>45199</v>
      </c>
      <c r="B97" s="211" t="s">
        <v>689</v>
      </c>
      <c r="C97" s="253" t="s">
        <v>88</v>
      </c>
      <c r="D97" s="262"/>
      <c r="E97" s="201"/>
      <c r="F97" s="202">
        <v>16</v>
      </c>
      <c r="G97" s="263"/>
      <c r="H97" s="277"/>
      <c r="I97" s="173">
        <v>16</v>
      </c>
      <c r="J97" s="173"/>
      <c r="K97" s="173"/>
      <c r="L97" s="174"/>
      <c r="M97" s="173"/>
      <c r="N97" s="278"/>
      <c r="O97" s="289"/>
      <c r="P97" s="177"/>
      <c r="Q97" s="177"/>
      <c r="R97" s="177"/>
      <c r="S97" s="177"/>
      <c r="T97" s="212"/>
      <c r="U97" s="177"/>
      <c r="V97" s="178"/>
      <c r="W97" s="177"/>
      <c r="X97" s="177"/>
      <c r="Y97" s="177"/>
      <c r="Z97" s="177"/>
      <c r="AA97" s="290"/>
      <c r="AB97" s="460"/>
      <c r="AC97" s="455"/>
      <c r="AD97" s="160"/>
      <c r="AE97" s="160"/>
      <c r="AF97" s="160"/>
      <c r="AG97" s="160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</row>
    <row r="98" spans="1:115" s="162" customFormat="1" ht="12" customHeight="1" x14ac:dyDescent="0.25">
      <c r="A98" s="252">
        <v>45199</v>
      </c>
      <c r="B98" s="211" t="s">
        <v>689</v>
      </c>
      <c r="C98" s="253" t="s">
        <v>88</v>
      </c>
      <c r="D98" s="262"/>
      <c r="E98" s="201"/>
      <c r="F98" s="202">
        <v>40</v>
      </c>
      <c r="G98" s="263"/>
      <c r="H98" s="277"/>
      <c r="I98" s="173">
        <v>40</v>
      </c>
      <c r="J98" s="173"/>
      <c r="K98" s="173"/>
      <c r="L98" s="174"/>
      <c r="M98" s="173"/>
      <c r="N98" s="278"/>
      <c r="O98" s="289"/>
      <c r="P98" s="177"/>
      <c r="Q98" s="177"/>
      <c r="R98" s="177"/>
      <c r="S98" s="177"/>
      <c r="T98" s="212"/>
      <c r="U98" s="177"/>
      <c r="V98" s="178"/>
      <c r="W98" s="177"/>
      <c r="X98" s="177"/>
      <c r="Y98" s="177"/>
      <c r="Z98" s="177"/>
      <c r="AA98" s="290"/>
      <c r="AB98" s="289"/>
      <c r="AC98" s="290"/>
      <c r="AD98" s="160"/>
      <c r="AE98" s="160"/>
      <c r="AF98" s="160"/>
      <c r="AG98" s="160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</row>
    <row r="99" spans="1:115" s="162" customFormat="1" ht="12" customHeight="1" x14ac:dyDescent="0.25">
      <c r="A99" s="252">
        <v>45199</v>
      </c>
      <c r="B99" s="211" t="s">
        <v>697</v>
      </c>
      <c r="C99" s="253" t="s">
        <v>88</v>
      </c>
      <c r="D99" s="262">
        <v>153.5</v>
      </c>
      <c r="E99" s="201"/>
      <c r="F99" s="202"/>
      <c r="G99" s="263"/>
      <c r="H99" s="277"/>
      <c r="I99" s="173">
        <v>153.5</v>
      </c>
      <c r="J99" s="173"/>
      <c r="K99" s="173"/>
      <c r="L99" s="174"/>
      <c r="M99" s="173"/>
      <c r="N99" s="278"/>
      <c r="O99" s="289"/>
      <c r="P99" s="177"/>
      <c r="Q99" s="177"/>
      <c r="R99" s="177"/>
      <c r="S99" s="177"/>
      <c r="T99" s="212"/>
      <c r="U99" s="177"/>
      <c r="V99" s="178"/>
      <c r="W99" s="177"/>
      <c r="X99" s="177"/>
      <c r="Y99" s="177"/>
      <c r="Z99" s="177"/>
      <c r="AA99" s="290"/>
      <c r="AB99" s="460"/>
      <c r="AC99" s="455"/>
      <c r="AD99" s="160"/>
      <c r="AE99" s="160"/>
      <c r="AF99" s="160"/>
      <c r="AG99" s="160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</row>
    <row r="100" spans="1:115" s="162" customFormat="1" ht="12" customHeight="1" x14ac:dyDescent="0.25">
      <c r="A100" s="252">
        <v>45199</v>
      </c>
      <c r="B100" s="211" t="s">
        <v>696</v>
      </c>
      <c r="C100" s="253" t="s">
        <v>88</v>
      </c>
      <c r="D100" s="262"/>
      <c r="E100" s="201"/>
      <c r="F100" s="202">
        <v>1.7</v>
      </c>
      <c r="G100" s="263"/>
      <c r="H100" s="277"/>
      <c r="I100" s="173">
        <v>1.7</v>
      </c>
      <c r="J100" s="173"/>
      <c r="K100" s="173"/>
      <c r="L100" s="174"/>
      <c r="M100" s="173"/>
      <c r="N100" s="278"/>
      <c r="O100" s="289"/>
      <c r="P100" s="177"/>
      <c r="Q100" s="177"/>
      <c r="R100" s="177"/>
      <c r="S100" s="177"/>
      <c r="T100" s="212"/>
      <c r="U100" s="177"/>
      <c r="V100" s="178"/>
      <c r="W100" s="177"/>
      <c r="X100" s="177"/>
      <c r="Y100" s="177"/>
      <c r="Z100" s="177"/>
      <c r="AA100" s="290"/>
      <c r="AB100" s="460"/>
      <c r="AC100" s="455"/>
      <c r="AD100" s="160"/>
      <c r="AE100" s="160"/>
      <c r="AF100" s="160"/>
      <c r="AG100" s="160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</row>
    <row r="101" spans="1:115" s="162" customFormat="1" ht="12" customHeight="1" x14ac:dyDescent="0.25">
      <c r="A101" s="252">
        <v>45199</v>
      </c>
      <c r="B101" s="211" t="s">
        <v>698</v>
      </c>
      <c r="C101" s="253" t="s">
        <v>88</v>
      </c>
      <c r="D101" s="262"/>
      <c r="E101" s="201"/>
      <c r="F101" s="202">
        <v>18</v>
      </c>
      <c r="G101" s="263"/>
      <c r="H101" s="277"/>
      <c r="I101" s="173">
        <v>18</v>
      </c>
      <c r="J101" s="173"/>
      <c r="K101" s="173"/>
      <c r="L101" s="174"/>
      <c r="M101" s="173"/>
      <c r="N101" s="278"/>
      <c r="O101" s="289"/>
      <c r="P101" s="177"/>
      <c r="Q101" s="177"/>
      <c r="R101" s="177"/>
      <c r="S101" s="177"/>
      <c r="T101" s="212"/>
      <c r="U101" s="177"/>
      <c r="V101" s="178"/>
      <c r="W101" s="177"/>
      <c r="X101" s="177"/>
      <c r="Y101" s="177"/>
      <c r="Z101" s="177"/>
      <c r="AA101" s="290"/>
      <c r="AB101" s="289"/>
      <c r="AC101" s="290"/>
      <c r="AD101" s="160"/>
      <c r="AE101" s="160"/>
      <c r="AF101" s="160"/>
      <c r="AG101" s="160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</row>
    <row r="102" spans="1:115" s="162" customFormat="1" ht="12" customHeight="1" x14ac:dyDescent="0.25">
      <c r="A102" s="252">
        <v>45199</v>
      </c>
      <c r="B102" s="211" t="s">
        <v>301</v>
      </c>
      <c r="C102" s="253" t="s">
        <v>88</v>
      </c>
      <c r="D102" s="262">
        <v>45</v>
      </c>
      <c r="E102" s="201"/>
      <c r="F102" s="202"/>
      <c r="G102" s="263"/>
      <c r="H102" s="277">
        <v>45</v>
      </c>
      <c r="I102" s="173"/>
      <c r="J102" s="173"/>
      <c r="K102" s="173"/>
      <c r="L102" s="174"/>
      <c r="M102" s="173"/>
      <c r="N102" s="278"/>
      <c r="O102" s="289"/>
      <c r="P102" s="177"/>
      <c r="Q102" s="177"/>
      <c r="R102" s="177"/>
      <c r="S102" s="177"/>
      <c r="T102" s="212"/>
      <c r="U102" s="177"/>
      <c r="V102" s="178"/>
      <c r="W102" s="177"/>
      <c r="X102" s="177"/>
      <c r="Y102" s="177"/>
      <c r="Z102" s="177"/>
      <c r="AA102" s="290"/>
      <c r="AB102" s="289"/>
      <c r="AC102" s="290"/>
      <c r="AD102" s="160"/>
      <c r="AE102" s="160"/>
      <c r="AF102" s="160"/>
      <c r="AG102" s="160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</row>
    <row r="103" spans="1:115" s="162" customFormat="1" ht="12" customHeight="1" x14ac:dyDescent="0.25">
      <c r="A103" s="252"/>
      <c r="B103" s="211"/>
      <c r="C103" s="253"/>
      <c r="D103" s="262"/>
      <c r="E103" s="201"/>
      <c r="F103" s="202"/>
      <c r="G103" s="263"/>
      <c r="H103" s="277"/>
      <c r="I103" s="173"/>
      <c r="J103" s="173"/>
      <c r="K103" s="173"/>
      <c r="L103" s="174"/>
      <c r="M103" s="173"/>
      <c r="N103" s="278"/>
      <c r="O103" s="289"/>
      <c r="P103" s="177"/>
      <c r="Q103" s="177"/>
      <c r="R103" s="177"/>
      <c r="S103" s="177"/>
      <c r="T103" s="212"/>
      <c r="U103" s="177"/>
      <c r="V103" s="178"/>
      <c r="W103" s="177"/>
      <c r="X103" s="177"/>
      <c r="Y103" s="177"/>
      <c r="Z103" s="177"/>
      <c r="AA103" s="290"/>
      <c r="AB103" s="289"/>
      <c r="AC103" s="290"/>
      <c r="AD103" s="160"/>
      <c r="AE103" s="160"/>
      <c r="AF103" s="160"/>
      <c r="AG103" s="160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</row>
    <row r="104" spans="1:115" s="9" customFormat="1" ht="11" thickBot="1" x14ac:dyDescent="0.3">
      <c r="A104" s="254" t="s">
        <v>41</v>
      </c>
      <c r="B104" s="255"/>
      <c r="C104" s="256"/>
      <c r="D104" s="264">
        <f t="shared" ref="D104:AC104" si="0">SUM(D6:D103)</f>
        <v>3687.3500000000004</v>
      </c>
      <c r="E104" s="265">
        <f t="shared" si="0"/>
        <v>3018.2299999999996</v>
      </c>
      <c r="F104" s="266">
        <f t="shared" si="0"/>
        <v>891.2</v>
      </c>
      <c r="G104" s="267">
        <f t="shared" si="0"/>
        <v>534.23</v>
      </c>
      <c r="H104" s="264">
        <f t="shared" si="0"/>
        <v>2082.15</v>
      </c>
      <c r="I104" s="265">
        <f t="shared" si="0"/>
        <v>1995.4</v>
      </c>
      <c r="J104" s="265">
        <f t="shared" si="0"/>
        <v>0</v>
      </c>
      <c r="K104" s="265">
        <f t="shared" si="0"/>
        <v>31</v>
      </c>
      <c r="L104" s="265">
        <f t="shared" si="0"/>
        <v>0</v>
      </c>
      <c r="M104" s="265">
        <f t="shared" si="0"/>
        <v>0</v>
      </c>
      <c r="N104" s="279">
        <f t="shared" si="0"/>
        <v>0</v>
      </c>
      <c r="O104" s="291">
        <f t="shared" si="0"/>
        <v>0</v>
      </c>
      <c r="P104" s="292">
        <f t="shared" si="0"/>
        <v>0</v>
      </c>
      <c r="Q104" s="292">
        <f t="shared" si="0"/>
        <v>0</v>
      </c>
      <c r="R104" s="292">
        <f t="shared" si="0"/>
        <v>2325.5</v>
      </c>
      <c r="S104" s="292">
        <f t="shared" si="0"/>
        <v>414.82</v>
      </c>
      <c r="T104" s="292">
        <f t="shared" si="0"/>
        <v>0</v>
      </c>
      <c r="U104" s="292">
        <f t="shared" si="0"/>
        <v>261.82</v>
      </c>
      <c r="V104" s="292">
        <f t="shared" si="0"/>
        <v>47</v>
      </c>
      <c r="W104" s="292">
        <f t="shared" si="0"/>
        <v>0</v>
      </c>
      <c r="X104" s="292">
        <f t="shared" si="0"/>
        <v>22.880000000000003</v>
      </c>
      <c r="Y104" s="292">
        <f t="shared" si="0"/>
        <v>10.44</v>
      </c>
      <c r="Z104" s="292">
        <f t="shared" si="0"/>
        <v>0</v>
      </c>
      <c r="AA104" s="293">
        <f t="shared" si="0"/>
        <v>0</v>
      </c>
      <c r="AB104" s="291">
        <f t="shared" si="0"/>
        <v>0</v>
      </c>
      <c r="AC104" s="293">
        <f t="shared" si="0"/>
        <v>0</v>
      </c>
      <c r="AD104" s="36"/>
      <c r="AE104" s="36"/>
      <c r="AF104" s="36"/>
      <c r="AG104" s="36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</row>
    <row r="105" spans="1:115" s="37" customFormat="1" ht="11.5" thickTop="1" thickBot="1" x14ac:dyDescent="0.3">
      <c r="A105" s="295"/>
      <c r="B105" s="296"/>
      <c r="C105" s="297"/>
      <c r="D105" s="305"/>
      <c r="E105" s="306"/>
      <c r="F105" s="307"/>
      <c r="G105" s="308"/>
      <c r="H105" s="322"/>
      <c r="I105" s="307"/>
      <c r="J105" s="307"/>
      <c r="K105" s="307"/>
      <c r="L105" s="323"/>
      <c r="M105" s="307"/>
      <c r="N105" s="308"/>
      <c r="O105" s="339"/>
      <c r="P105" s="340"/>
      <c r="Q105" s="340"/>
      <c r="R105" s="340"/>
      <c r="S105" s="341"/>
      <c r="T105" s="340"/>
      <c r="U105" s="340"/>
      <c r="V105" s="342"/>
      <c r="W105" s="343"/>
      <c r="X105" s="343"/>
      <c r="Y105" s="343"/>
      <c r="Z105" s="343"/>
      <c r="AA105" s="344"/>
      <c r="AB105" s="471"/>
      <c r="AC105" s="472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</row>
    <row r="106" spans="1:115" s="6" customFormat="1" ht="43" thickTop="1" thickBot="1" x14ac:dyDescent="0.3">
      <c r="A106" s="298" t="s">
        <v>35</v>
      </c>
      <c r="B106" s="12" t="s">
        <v>12</v>
      </c>
      <c r="C106" s="299"/>
      <c r="D106" s="309" t="s">
        <v>13</v>
      </c>
      <c r="E106" s="213"/>
      <c r="F106" s="213" t="s">
        <v>14</v>
      </c>
      <c r="G106" s="310"/>
      <c r="H106" s="324" t="s">
        <v>15</v>
      </c>
      <c r="I106" s="13" t="s">
        <v>16</v>
      </c>
      <c r="J106" s="13" t="s">
        <v>17</v>
      </c>
      <c r="K106" s="13" t="s">
        <v>18</v>
      </c>
      <c r="L106" s="14" t="s">
        <v>19</v>
      </c>
      <c r="M106" s="15" t="s">
        <v>20</v>
      </c>
      <c r="N106" s="325" t="s">
        <v>21</v>
      </c>
      <c r="O106" s="268" t="s">
        <v>22</v>
      </c>
      <c r="P106" s="270" t="s">
        <v>23</v>
      </c>
      <c r="Q106" s="280" t="s">
        <v>24</v>
      </c>
      <c r="R106" s="281" t="s">
        <v>25</v>
      </c>
      <c r="S106" s="282" t="s">
        <v>26</v>
      </c>
      <c r="T106" s="270" t="s">
        <v>27</v>
      </c>
      <c r="U106" s="270" t="s">
        <v>28</v>
      </c>
      <c r="V106" s="269" t="s">
        <v>29</v>
      </c>
      <c r="W106" s="283" t="s">
        <v>30</v>
      </c>
      <c r="X106" s="270" t="s">
        <v>31</v>
      </c>
      <c r="Y106" s="270" t="s">
        <v>32</v>
      </c>
      <c r="Z106" s="270" t="s">
        <v>33</v>
      </c>
      <c r="AA106" s="271" t="s">
        <v>34</v>
      </c>
      <c r="AB106" s="428" t="s">
        <v>320</v>
      </c>
      <c r="AC106" s="271" t="s">
        <v>321</v>
      </c>
    </row>
    <row r="107" spans="1:115" s="6" customFormat="1" ht="11" thickBot="1" x14ac:dyDescent="0.3">
      <c r="A107" s="300"/>
      <c r="B107" s="16"/>
      <c r="C107" s="301"/>
      <c r="D107" s="311" t="s">
        <v>37</v>
      </c>
      <c r="E107" s="38" t="s">
        <v>38</v>
      </c>
      <c r="F107" s="16" t="s">
        <v>37</v>
      </c>
      <c r="G107" s="312" t="s">
        <v>38</v>
      </c>
      <c r="H107" s="300" t="s">
        <v>37</v>
      </c>
      <c r="I107" s="16" t="s">
        <v>37</v>
      </c>
      <c r="J107" s="16" t="s">
        <v>37</v>
      </c>
      <c r="K107" s="16" t="s">
        <v>37</v>
      </c>
      <c r="L107" s="17" t="s">
        <v>37</v>
      </c>
      <c r="M107" s="18" t="s">
        <v>37</v>
      </c>
      <c r="N107" s="326" t="s">
        <v>37</v>
      </c>
      <c r="O107" s="300" t="s">
        <v>38</v>
      </c>
      <c r="P107" s="16" t="s">
        <v>38</v>
      </c>
      <c r="Q107" s="18" t="s">
        <v>38</v>
      </c>
      <c r="R107" s="18" t="s">
        <v>38</v>
      </c>
      <c r="S107" s="16" t="s">
        <v>38</v>
      </c>
      <c r="T107" s="16" t="s">
        <v>38</v>
      </c>
      <c r="U107" s="16" t="s">
        <v>38</v>
      </c>
      <c r="V107" s="19" t="s">
        <v>38</v>
      </c>
      <c r="W107" s="16" t="s">
        <v>38</v>
      </c>
      <c r="X107" s="16" t="s">
        <v>38</v>
      </c>
      <c r="Y107" s="16" t="s">
        <v>38</v>
      </c>
      <c r="Z107" s="16" t="s">
        <v>38</v>
      </c>
      <c r="AA107" s="345" t="s">
        <v>38</v>
      </c>
      <c r="AB107" s="300" t="s">
        <v>322</v>
      </c>
      <c r="AC107" s="345" t="s">
        <v>322</v>
      </c>
    </row>
    <row r="108" spans="1:115" s="20" customFormat="1" ht="11" thickBot="1" x14ac:dyDescent="0.3">
      <c r="A108" s="302"/>
      <c r="B108" s="303"/>
      <c r="C108" s="304"/>
      <c r="D108" s="313">
        <f t="shared" ref="D108:AC108" si="1">SUM(D5:D103)</f>
        <v>17053.87000000001</v>
      </c>
      <c r="E108" s="314">
        <f t="shared" si="1"/>
        <v>3018.2299999999996</v>
      </c>
      <c r="F108" s="314">
        <f t="shared" si="1"/>
        <v>1014.3100000000006</v>
      </c>
      <c r="G108" s="315">
        <f t="shared" si="1"/>
        <v>534.23</v>
      </c>
      <c r="H108" s="327">
        <f t="shared" si="1"/>
        <v>2082.15</v>
      </c>
      <c r="I108" s="328">
        <f t="shared" si="1"/>
        <v>1995.4</v>
      </c>
      <c r="J108" s="328">
        <f t="shared" si="1"/>
        <v>0</v>
      </c>
      <c r="K108" s="328">
        <f t="shared" si="1"/>
        <v>31</v>
      </c>
      <c r="L108" s="328">
        <f t="shared" si="1"/>
        <v>0</v>
      </c>
      <c r="M108" s="328">
        <f t="shared" si="1"/>
        <v>0</v>
      </c>
      <c r="N108" s="329">
        <f t="shared" si="1"/>
        <v>13489.63000000001</v>
      </c>
      <c r="O108" s="327">
        <f t="shared" si="1"/>
        <v>0</v>
      </c>
      <c r="P108" s="328">
        <f t="shared" si="1"/>
        <v>0</v>
      </c>
      <c r="Q108" s="328">
        <f t="shared" si="1"/>
        <v>0</v>
      </c>
      <c r="R108" s="328">
        <f t="shared" si="1"/>
        <v>2325.5</v>
      </c>
      <c r="S108" s="328">
        <f t="shared" si="1"/>
        <v>414.82</v>
      </c>
      <c r="T108" s="328">
        <f t="shared" si="1"/>
        <v>0</v>
      </c>
      <c r="U108" s="328">
        <f t="shared" si="1"/>
        <v>261.82</v>
      </c>
      <c r="V108" s="328">
        <f t="shared" si="1"/>
        <v>47</v>
      </c>
      <c r="W108" s="328">
        <f t="shared" si="1"/>
        <v>0</v>
      </c>
      <c r="X108" s="328">
        <f t="shared" si="1"/>
        <v>22.880000000000003</v>
      </c>
      <c r="Y108" s="328">
        <f t="shared" si="1"/>
        <v>10.44</v>
      </c>
      <c r="Z108" s="328">
        <f t="shared" si="1"/>
        <v>0</v>
      </c>
      <c r="AA108" s="329">
        <f t="shared" si="1"/>
        <v>0</v>
      </c>
      <c r="AB108" s="327">
        <f t="shared" si="1"/>
        <v>0</v>
      </c>
      <c r="AC108" s="329">
        <f t="shared" si="1"/>
        <v>0</v>
      </c>
    </row>
    <row r="109" spans="1:115" s="6" customFormat="1" ht="11.5" thickTop="1" thickBot="1" x14ac:dyDescent="0.3">
      <c r="A109" s="316"/>
      <c r="B109" s="317" t="s">
        <v>42</v>
      </c>
      <c r="C109" s="318"/>
      <c r="D109" s="319">
        <f>SUM(D108-E108)</f>
        <v>14035.64000000001</v>
      </c>
      <c r="E109" s="320"/>
      <c r="F109" s="319">
        <f>SUM(F108-G108)</f>
        <v>480.08000000000061</v>
      </c>
      <c r="G109" s="321"/>
      <c r="H109" s="331"/>
      <c r="I109" s="346"/>
      <c r="J109" s="346"/>
      <c r="K109" s="346" t="s">
        <v>43</v>
      </c>
      <c r="L109" s="333"/>
      <c r="M109" s="332"/>
      <c r="N109" s="334" t="s">
        <v>43</v>
      </c>
      <c r="O109" s="331"/>
      <c r="P109" s="332"/>
      <c r="Q109" s="332" t="s">
        <v>43</v>
      </c>
      <c r="R109" s="332" t="s">
        <v>43</v>
      </c>
      <c r="S109" s="332" t="s">
        <v>43</v>
      </c>
      <c r="T109" s="338"/>
      <c r="U109" s="332" t="s">
        <v>43</v>
      </c>
      <c r="V109" s="338"/>
      <c r="W109" s="332" t="s">
        <v>43</v>
      </c>
      <c r="X109" s="332" t="s">
        <v>43</v>
      </c>
      <c r="Y109" s="332" t="s">
        <v>43</v>
      </c>
      <c r="Z109" s="332" t="s">
        <v>43</v>
      </c>
      <c r="AA109" s="321" t="s">
        <v>43</v>
      </c>
      <c r="AB109" s="331" t="s">
        <v>43</v>
      </c>
      <c r="AC109" s="321" t="s">
        <v>43</v>
      </c>
    </row>
    <row r="110" spans="1:115" s="6" customFormat="1" ht="13.5" thickTop="1" thickBot="1" x14ac:dyDescent="0.3">
      <c r="A110" s="2"/>
      <c r="B110" s="2"/>
      <c r="C110" s="54"/>
      <c r="D110" s="34"/>
      <c r="E110" s="33"/>
      <c r="F110" s="4"/>
      <c r="I110" s="505" t="s">
        <v>44</v>
      </c>
      <c r="J110" s="506"/>
      <c r="K110" s="507"/>
      <c r="L110" s="330">
        <f>SUM(H108:N108)</f>
        <v>17598.180000000011</v>
      </c>
      <c r="N110" s="21"/>
      <c r="O110" s="4"/>
      <c r="P110" s="6" t="s">
        <v>45</v>
      </c>
      <c r="Q110" s="335" t="s">
        <v>43</v>
      </c>
      <c r="R110" s="336">
        <f>SUM(O108:AC108)</f>
        <v>3082.4600000000005</v>
      </c>
      <c r="S110" s="337"/>
    </row>
    <row r="111" spans="1:115" s="6" customFormat="1" ht="11" thickBot="1" x14ac:dyDescent="0.3">
      <c r="A111" s="2"/>
      <c r="B111" s="22" t="s">
        <v>46</v>
      </c>
      <c r="C111" s="22"/>
      <c r="D111" s="39" t="s">
        <v>43</v>
      </c>
      <c r="E111" s="179">
        <f>SUM(D108-E108+F108-G108)</f>
        <v>14515.720000000012</v>
      </c>
      <c r="F111" s="24" t="s">
        <v>47</v>
      </c>
      <c r="H111" s="25"/>
      <c r="I111" s="45"/>
      <c r="J111" s="45"/>
      <c r="K111" s="45"/>
      <c r="L111" s="26"/>
      <c r="N111" s="23">
        <f>E108</f>
        <v>3018.2299999999996</v>
      </c>
      <c r="O111" s="495">
        <f>SUM(L110-R110)</f>
        <v>14515.72000000001</v>
      </c>
      <c r="P111" s="495"/>
      <c r="Q111" s="500" t="s">
        <v>48</v>
      </c>
      <c r="R111" s="500"/>
      <c r="S111" s="500"/>
    </row>
    <row r="112" spans="1:115" s="6" customFormat="1" ht="10.5" x14ac:dyDescent="0.25">
      <c r="A112" s="1"/>
      <c r="B112" s="2"/>
      <c r="C112" s="54"/>
      <c r="D112" s="27"/>
      <c r="E112" s="33"/>
      <c r="F112" s="4"/>
      <c r="G112" s="3"/>
      <c r="H112" s="3"/>
      <c r="I112" s="3"/>
      <c r="J112" s="3"/>
      <c r="K112" s="3"/>
      <c r="L112" s="5"/>
      <c r="M112" s="3"/>
      <c r="N112" s="4"/>
      <c r="O112" s="4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s="6" customFormat="1" x14ac:dyDescent="0.25">
      <c r="A113" s="1"/>
      <c r="B113" s="2"/>
      <c r="C113" s="2"/>
      <c r="D113" s="501" t="s">
        <v>49</v>
      </c>
      <c r="E113" s="502"/>
      <c r="F113" s="180">
        <f>73.21-30+58.1</f>
        <v>101.31</v>
      </c>
      <c r="G113" s="183">
        <f>12075.44+150+289.5+(1520.7)</f>
        <v>14035.640000000001</v>
      </c>
      <c r="H113" s="51" t="s">
        <v>50</v>
      </c>
      <c r="I113" s="56"/>
      <c r="J113" s="56"/>
      <c r="K113" s="3"/>
      <c r="L113" s="5"/>
      <c r="M113" s="3"/>
      <c r="N113" s="4"/>
      <c r="O113" s="4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s="6" customFormat="1" x14ac:dyDescent="0.25">
      <c r="A114" s="1"/>
      <c r="B114" s="2"/>
      <c r="C114" s="2"/>
      <c r="D114" s="503" t="s">
        <v>51</v>
      </c>
      <c r="E114" s="504"/>
      <c r="F114" s="181">
        <f>20.6+1.2</f>
        <v>21.8</v>
      </c>
      <c r="G114" s="183">
        <f>D109</f>
        <v>14035.64000000001</v>
      </c>
      <c r="H114" s="51" t="s">
        <v>52</v>
      </c>
      <c r="I114" s="56"/>
      <c r="J114" s="56"/>
      <c r="K114" s="348"/>
      <c r="L114" s="5"/>
      <c r="M114" s="3"/>
      <c r="N114" s="4"/>
      <c r="O114" s="4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s="6" customFormat="1" x14ac:dyDescent="0.25">
      <c r="A115" s="1"/>
      <c r="B115" s="2"/>
      <c r="C115" s="2"/>
      <c r="D115" s="503" t="s">
        <v>53</v>
      </c>
      <c r="E115" s="504"/>
      <c r="F115" s="180">
        <f>356.97</f>
        <v>356.97</v>
      </c>
      <c r="G115" s="184">
        <f>G113-G114</f>
        <v>0</v>
      </c>
      <c r="H115" s="52" t="s">
        <v>54</v>
      </c>
      <c r="I115" s="3"/>
      <c r="J115" s="3"/>
      <c r="K115" s="348">
        <f>SUM(F85:F101)</f>
        <v>293.29999999999995</v>
      </c>
      <c r="L115" s="5"/>
      <c r="M115" s="3"/>
      <c r="N115" s="4"/>
      <c r="O115" s="4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s="6" customFormat="1" x14ac:dyDescent="0.25">
      <c r="A116" s="1"/>
      <c r="B116" s="2"/>
      <c r="C116" s="2"/>
      <c r="D116" s="489" t="s">
        <v>54</v>
      </c>
      <c r="E116" s="490"/>
      <c r="F116" s="182">
        <f>F113+F114+F115-F109</f>
        <v>-5.6843418860808015E-13</v>
      </c>
      <c r="G116" s="83"/>
      <c r="H116" s="84"/>
      <c r="I116" s="3"/>
      <c r="J116" s="3"/>
      <c r="K116" s="3"/>
      <c r="L116" s="5"/>
      <c r="M116" s="3"/>
      <c r="N116" s="4"/>
      <c r="O116" s="4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</sheetData>
  <sheetProtection selectLockedCells="1" selectUnlockedCells="1"/>
  <mergeCells count="10">
    <mergeCell ref="F3:G3"/>
    <mergeCell ref="I110:K110"/>
    <mergeCell ref="O111:P111"/>
    <mergeCell ref="Q111:S111"/>
    <mergeCell ref="D113:E113"/>
    <mergeCell ref="D114:E114"/>
    <mergeCell ref="D115:E115"/>
    <mergeCell ref="D116:E116"/>
    <mergeCell ref="A1:D1"/>
    <mergeCell ref="D3:E3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BDB56-6139-4A9C-889C-2C4DFF2F1719}">
  <sheetPr>
    <pageSetUpPr fitToPage="1"/>
  </sheetPr>
  <dimension ref="A1:AP1175"/>
  <sheetViews>
    <sheetView showGridLines="0" workbookViewId="0">
      <selection activeCell="J30" sqref="J30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58</v>
      </c>
      <c r="B2" s="487"/>
      <c r="C2" s="487"/>
      <c r="D2" s="487"/>
      <c r="E2" s="487"/>
      <c r="F2" s="487"/>
      <c r="G2" s="488"/>
      <c r="I2" s="486" t="s">
        <v>59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45209</v>
      </c>
      <c r="B4" s="347" t="s">
        <v>704</v>
      </c>
      <c r="C4" s="191"/>
      <c r="D4" s="190">
        <v>228.7</v>
      </c>
      <c r="E4" s="202"/>
      <c r="F4" s="190">
        <f>SUM(C4:E4)</f>
        <v>228.7</v>
      </c>
      <c r="G4" s="194" t="s">
        <v>88</v>
      </c>
      <c r="I4" s="193">
        <v>45202</v>
      </c>
      <c r="J4" s="55" t="s">
        <v>700</v>
      </c>
      <c r="K4" s="185">
        <v>103.55</v>
      </c>
      <c r="L4" s="186"/>
      <c r="M4" s="187"/>
      <c r="N4" s="188">
        <f>SUM(K4:M4)</f>
        <v>103.55</v>
      </c>
      <c r="O4" s="200" t="s">
        <v>88</v>
      </c>
    </row>
    <row r="5" spans="1:42" ht="13" x14ac:dyDescent="0.3">
      <c r="A5" s="252">
        <v>45209</v>
      </c>
      <c r="B5" s="347" t="s">
        <v>705</v>
      </c>
      <c r="C5" s="191"/>
      <c r="D5" s="190"/>
      <c r="E5" s="202">
        <v>20</v>
      </c>
      <c r="F5" s="190">
        <f t="shared" ref="F5:F47" si="0">SUM(C5:E5)</f>
        <v>20</v>
      </c>
      <c r="G5" s="194" t="s">
        <v>88</v>
      </c>
      <c r="I5" s="193">
        <v>45202</v>
      </c>
      <c r="J5" s="55" t="s">
        <v>701</v>
      </c>
      <c r="K5" s="185">
        <v>60</v>
      </c>
      <c r="L5" s="186"/>
      <c r="M5" s="189"/>
      <c r="N5" s="188">
        <f t="shared" ref="N5:N47" si="1">SUM(K5:M5)</f>
        <v>60</v>
      </c>
      <c r="O5" s="200" t="s">
        <v>88</v>
      </c>
    </row>
    <row r="6" spans="1:42" ht="13" x14ac:dyDescent="0.3">
      <c r="A6" s="252">
        <v>45209</v>
      </c>
      <c r="B6" s="347" t="s">
        <v>706</v>
      </c>
      <c r="C6" s="191"/>
      <c r="D6" s="190">
        <v>50.9</v>
      </c>
      <c r="E6" s="202"/>
      <c r="F6" s="188">
        <f t="shared" si="0"/>
        <v>50.9</v>
      </c>
      <c r="G6" s="194" t="s">
        <v>88</v>
      </c>
      <c r="I6" s="193">
        <v>45206</v>
      </c>
      <c r="J6" s="55" t="s">
        <v>555</v>
      </c>
      <c r="K6" s="185">
        <v>50</v>
      </c>
      <c r="L6" s="186"/>
      <c r="M6" s="189"/>
      <c r="N6" s="190">
        <f t="shared" si="1"/>
        <v>50</v>
      </c>
      <c r="O6" s="200" t="s">
        <v>88</v>
      </c>
    </row>
    <row r="7" spans="1:42" ht="13" x14ac:dyDescent="0.3">
      <c r="A7" s="252">
        <v>45209</v>
      </c>
      <c r="B7" s="347" t="s">
        <v>707</v>
      </c>
      <c r="C7" s="191"/>
      <c r="D7" s="190"/>
      <c r="E7" s="202">
        <v>2</v>
      </c>
      <c r="F7" s="188">
        <f t="shared" si="0"/>
        <v>2</v>
      </c>
      <c r="G7" s="194" t="s">
        <v>88</v>
      </c>
      <c r="I7" s="193">
        <v>45210</v>
      </c>
      <c r="J7" s="55" t="s">
        <v>93</v>
      </c>
      <c r="K7" s="185">
        <v>500</v>
      </c>
      <c r="L7" s="186"/>
      <c r="M7" s="189"/>
      <c r="N7" s="190">
        <f t="shared" si="1"/>
        <v>500</v>
      </c>
      <c r="O7" s="200" t="s">
        <v>88</v>
      </c>
    </row>
    <row r="8" spans="1:42" ht="13" x14ac:dyDescent="0.3">
      <c r="A8" s="252">
        <v>45209</v>
      </c>
      <c r="B8" s="347" t="s">
        <v>708</v>
      </c>
      <c r="C8" s="191"/>
      <c r="D8" s="190">
        <v>37.5</v>
      </c>
      <c r="E8" s="202"/>
      <c r="F8" s="188">
        <f t="shared" si="0"/>
        <v>37.5</v>
      </c>
      <c r="G8" s="194" t="s">
        <v>88</v>
      </c>
      <c r="I8" s="252">
        <v>45210</v>
      </c>
      <c r="J8" s="211" t="s">
        <v>721</v>
      </c>
      <c r="K8" s="185">
        <v>150</v>
      </c>
      <c r="L8" s="186"/>
      <c r="M8" s="189"/>
      <c r="N8" s="190">
        <f t="shared" si="1"/>
        <v>150</v>
      </c>
      <c r="O8" s="200" t="s">
        <v>88</v>
      </c>
    </row>
    <row r="9" spans="1:42" ht="13" x14ac:dyDescent="0.3">
      <c r="A9" s="252">
        <v>45209</v>
      </c>
      <c r="B9" s="347" t="s">
        <v>709</v>
      </c>
      <c r="C9" s="191"/>
      <c r="D9" s="190"/>
      <c r="E9" s="202">
        <v>20</v>
      </c>
      <c r="F9" s="188">
        <f t="shared" si="0"/>
        <v>20</v>
      </c>
      <c r="G9" s="194" t="s">
        <v>88</v>
      </c>
      <c r="I9" s="193">
        <v>45211</v>
      </c>
      <c r="J9" s="55" t="s">
        <v>722</v>
      </c>
      <c r="K9" s="185">
        <v>26.32</v>
      </c>
      <c r="L9" s="186"/>
      <c r="M9" s="189"/>
      <c r="N9" s="190">
        <f t="shared" si="1"/>
        <v>26.32</v>
      </c>
      <c r="O9" s="200" t="s">
        <v>88</v>
      </c>
    </row>
    <row r="10" spans="1:42" ht="13" x14ac:dyDescent="0.3">
      <c r="A10" s="252">
        <v>45209</v>
      </c>
      <c r="B10" s="347" t="s">
        <v>710</v>
      </c>
      <c r="C10" s="191"/>
      <c r="D10" s="190"/>
      <c r="E10" s="202">
        <v>2</v>
      </c>
      <c r="F10" s="188">
        <f t="shared" si="0"/>
        <v>2</v>
      </c>
      <c r="G10" s="194" t="s">
        <v>88</v>
      </c>
      <c r="I10" s="193">
        <v>45212</v>
      </c>
      <c r="J10" s="55" t="s">
        <v>723</v>
      </c>
      <c r="K10" s="185">
        <v>100</v>
      </c>
      <c r="L10" s="186"/>
      <c r="M10" s="189"/>
      <c r="N10" s="190">
        <f t="shared" si="1"/>
        <v>100</v>
      </c>
      <c r="O10" s="200" t="s">
        <v>88</v>
      </c>
    </row>
    <row r="11" spans="1:42" ht="13" x14ac:dyDescent="0.3">
      <c r="A11" s="252">
        <v>45209</v>
      </c>
      <c r="B11" s="347" t="s">
        <v>711</v>
      </c>
      <c r="C11" s="191"/>
      <c r="D11" s="190"/>
      <c r="E11" s="202">
        <v>56.5</v>
      </c>
      <c r="F11" s="188">
        <f t="shared" si="0"/>
        <v>56.5</v>
      </c>
      <c r="G11" s="194" t="s">
        <v>88</v>
      </c>
      <c r="I11" s="252">
        <v>45212</v>
      </c>
      <c r="J11" s="211" t="s">
        <v>724</v>
      </c>
      <c r="K11" s="185">
        <v>120</v>
      </c>
      <c r="L11" s="186"/>
      <c r="M11" s="189"/>
      <c r="N11" s="190">
        <f t="shared" si="1"/>
        <v>120</v>
      </c>
      <c r="O11" s="200" t="s">
        <v>88</v>
      </c>
    </row>
    <row r="12" spans="1:42" s="154" customFormat="1" ht="13" x14ac:dyDescent="0.3">
      <c r="A12" s="252">
        <v>45209</v>
      </c>
      <c r="B12" s="347" t="s">
        <v>712</v>
      </c>
      <c r="C12" s="191"/>
      <c r="D12" s="186">
        <v>22.5</v>
      </c>
      <c r="E12" s="202"/>
      <c r="F12" s="188">
        <f t="shared" si="0"/>
        <v>22.5</v>
      </c>
      <c r="G12" s="194" t="s">
        <v>88</v>
      </c>
      <c r="H12" s="3"/>
      <c r="I12" s="252">
        <v>45214</v>
      </c>
      <c r="J12" s="211" t="s">
        <v>444</v>
      </c>
      <c r="K12" s="185">
        <v>30</v>
      </c>
      <c r="L12" s="186"/>
      <c r="M12" s="189"/>
      <c r="N12" s="190">
        <f t="shared" si="1"/>
        <v>30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45209</v>
      </c>
      <c r="B13" s="347" t="s">
        <v>713</v>
      </c>
      <c r="C13" s="191"/>
      <c r="D13" s="190"/>
      <c r="E13" s="202">
        <v>16</v>
      </c>
      <c r="F13" s="190">
        <f t="shared" si="0"/>
        <v>16</v>
      </c>
      <c r="G13" s="194" t="s">
        <v>88</v>
      </c>
      <c r="I13" s="193">
        <v>45221</v>
      </c>
      <c r="J13" s="55" t="s">
        <v>382</v>
      </c>
      <c r="K13" s="185"/>
      <c r="L13" s="186">
        <v>90</v>
      </c>
      <c r="M13" s="189"/>
      <c r="N13" s="188">
        <f t="shared" si="1"/>
        <v>90</v>
      </c>
      <c r="O13" s="200" t="s">
        <v>88</v>
      </c>
    </row>
    <row r="14" spans="1:42" ht="13" x14ac:dyDescent="0.3">
      <c r="A14" s="252">
        <v>45209</v>
      </c>
      <c r="B14" s="347" t="s">
        <v>714</v>
      </c>
      <c r="C14" s="191"/>
      <c r="D14" s="190"/>
      <c r="E14" s="202">
        <v>18</v>
      </c>
      <c r="F14" s="188">
        <f t="shared" si="0"/>
        <v>18</v>
      </c>
      <c r="G14" s="194" t="s">
        <v>88</v>
      </c>
      <c r="I14" s="193">
        <v>45222</v>
      </c>
      <c r="J14" s="55" t="s">
        <v>754</v>
      </c>
      <c r="K14" s="185">
        <v>500</v>
      </c>
      <c r="L14" s="186"/>
      <c r="M14" s="189"/>
      <c r="N14" s="190">
        <f t="shared" si="1"/>
        <v>500</v>
      </c>
      <c r="O14" s="200" t="s">
        <v>88</v>
      </c>
    </row>
    <row r="15" spans="1:42" ht="13" x14ac:dyDescent="0.3">
      <c r="A15" s="252">
        <v>45209</v>
      </c>
      <c r="B15" s="347" t="s">
        <v>715</v>
      </c>
      <c r="C15" s="191"/>
      <c r="D15" s="190"/>
      <c r="E15" s="202">
        <v>12</v>
      </c>
      <c r="F15" s="188">
        <f t="shared" si="0"/>
        <v>12</v>
      </c>
      <c r="G15" s="194" t="s">
        <v>88</v>
      </c>
      <c r="I15" s="193">
        <v>45223</v>
      </c>
      <c r="J15" s="55" t="s">
        <v>551</v>
      </c>
      <c r="K15" s="185">
        <v>48</v>
      </c>
      <c r="L15" s="186"/>
      <c r="M15" s="189"/>
      <c r="N15" s="190">
        <f t="shared" si="1"/>
        <v>48</v>
      </c>
      <c r="O15" s="200" t="s">
        <v>88</v>
      </c>
    </row>
    <row r="16" spans="1:42" ht="13" x14ac:dyDescent="0.3">
      <c r="A16" s="252">
        <v>45209</v>
      </c>
      <c r="B16" s="347" t="s">
        <v>715</v>
      </c>
      <c r="C16" s="191"/>
      <c r="D16" s="190"/>
      <c r="E16" s="202">
        <v>7.5</v>
      </c>
      <c r="F16" s="188">
        <f t="shared" si="0"/>
        <v>7.5</v>
      </c>
      <c r="G16" s="194" t="s">
        <v>88</v>
      </c>
      <c r="I16" s="252">
        <v>45224</v>
      </c>
      <c r="J16" s="211" t="s">
        <v>499</v>
      </c>
      <c r="K16" s="185">
        <v>110.4</v>
      </c>
      <c r="L16" s="186"/>
      <c r="M16" s="189"/>
      <c r="N16" s="190">
        <f t="shared" si="1"/>
        <v>110.4</v>
      </c>
      <c r="O16" s="200" t="s">
        <v>88</v>
      </c>
    </row>
    <row r="17" spans="1:42" ht="13" x14ac:dyDescent="0.3">
      <c r="A17" s="252">
        <v>45219</v>
      </c>
      <c r="B17" s="347" t="s">
        <v>727</v>
      </c>
      <c r="C17" s="191"/>
      <c r="D17" s="190"/>
      <c r="E17" s="202">
        <v>1.7</v>
      </c>
      <c r="F17" s="188">
        <f t="shared" si="0"/>
        <v>1.7</v>
      </c>
      <c r="G17" s="194" t="s">
        <v>88</v>
      </c>
      <c r="I17" s="193">
        <v>45227</v>
      </c>
      <c r="J17" s="55" t="s">
        <v>755</v>
      </c>
      <c r="K17" s="185">
        <v>16</v>
      </c>
      <c r="L17" s="186"/>
      <c r="M17" s="189"/>
      <c r="N17" s="190">
        <f t="shared" si="1"/>
        <v>16</v>
      </c>
      <c r="O17" s="200" t="s">
        <v>88</v>
      </c>
    </row>
    <row r="18" spans="1:42" ht="13" x14ac:dyDescent="0.3">
      <c r="A18" s="252">
        <v>45219</v>
      </c>
      <c r="B18" s="347" t="s">
        <v>728</v>
      </c>
      <c r="C18" s="191"/>
      <c r="D18" s="190">
        <v>8</v>
      </c>
      <c r="E18" s="202"/>
      <c r="F18" s="188">
        <f t="shared" si="0"/>
        <v>8</v>
      </c>
      <c r="G18" s="194" t="s">
        <v>88</v>
      </c>
      <c r="I18" s="193">
        <v>45229</v>
      </c>
      <c r="J18" s="55" t="s">
        <v>423</v>
      </c>
      <c r="K18" s="185">
        <v>80</v>
      </c>
      <c r="L18" s="186"/>
      <c r="M18" s="189"/>
      <c r="N18" s="190">
        <f t="shared" si="1"/>
        <v>80</v>
      </c>
      <c r="O18" s="200" t="s">
        <v>88</v>
      </c>
    </row>
    <row r="19" spans="1:42" ht="13" x14ac:dyDescent="0.3">
      <c r="A19" s="252">
        <v>45219</v>
      </c>
      <c r="B19" s="347" t="s">
        <v>729</v>
      </c>
      <c r="C19" s="191"/>
      <c r="D19" s="190">
        <v>78</v>
      </c>
      <c r="E19" s="202"/>
      <c r="F19" s="188">
        <f t="shared" si="0"/>
        <v>78</v>
      </c>
      <c r="G19" s="194" t="s">
        <v>88</v>
      </c>
      <c r="I19" s="252">
        <v>45230</v>
      </c>
      <c r="J19" s="211" t="s">
        <v>768</v>
      </c>
      <c r="K19" s="185">
        <v>50</v>
      </c>
      <c r="L19" s="186"/>
      <c r="M19" s="189"/>
      <c r="N19" s="190">
        <f t="shared" si="1"/>
        <v>50</v>
      </c>
      <c r="O19" s="200" t="s">
        <v>88</v>
      </c>
    </row>
    <row r="20" spans="1:42" s="154" customFormat="1" ht="13" x14ac:dyDescent="0.3">
      <c r="A20" s="252">
        <v>45219</v>
      </c>
      <c r="B20" s="347" t="s">
        <v>730</v>
      </c>
      <c r="C20" s="191"/>
      <c r="D20" s="186">
        <v>36</v>
      </c>
      <c r="E20" s="202"/>
      <c r="F20" s="188">
        <f t="shared" si="0"/>
        <v>36</v>
      </c>
      <c r="G20" s="194" t="s">
        <v>88</v>
      </c>
      <c r="H20" s="3"/>
      <c r="I20" s="252"/>
      <c r="J20" s="211"/>
      <c r="K20" s="185"/>
      <c r="L20" s="186"/>
      <c r="M20" s="189"/>
      <c r="N20" s="190">
        <f t="shared" si="1"/>
        <v>0</v>
      </c>
      <c r="O20" s="20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3" x14ac:dyDescent="0.3">
      <c r="A21" s="252">
        <v>45219</v>
      </c>
      <c r="B21" s="347" t="s">
        <v>731</v>
      </c>
      <c r="C21" s="191"/>
      <c r="D21" s="190">
        <v>123.9</v>
      </c>
      <c r="E21" s="202"/>
      <c r="F21" s="188">
        <f t="shared" ref="F21:F37" si="2">SUM(C21:E21)</f>
        <v>123.9</v>
      </c>
      <c r="G21" s="194" t="s">
        <v>88</v>
      </c>
      <c r="I21" s="193"/>
      <c r="J21" s="55"/>
      <c r="K21" s="185"/>
      <c r="L21" s="186"/>
      <c r="M21" s="189"/>
      <c r="N21" s="190">
        <f t="shared" ref="N21:N37" si="3">SUM(K21:M21)</f>
        <v>0</v>
      </c>
      <c r="O21" s="200"/>
    </row>
    <row r="22" spans="1:42" ht="13" x14ac:dyDescent="0.3">
      <c r="A22" s="252">
        <v>45219</v>
      </c>
      <c r="B22" s="347" t="s">
        <v>732</v>
      </c>
      <c r="C22" s="191"/>
      <c r="D22" s="190">
        <v>256.5</v>
      </c>
      <c r="E22" s="202"/>
      <c r="F22" s="188">
        <f t="shared" si="2"/>
        <v>256.5</v>
      </c>
      <c r="G22" s="194" t="s">
        <v>88</v>
      </c>
      <c r="I22" s="193"/>
      <c r="J22" s="55"/>
      <c r="K22" s="185"/>
      <c r="L22" s="186"/>
      <c r="M22" s="189"/>
      <c r="N22" s="190">
        <f t="shared" si="3"/>
        <v>0</v>
      </c>
      <c r="O22" s="200"/>
    </row>
    <row r="23" spans="1:42" ht="13" x14ac:dyDescent="0.3">
      <c r="A23" s="252">
        <v>45219</v>
      </c>
      <c r="B23" s="347" t="s">
        <v>733</v>
      </c>
      <c r="C23" s="191"/>
      <c r="D23" s="190">
        <v>70.8</v>
      </c>
      <c r="E23" s="202"/>
      <c r="F23" s="188">
        <f t="shared" si="2"/>
        <v>70.8</v>
      </c>
      <c r="G23" s="194" t="s">
        <v>88</v>
      </c>
      <c r="I23" s="252"/>
      <c r="J23" s="211"/>
      <c r="K23" s="185"/>
      <c r="L23" s="186"/>
      <c r="M23" s="189"/>
      <c r="N23" s="190">
        <f t="shared" si="3"/>
        <v>0</v>
      </c>
      <c r="O23" s="200"/>
    </row>
    <row r="24" spans="1:42" s="154" customFormat="1" ht="13" x14ac:dyDescent="0.3">
      <c r="A24" s="252">
        <v>45219</v>
      </c>
      <c r="B24" s="347" t="s">
        <v>734</v>
      </c>
      <c r="C24" s="191"/>
      <c r="D24" s="186"/>
      <c r="E24" s="202">
        <v>91</v>
      </c>
      <c r="F24" s="188">
        <f t="shared" si="2"/>
        <v>91</v>
      </c>
      <c r="G24" s="194" t="s">
        <v>88</v>
      </c>
      <c r="H24" s="3"/>
      <c r="I24" s="252"/>
      <c r="J24" s="211"/>
      <c r="K24" s="185"/>
      <c r="L24" s="186"/>
      <c r="M24" s="189"/>
      <c r="N24" s="190">
        <f t="shared" si="3"/>
        <v>0</v>
      </c>
      <c r="O24" s="20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3" x14ac:dyDescent="0.3">
      <c r="A25" s="252">
        <v>45219</v>
      </c>
      <c r="B25" s="347" t="s">
        <v>735</v>
      </c>
      <c r="C25" s="191"/>
      <c r="D25" s="190"/>
      <c r="E25" s="202">
        <v>20</v>
      </c>
      <c r="F25" s="188">
        <f t="shared" si="2"/>
        <v>20</v>
      </c>
      <c r="G25" s="194" t="s">
        <v>88</v>
      </c>
      <c r="I25" s="193"/>
      <c r="J25" s="55"/>
      <c r="K25" s="185"/>
      <c r="L25" s="186"/>
      <c r="M25" s="189"/>
      <c r="N25" s="190">
        <f t="shared" si="3"/>
        <v>0</v>
      </c>
      <c r="O25" s="200"/>
    </row>
    <row r="26" spans="1:42" ht="13" x14ac:dyDescent="0.3">
      <c r="A26" s="252">
        <v>45219</v>
      </c>
      <c r="B26" s="347" t="s">
        <v>736</v>
      </c>
      <c r="C26" s="191"/>
      <c r="D26" s="190"/>
      <c r="E26" s="202">
        <v>117.5</v>
      </c>
      <c r="F26" s="188">
        <f t="shared" si="2"/>
        <v>117.5</v>
      </c>
      <c r="G26" s="194" t="s">
        <v>88</v>
      </c>
      <c r="I26" s="193"/>
      <c r="J26" s="55"/>
      <c r="K26" s="185"/>
      <c r="L26" s="186"/>
      <c r="M26" s="189"/>
      <c r="N26" s="190">
        <f t="shared" si="3"/>
        <v>0</v>
      </c>
      <c r="O26" s="200"/>
    </row>
    <row r="27" spans="1:42" ht="13" x14ac:dyDescent="0.3">
      <c r="A27" s="252">
        <v>45219</v>
      </c>
      <c r="B27" s="347" t="s">
        <v>737</v>
      </c>
      <c r="C27" s="191"/>
      <c r="D27" s="190">
        <v>292.89999999999998</v>
      </c>
      <c r="E27" s="202"/>
      <c r="F27" s="188">
        <f t="shared" si="2"/>
        <v>292.89999999999998</v>
      </c>
      <c r="G27" s="194" t="s">
        <v>88</v>
      </c>
      <c r="I27" s="252"/>
      <c r="J27" s="211"/>
      <c r="K27" s="185"/>
      <c r="L27" s="186"/>
      <c r="M27" s="189"/>
      <c r="N27" s="190">
        <f t="shared" si="3"/>
        <v>0</v>
      </c>
      <c r="O27" s="200"/>
    </row>
    <row r="28" spans="1:42" s="154" customFormat="1" ht="13" x14ac:dyDescent="0.3">
      <c r="A28" s="252">
        <v>45219</v>
      </c>
      <c r="B28" s="347" t="s">
        <v>738</v>
      </c>
      <c r="C28" s="191"/>
      <c r="D28" s="186"/>
      <c r="E28" s="202">
        <v>286.39999999999998</v>
      </c>
      <c r="F28" s="188">
        <f t="shared" si="2"/>
        <v>286.39999999999998</v>
      </c>
      <c r="G28" s="194" t="s">
        <v>88</v>
      </c>
      <c r="H28" s="3"/>
      <c r="I28" s="252"/>
      <c r="J28" s="211"/>
      <c r="K28" s="185"/>
      <c r="L28" s="186"/>
      <c r="M28" s="189"/>
      <c r="N28" s="190">
        <f t="shared" si="3"/>
        <v>0</v>
      </c>
      <c r="O28" s="20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3" x14ac:dyDescent="0.3">
      <c r="A29" s="252">
        <v>45219</v>
      </c>
      <c r="B29" s="347" t="s">
        <v>739</v>
      </c>
      <c r="C29" s="191"/>
      <c r="D29" s="190">
        <v>15</v>
      </c>
      <c r="E29" s="202"/>
      <c r="F29" s="188">
        <f t="shared" ref="F29:F36" si="4">SUM(C29:E29)</f>
        <v>15</v>
      </c>
      <c r="G29" s="194" t="s">
        <v>88</v>
      </c>
      <c r="I29" s="193"/>
      <c r="J29" s="55"/>
      <c r="K29" s="185"/>
      <c r="L29" s="186"/>
      <c r="M29" s="189"/>
      <c r="N29" s="190">
        <f t="shared" ref="N29:N36" si="5">SUM(K29:M29)</f>
        <v>0</v>
      </c>
      <c r="O29" s="200"/>
    </row>
    <row r="30" spans="1:42" ht="13" x14ac:dyDescent="0.3">
      <c r="A30" s="252">
        <v>45219</v>
      </c>
      <c r="B30" s="347" t="s">
        <v>740</v>
      </c>
      <c r="C30" s="191"/>
      <c r="D30" s="190">
        <v>24</v>
      </c>
      <c r="E30" s="202"/>
      <c r="F30" s="188">
        <f t="shared" si="4"/>
        <v>24</v>
      </c>
      <c r="G30" s="194" t="s">
        <v>88</v>
      </c>
      <c r="I30" s="193"/>
      <c r="J30" s="55"/>
      <c r="K30" s="185"/>
      <c r="L30" s="186"/>
      <c r="M30" s="189"/>
      <c r="N30" s="190">
        <f t="shared" si="5"/>
        <v>0</v>
      </c>
      <c r="O30" s="200"/>
    </row>
    <row r="31" spans="1:42" ht="13" x14ac:dyDescent="0.3">
      <c r="A31" s="252">
        <v>45219</v>
      </c>
      <c r="B31" s="347" t="s">
        <v>738</v>
      </c>
      <c r="C31" s="191"/>
      <c r="D31" s="190"/>
      <c r="E31" s="202">
        <v>1</v>
      </c>
      <c r="F31" s="188">
        <f t="shared" si="4"/>
        <v>1</v>
      </c>
      <c r="G31" s="194" t="s">
        <v>88</v>
      </c>
      <c r="I31" s="252"/>
      <c r="J31" s="211"/>
      <c r="K31" s="185"/>
      <c r="L31" s="186"/>
      <c r="M31" s="189"/>
      <c r="N31" s="190">
        <f t="shared" si="5"/>
        <v>0</v>
      </c>
      <c r="O31" s="200"/>
    </row>
    <row r="32" spans="1:42" s="154" customFormat="1" ht="13" x14ac:dyDescent="0.3">
      <c r="A32" s="252">
        <v>45220</v>
      </c>
      <c r="B32" s="347" t="s">
        <v>747</v>
      </c>
      <c r="C32" s="191"/>
      <c r="D32" s="186">
        <v>138.5</v>
      </c>
      <c r="E32" s="202"/>
      <c r="F32" s="188">
        <f t="shared" ref="F32" si="6">SUM(C32:E32)</f>
        <v>138.5</v>
      </c>
      <c r="G32" s="194" t="s">
        <v>88</v>
      </c>
      <c r="H32" s="3"/>
      <c r="I32" s="252"/>
      <c r="J32" s="211"/>
      <c r="K32" s="185"/>
      <c r="L32" s="186"/>
      <c r="M32" s="189"/>
      <c r="N32" s="190">
        <f t="shared" ref="N32" si="7">SUM(K32:M32)</f>
        <v>0</v>
      </c>
      <c r="O32" s="20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s="154" customFormat="1" ht="13" x14ac:dyDescent="0.3">
      <c r="A33" s="252">
        <v>45220</v>
      </c>
      <c r="B33" s="347" t="s">
        <v>741</v>
      </c>
      <c r="C33" s="191"/>
      <c r="D33" s="186"/>
      <c r="E33" s="202">
        <v>188.5</v>
      </c>
      <c r="F33" s="188">
        <f t="shared" si="4"/>
        <v>188.5</v>
      </c>
      <c r="G33" s="194" t="s">
        <v>88</v>
      </c>
      <c r="H33" s="3"/>
      <c r="I33" s="252"/>
      <c r="J33" s="211"/>
      <c r="K33" s="185"/>
      <c r="L33" s="186"/>
      <c r="M33" s="189"/>
      <c r="N33" s="190">
        <f t="shared" si="5"/>
        <v>0</v>
      </c>
      <c r="O33" s="20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3" x14ac:dyDescent="0.3">
      <c r="A34" s="252">
        <v>45220</v>
      </c>
      <c r="B34" s="347" t="s">
        <v>742</v>
      </c>
      <c r="C34" s="191"/>
      <c r="D34" s="190"/>
      <c r="E34" s="202">
        <v>5.0999999999999996</v>
      </c>
      <c r="F34" s="188">
        <f t="shared" si="4"/>
        <v>5.0999999999999996</v>
      </c>
      <c r="G34" s="194" t="s">
        <v>88</v>
      </c>
      <c r="I34" s="193"/>
      <c r="J34" s="55"/>
      <c r="K34" s="185"/>
      <c r="L34" s="186"/>
      <c r="M34" s="189"/>
      <c r="N34" s="190">
        <f t="shared" si="5"/>
        <v>0</v>
      </c>
      <c r="O34" s="200"/>
    </row>
    <row r="35" spans="1:42" ht="13" x14ac:dyDescent="0.3">
      <c r="A35" s="252">
        <v>45220</v>
      </c>
      <c r="B35" s="347" t="s">
        <v>743</v>
      </c>
      <c r="C35" s="191"/>
      <c r="D35" s="190"/>
      <c r="E35" s="202">
        <v>2</v>
      </c>
      <c r="F35" s="188">
        <f t="shared" si="4"/>
        <v>2</v>
      </c>
      <c r="G35" s="194" t="s">
        <v>88</v>
      </c>
      <c r="I35" s="193"/>
      <c r="J35" s="55"/>
      <c r="K35" s="185"/>
      <c r="L35" s="186"/>
      <c r="M35" s="189"/>
      <c r="N35" s="190">
        <f t="shared" si="5"/>
        <v>0</v>
      </c>
      <c r="O35" s="200"/>
    </row>
    <row r="36" spans="1:42" ht="13" x14ac:dyDescent="0.3">
      <c r="A36" s="252">
        <v>45220</v>
      </c>
      <c r="B36" s="347" t="s">
        <v>744</v>
      </c>
      <c r="C36" s="191"/>
      <c r="D36" s="190"/>
      <c r="E36" s="202">
        <v>58.5</v>
      </c>
      <c r="F36" s="188">
        <f t="shared" si="4"/>
        <v>58.5</v>
      </c>
      <c r="G36" s="194" t="s">
        <v>88</v>
      </c>
      <c r="I36" s="252"/>
      <c r="J36" s="211"/>
      <c r="K36" s="185"/>
      <c r="L36" s="186"/>
      <c r="M36" s="189"/>
      <c r="N36" s="190">
        <f t="shared" si="5"/>
        <v>0</v>
      </c>
      <c r="O36" s="200"/>
    </row>
    <row r="37" spans="1:42" s="154" customFormat="1" ht="13" x14ac:dyDescent="0.3">
      <c r="A37" s="252">
        <v>45230</v>
      </c>
      <c r="B37" s="347" t="s">
        <v>756</v>
      </c>
      <c r="C37" s="191"/>
      <c r="D37" s="186"/>
      <c r="E37" s="202">
        <v>1.7</v>
      </c>
      <c r="F37" s="188">
        <f t="shared" si="2"/>
        <v>1.7</v>
      </c>
      <c r="G37" s="194" t="s">
        <v>88</v>
      </c>
      <c r="H37" s="3"/>
      <c r="I37" s="252"/>
      <c r="J37" s="211"/>
      <c r="K37" s="185"/>
      <c r="L37" s="186"/>
      <c r="M37" s="189"/>
      <c r="N37" s="190">
        <f t="shared" si="3"/>
        <v>0</v>
      </c>
      <c r="O37" s="20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3" x14ac:dyDescent="0.3">
      <c r="A38" s="252">
        <v>45230</v>
      </c>
      <c r="B38" s="347" t="s">
        <v>758</v>
      </c>
      <c r="C38" s="191"/>
      <c r="D38" s="190"/>
      <c r="E38" s="202">
        <v>8</v>
      </c>
      <c r="F38" s="188">
        <f t="shared" ref="F38:F42" si="8">SUM(C38:E38)</f>
        <v>8</v>
      </c>
      <c r="G38" s="194" t="s">
        <v>88</v>
      </c>
      <c r="I38" s="193"/>
      <c r="J38" s="55"/>
      <c r="K38" s="185"/>
      <c r="L38" s="186"/>
      <c r="M38" s="189"/>
      <c r="N38" s="190">
        <f t="shared" ref="N38:N42" si="9">SUM(K38:M38)</f>
        <v>0</v>
      </c>
      <c r="O38" s="200"/>
    </row>
    <row r="39" spans="1:42" ht="13" x14ac:dyDescent="0.3">
      <c r="A39" s="252">
        <v>45230</v>
      </c>
      <c r="B39" s="347" t="s">
        <v>764</v>
      </c>
      <c r="C39" s="191"/>
      <c r="D39" s="190">
        <v>92</v>
      </c>
      <c r="E39" s="202"/>
      <c r="F39" s="188">
        <f t="shared" si="8"/>
        <v>92</v>
      </c>
      <c r="G39" s="194" t="s">
        <v>88</v>
      </c>
      <c r="I39" s="193"/>
      <c r="J39" s="55"/>
      <c r="K39" s="185"/>
      <c r="L39" s="186"/>
      <c r="M39" s="189"/>
      <c r="N39" s="190">
        <f t="shared" si="9"/>
        <v>0</v>
      </c>
      <c r="O39" s="200"/>
    </row>
    <row r="40" spans="1:42" ht="13" x14ac:dyDescent="0.3">
      <c r="A40" s="252">
        <v>45230</v>
      </c>
      <c r="B40" s="347" t="s">
        <v>756</v>
      </c>
      <c r="C40" s="191"/>
      <c r="D40" s="190"/>
      <c r="E40" s="202">
        <v>10</v>
      </c>
      <c r="F40" s="188">
        <f t="shared" si="8"/>
        <v>10</v>
      </c>
      <c r="G40" s="194" t="s">
        <v>88</v>
      </c>
      <c r="I40" s="252"/>
      <c r="J40" s="211"/>
      <c r="K40" s="185"/>
      <c r="L40" s="186"/>
      <c r="M40" s="189"/>
      <c r="N40" s="190">
        <f t="shared" si="9"/>
        <v>0</v>
      </c>
      <c r="O40" s="200"/>
    </row>
    <row r="41" spans="1:42" s="154" customFormat="1" ht="13" x14ac:dyDescent="0.3">
      <c r="A41" s="252">
        <v>45230</v>
      </c>
      <c r="B41" s="347" t="s">
        <v>763</v>
      </c>
      <c r="C41" s="191"/>
      <c r="D41" s="186">
        <v>8.5</v>
      </c>
      <c r="E41" s="202"/>
      <c r="F41" s="188">
        <f t="shared" si="8"/>
        <v>8.5</v>
      </c>
      <c r="G41" s="194" t="s">
        <v>88</v>
      </c>
      <c r="H41" s="3"/>
      <c r="I41" s="252"/>
      <c r="J41" s="211"/>
      <c r="K41" s="185"/>
      <c r="L41" s="186"/>
      <c r="M41" s="189"/>
      <c r="N41" s="190">
        <f t="shared" si="9"/>
        <v>0</v>
      </c>
      <c r="O41" s="20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s="154" customFormat="1" ht="13" x14ac:dyDescent="0.3">
      <c r="A42" s="252">
        <v>45230</v>
      </c>
      <c r="B42" s="347" t="s">
        <v>762</v>
      </c>
      <c r="C42" s="191"/>
      <c r="D42" s="186">
        <v>24</v>
      </c>
      <c r="E42" s="202"/>
      <c r="F42" s="188">
        <f t="shared" si="8"/>
        <v>24</v>
      </c>
      <c r="G42" s="194" t="s">
        <v>88</v>
      </c>
      <c r="H42" s="3"/>
      <c r="I42" s="252"/>
      <c r="J42" s="211"/>
      <c r="K42" s="185"/>
      <c r="L42" s="186"/>
      <c r="M42" s="189"/>
      <c r="N42" s="190">
        <f t="shared" si="9"/>
        <v>0</v>
      </c>
      <c r="O42" s="20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3" x14ac:dyDescent="0.3">
      <c r="A43" s="252">
        <v>45230</v>
      </c>
      <c r="B43" s="347" t="s">
        <v>765</v>
      </c>
      <c r="C43" s="191"/>
      <c r="D43" s="190"/>
      <c r="E43" s="202">
        <v>71.400000000000006</v>
      </c>
      <c r="F43" s="188">
        <f t="shared" ref="F43:F46" si="10">SUM(C43:E43)</f>
        <v>71.400000000000006</v>
      </c>
      <c r="G43" s="194" t="s">
        <v>88</v>
      </c>
      <c r="I43" s="193"/>
      <c r="J43" s="55"/>
      <c r="K43" s="185"/>
      <c r="L43" s="186"/>
      <c r="M43" s="189"/>
      <c r="N43" s="190">
        <f t="shared" ref="N43:N46" si="11">SUM(K43:M43)</f>
        <v>0</v>
      </c>
      <c r="O43" s="200"/>
    </row>
    <row r="44" spans="1:42" ht="13" x14ac:dyDescent="0.3">
      <c r="A44" s="252">
        <v>45230</v>
      </c>
      <c r="B44" s="347" t="s">
        <v>761</v>
      </c>
      <c r="C44" s="191"/>
      <c r="D44" s="190">
        <v>23.4</v>
      </c>
      <c r="E44" s="202"/>
      <c r="F44" s="188">
        <f t="shared" si="10"/>
        <v>23.4</v>
      </c>
      <c r="G44" s="194" t="s">
        <v>88</v>
      </c>
      <c r="I44" s="193"/>
      <c r="J44" s="55"/>
      <c r="K44" s="185"/>
      <c r="L44" s="186"/>
      <c r="M44" s="189"/>
      <c r="N44" s="190">
        <f t="shared" si="11"/>
        <v>0</v>
      </c>
      <c r="O44" s="200"/>
    </row>
    <row r="45" spans="1:42" ht="13" x14ac:dyDescent="0.3">
      <c r="A45" s="252">
        <v>45230</v>
      </c>
      <c r="B45" s="347" t="s">
        <v>760</v>
      </c>
      <c r="C45" s="191"/>
      <c r="D45" s="190"/>
      <c r="E45" s="202">
        <v>100.9</v>
      </c>
      <c r="F45" s="188">
        <f t="shared" si="10"/>
        <v>100.9</v>
      </c>
      <c r="G45" s="194" t="s">
        <v>88</v>
      </c>
      <c r="I45" s="252"/>
      <c r="J45" s="211"/>
      <c r="K45" s="185"/>
      <c r="L45" s="186"/>
      <c r="M45" s="189"/>
      <c r="N45" s="190">
        <f t="shared" si="11"/>
        <v>0</v>
      </c>
      <c r="O45" s="200"/>
    </row>
    <row r="46" spans="1:42" s="154" customFormat="1" ht="13" x14ac:dyDescent="0.3">
      <c r="A46" s="252">
        <v>45230</v>
      </c>
      <c r="B46" s="347" t="s">
        <v>759</v>
      </c>
      <c r="C46" s="191"/>
      <c r="D46" s="186"/>
      <c r="E46" s="202">
        <v>11.2</v>
      </c>
      <c r="F46" s="188">
        <f t="shared" si="10"/>
        <v>11.2</v>
      </c>
      <c r="G46" s="194" t="s">
        <v>88</v>
      </c>
      <c r="H46" s="3"/>
      <c r="I46" s="252"/>
      <c r="J46" s="211"/>
      <c r="K46" s="185"/>
      <c r="L46" s="186"/>
      <c r="M46" s="189"/>
      <c r="N46" s="190">
        <f t="shared" si="11"/>
        <v>0</v>
      </c>
      <c r="O46" s="20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s="3" customFormat="1" ht="13" x14ac:dyDescent="0.3">
      <c r="A47" s="252"/>
      <c r="B47" s="347"/>
      <c r="C47" s="191"/>
      <c r="D47" s="186"/>
      <c r="E47" s="202"/>
      <c r="F47" s="188">
        <f t="shared" si="0"/>
        <v>0</v>
      </c>
      <c r="G47" s="194"/>
      <c r="I47" s="193"/>
      <c r="J47" s="55"/>
      <c r="K47" s="185"/>
      <c r="L47" s="186"/>
      <c r="M47" s="189"/>
      <c r="N47" s="190">
        <f t="shared" si="1"/>
        <v>0</v>
      </c>
      <c r="O47" s="200"/>
    </row>
    <row r="48" spans="1:42" s="3" customFormat="1" ht="13" thickBot="1" x14ac:dyDescent="0.3">
      <c r="A48" s="195"/>
      <c r="B48" s="196" t="s">
        <v>7</v>
      </c>
      <c r="C48" s="197">
        <f>SUM(C4:C47)</f>
        <v>0</v>
      </c>
      <c r="D48" s="197">
        <f>SUM(D4:D47)</f>
        <v>1531.1</v>
      </c>
      <c r="E48" s="197">
        <f>SUM(E4:E47)</f>
        <v>1128.9000000000001</v>
      </c>
      <c r="F48" s="198">
        <f>SUM(C48:E48)</f>
        <v>2660</v>
      </c>
      <c r="G48" s="199"/>
      <c r="I48" s="195"/>
      <c r="J48" s="196" t="s">
        <v>7</v>
      </c>
      <c r="K48" s="197">
        <f>SUM(K4:K47)</f>
        <v>1944.27</v>
      </c>
      <c r="L48" s="197">
        <f>SUM(L4:L47)</f>
        <v>90</v>
      </c>
      <c r="M48" s="197">
        <f>SUM(M4:M47)</f>
        <v>0</v>
      </c>
      <c r="N48" s="198">
        <f>SUM(N4:N47)</f>
        <v>2034.27</v>
      </c>
      <c r="O48" s="199"/>
    </row>
    <row r="49" spans="1:42" s="3" customFormat="1" ht="11" thickTop="1" x14ac:dyDescent="0.25">
      <c r="D49" s="1"/>
      <c r="E49" s="1"/>
      <c r="L49" s="1"/>
      <c r="M49" s="1"/>
    </row>
    <row r="50" spans="1:42" s="3" customFormat="1" x14ac:dyDescent="0.25">
      <c r="D50" s="1"/>
      <c r="E50" s="1"/>
      <c r="L50" s="1"/>
      <c r="M50" s="1"/>
    </row>
    <row r="51" spans="1:42" x14ac:dyDescent="0.25">
      <c r="A51" s="3"/>
      <c r="B51" s="3"/>
      <c r="C51" s="3"/>
      <c r="D51" s="1"/>
      <c r="E51" s="1"/>
      <c r="F51" s="3"/>
      <c r="G51" s="3"/>
      <c r="I51" s="3"/>
      <c r="J51" s="3"/>
      <c r="K51" s="3"/>
      <c r="L51" s="1"/>
      <c r="M51" s="1"/>
      <c r="N51" s="3"/>
      <c r="O51" s="3"/>
    </row>
    <row r="52" spans="1:42" x14ac:dyDescent="0.25">
      <c r="A52" s="3"/>
      <c r="B52" s="3"/>
      <c r="C52" s="3"/>
      <c r="D52" s="1"/>
      <c r="E52" s="1"/>
      <c r="F52" s="3"/>
      <c r="G52" s="3"/>
      <c r="I52" s="3"/>
      <c r="J52" s="3"/>
      <c r="K52" s="3"/>
      <c r="L52" s="1"/>
      <c r="M52" s="1"/>
      <c r="N52" s="3"/>
      <c r="O52" s="3"/>
      <c r="P52" s="348"/>
    </row>
    <row r="53" spans="1:42" x14ac:dyDescent="0.25">
      <c r="A53" s="3"/>
      <c r="B53" s="3"/>
      <c r="C53" s="3"/>
      <c r="D53" s="1"/>
      <c r="E53" s="1"/>
      <c r="F53" s="3"/>
      <c r="G53" s="3"/>
      <c r="I53" s="3"/>
      <c r="J53" s="3"/>
      <c r="K53" s="3"/>
      <c r="L53" s="1"/>
      <c r="M53" s="1"/>
      <c r="N53" s="3"/>
      <c r="O53" s="3"/>
    </row>
    <row r="54" spans="1:42" x14ac:dyDescent="0.25">
      <c r="A54" s="3"/>
      <c r="B54" s="3"/>
      <c r="C54" s="3"/>
      <c r="D54" s="1"/>
      <c r="E54" s="1"/>
      <c r="F54" s="3"/>
      <c r="G54" s="3"/>
      <c r="I54" s="3"/>
      <c r="J54" s="3"/>
      <c r="K54" s="3"/>
      <c r="L54" s="1"/>
      <c r="M54" s="1"/>
      <c r="N54" s="3"/>
      <c r="O54" s="3"/>
    </row>
    <row r="55" spans="1:42" x14ac:dyDescent="0.25">
      <c r="A55" s="3"/>
      <c r="B55" s="3"/>
      <c r="C55" s="3"/>
      <c r="D55" s="1"/>
      <c r="E55" s="1"/>
      <c r="F55" s="3"/>
      <c r="G55" s="3"/>
      <c r="I55" s="3"/>
      <c r="J55" s="3"/>
      <c r="K55" s="3"/>
      <c r="L55" s="1"/>
      <c r="M55" s="1"/>
      <c r="N55" s="3"/>
      <c r="O55" s="3"/>
    </row>
    <row r="56" spans="1:42" x14ac:dyDescent="0.25">
      <c r="A56" s="3"/>
      <c r="B56" s="3"/>
      <c r="C56" s="3"/>
      <c r="D56" s="1"/>
      <c r="E56" s="1"/>
      <c r="F56" s="3"/>
      <c r="G56" s="3"/>
      <c r="I56" s="3"/>
      <c r="J56" s="3"/>
      <c r="K56" s="3"/>
      <c r="L56" s="1"/>
      <c r="M56" s="1"/>
      <c r="N56" s="3"/>
      <c r="O56" s="3"/>
    </row>
    <row r="57" spans="1:42" s="154" customFormat="1" x14ac:dyDescent="0.25">
      <c r="A57" s="3"/>
      <c r="B57" s="3"/>
      <c r="C57" s="3"/>
      <c r="D57" s="1"/>
      <c r="E57" s="1"/>
      <c r="F57" s="3"/>
      <c r="G57" s="3"/>
      <c r="H57" s="3"/>
      <c r="I57" s="3"/>
      <c r="J57" s="3"/>
      <c r="K57" s="3"/>
      <c r="L57" s="1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s="3" customFormat="1" x14ac:dyDescent="0.25">
      <c r="D58" s="1"/>
      <c r="E58" s="1"/>
      <c r="L58" s="1"/>
      <c r="M58" s="1"/>
    </row>
    <row r="59" spans="1:42" s="3" customFormat="1" x14ac:dyDescent="0.25">
      <c r="D59" s="1"/>
      <c r="E59" s="1"/>
      <c r="L59" s="1"/>
      <c r="M59" s="1"/>
    </row>
    <row r="60" spans="1:42" s="3" customFormat="1" x14ac:dyDescent="0.25">
      <c r="D60" s="1"/>
      <c r="E60" s="1"/>
      <c r="L60" s="1"/>
      <c r="M60" s="1"/>
    </row>
    <row r="61" spans="1:42" s="3" customFormat="1" x14ac:dyDescent="0.25">
      <c r="D61" s="1"/>
      <c r="E61" s="1"/>
      <c r="L61" s="1"/>
      <c r="M61" s="1"/>
    </row>
    <row r="62" spans="1:42" s="3" customFormat="1" x14ac:dyDescent="0.25">
      <c r="D62" s="1"/>
      <c r="E62" s="1"/>
      <c r="L62" s="1"/>
      <c r="M62" s="1"/>
    </row>
    <row r="63" spans="1:42" s="3" customFormat="1" x14ac:dyDescent="0.25">
      <c r="D63" s="1"/>
      <c r="E63" s="1"/>
      <c r="L63" s="1"/>
      <c r="M63" s="1"/>
    </row>
    <row r="64" spans="1:42" s="3" customFormat="1" x14ac:dyDescent="0.25">
      <c r="D64" s="1"/>
      <c r="E64" s="1"/>
      <c r="L64" s="1"/>
      <c r="M64" s="1"/>
    </row>
    <row r="65" spans="4:16" s="3" customFormat="1" x14ac:dyDescent="0.25">
      <c r="D65" s="1"/>
      <c r="E65" s="1"/>
      <c r="L65" s="1"/>
      <c r="M65" s="1"/>
      <c r="P65" s="348"/>
    </row>
    <row r="66" spans="4:16" s="3" customFormat="1" x14ac:dyDescent="0.25">
      <c r="D66" s="1"/>
      <c r="E66" s="1"/>
      <c r="L66" s="1"/>
      <c r="M66" s="1"/>
      <c r="P66" s="348"/>
    </row>
    <row r="67" spans="4:16" s="3" customFormat="1" x14ac:dyDescent="0.25">
      <c r="D67" s="1"/>
      <c r="E67" s="1"/>
      <c r="L67" s="1"/>
      <c r="M67" s="1"/>
    </row>
    <row r="68" spans="4:16" s="3" customFormat="1" x14ac:dyDescent="0.25">
      <c r="D68" s="1"/>
      <c r="E68" s="1"/>
      <c r="L68" s="1"/>
      <c r="M68" s="1"/>
    </row>
    <row r="69" spans="4:16" s="3" customFormat="1" x14ac:dyDescent="0.25">
      <c r="D69" s="1"/>
      <c r="E69" s="1"/>
      <c r="L69" s="1"/>
      <c r="M69" s="1"/>
    </row>
    <row r="70" spans="4:16" s="3" customFormat="1" x14ac:dyDescent="0.25">
      <c r="D70" s="1"/>
      <c r="E70" s="1"/>
      <c r="L70" s="1"/>
      <c r="M70" s="1"/>
    </row>
    <row r="71" spans="4:16" s="3" customFormat="1" x14ac:dyDescent="0.25">
      <c r="D71" s="1"/>
      <c r="E71" s="1"/>
      <c r="L71" s="1"/>
      <c r="M71" s="1"/>
    </row>
    <row r="72" spans="4:16" s="3" customFormat="1" x14ac:dyDescent="0.25">
      <c r="D72" s="1"/>
      <c r="E72" s="1"/>
      <c r="L72" s="1"/>
      <c r="M72" s="1"/>
    </row>
    <row r="73" spans="4:16" s="3" customFormat="1" x14ac:dyDescent="0.25">
      <c r="D73" s="1"/>
      <c r="E73" s="1"/>
      <c r="L73" s="1"/>
      <c r="M73" s="1"/>
    </row>
    <row r="74" spans="4:16" s="3" customFormat="1" x14ac:dyDescent="0.25">
      <c r="D74" s="1"/>
      <c r="E74" s="1"/>
      <c r="L74" s="1"/>
      <c r="M74" s="1"/>
    </row>
    <row r="75" spans="4:16" s="3" customFormat="1" x14ac:dyDescent="0.25">
      <c r="D75" s="1"/>
      <c r="E75" s="1"/>
      <c r="L75" s="1"/>
      <c r="M75" s="1"/>
    </row>
    <row r="76" spans="4:16" s="3" customFormat="1" x14ac:dyDescent="0.25">
      <c r="D76" s="1"/>
      <c r="E76" s="1"/>
      <c r="L76" s="1"/>
      <c r="M76" s="1"/>
    </row>
    <row r="77" spans="4:16" s="3" customFormat="1" x14ac:dyDescent="0.25">
      <c r="D77" s="1"/>
      <c r="E77" s="1"/>
      <c r="L77" s="1"/>
      <c r="M77" s="1"/>
    </row>
    <row r="78" spans="4:16" s="3" customFormat="1" x14ac:dyDescent="0.25">
      <c r="D78" s="1"/>
      <c r="E78" s="1"/>
      <c r="L78" s="1"/>
      <c r="M78" s="1"/>
    </row>
    <row r="79" spans="4:16" s="3" customFormat="1" x14ac:dyDescent="0.25">
      <c r="D79" s="1"/>
      <c r="E79" s="1"/>
      <c r="L79" s="1"/>
      <c r="M79" s="1"/>
    </row>
    <row r="80" spans="4:16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1:13" s="3" customFormat="1" x14ac:dyDescent="0.25">
      <c r="D1137" s="1"/>
      <c r="E1137" s="1"/>
      <c r="L1137" s="1"/>
      <c r="M1137" s="1"/>
    </row>
    <row r="1138" spans="1:13" s="3" customFormat="1" x14ac:dyDescent="0.25">
      <c r="D1138" s="1"/>
      <c r="E1138" s="1"/>
      <c r="L1138" s="1"/>
      <c r="M1138" s="1"/>
    </row>
    <row r="1139" spans="1:13" s="3" customFormat="1" x14ac:dyDescent="0.25">
      <c r="D1139" s="1"/>
      <c r="E1139" s="1"/>
      <c r="L1139" s="1"/>
      <c r="M1139" s="1"/>
    </row>
    <row r="1140" spans="1:13" s="3" customFormat="1" x14ac:dyDescent="0.25">
      <c r="D1140" s="1"/>
      <c r="E1140" s="1"/>
      <c r="L1140" s="1"/>
      <c r="M1140" s="1"/>
    </row>
    <row r="1141" spans="1:13" s="3" customFormat="1" x14ac:dyDescent="0.25">
      <c r="D1141" s="1"/>
      <c r="E1141" s="1"/>
      <c r="L1141" s="1"/>
      <c r="M1141" s="1"/>
    </row>
    <row r="1142" spans="1:13" s="3" customFormat="1" x14ac:dyDescent="0.25">
      <c r="D1142" s="1"/>
      <c r="E1142" s="1"/>
      <c r="L1142" s="1"/>
      <c r="M1142" s="1"/>
    </row>
    <row r="1143" spans="1:13" s="3" customFormat="1" x14ac:dyDescent="0.25">
      <c r="D1143" s="1"/>
      <c r="E1143" s="1"/>
      <c r="L1143" s="1"/>
      <c r="M1143" s="1"/>
    </row>
    <row r="1144" spans="1:13" s="3" customFormat="1" x14ac:dyDescent="0.25">
      <c r="D1144" s="1"/>
      <c r="E1144" s="1"/>
      <c r="L1144" s="1"/>
      <c r="M1144" s="1"/>
    </row>
    <row r="1145" spans="1:13" s="3" customFormat="1" x14ac:dyDescent="0.25">
      <c r="D1145" s="1"/>
      <c r="E1145" s="1"/>
      <c r="L1145" s="1"/>
      <c r="M1145" s="1"/>
    </row>
    <row r="1146" spans="1:13" s="3" customFormat="1" x14ac:dyDescent="0.25">
      <c r="D1146" s="1"/>
      <c r="E1146" s="1"/>
      <c r="L1146" s="1"/>
      <c r="M1146" s="1"/>
    </row>
    <row r="1147" spans="1:13" s="3" customFormat="1" x14ac:dyDescent="0.25">
      <c r="D1147" s="1"/>
      <c r="E1147" s="1"/>
      <c r="L1147" s="1"/>
      <c r="M1147" s="1"/>
    </row>
    <row r="1148" spans="1:13" s="3" customFormat="1" x14ac:dyDescent="0.25">
      <c r="D1148" s="1"/>
      <c r="E1148" s="1"/>
      <c r="L1148" s="1"/>
      <c r="M1148" s="1"/>
    </row>
    <row r="1149" spans="1:13" s="3" customFormat="1" x14ac:dyDescent="0.25">
      <c r="D1149" s="1"/>
      <c r="E1149" s="1"/>
      <c r="L1149" s="1"/>
      <c r="M1149" s="1"/>
    </row>
    <row r="1150" spans="1:13" s="3" customFormat="1" x14ac:dyDescent="0.25">
      <c r="D1150" s="1"/>
      <c r="E1150" s="1"/>
      <c r="L1150" s="1"/>
      <c r="M1150" s="1"/>
    </row>
    <row r="1151" spans="1:13" s="3" customFormat="1" x14ac:dyDescent="0.25">
      <c r="A1151" s="57"/>
      <c r="B1151" s="57"/>
      <c r="C1151" s="57"/>
      <c r="D1151" s="145"/>
      <c r="E1151" s="145"/>
      <c r="F1151" s="57"/>
      <c r="G1151" s="155"/>
      <c r="L1151" s="1"/>
      <c r="M1151" s="1"/>
    </row>
    <row r="1152" spans="1:13" s="3" customFormat="1" x14ac:dyDescent="0.25">
      <c r="A1152" s="57"/>
      <c r="B1152" s="57"/>
      <c r="C1152" s="57"/>
      <c r="D1152" s="145"/>
      <c r="E1152" s="145"/>
      <c r="F1152" s="57"/>
      <c r="G1152" s="155"/>
      <c r="L1152" s="1"/>
      <c r="M1152" s="1"/>
    </row>
    <row r="1153" spans="1:15" s="3" customFormat="1" x14ac:dyDescent="0.25">
      <c r="A1153" s="57"/>
      <c r="B1153" s="57"/>
      <c r="C1153" s="57"/>
      <c r="D1153" s="145"/>
      <c r="E1153" s="145"/>
      <c r="F1153" s="57"/>
      <c r="G1153" s="155"/>
      <c r="L1153" s="1"/>
      <c r="M1153" s="1"/>
    </row>
    <row r="1154" spans="1:15" s="3" customFormat="1" x14ac:dyDescent="0.25">
      <c r="A1154" s="57"/>
      <c r="B1154" s="57"/>
      <c r="C1154" s="57"/>
      <c r="D1154" s="145"/>
      <c r="E1154" s="145"/>
      <c r="F1154" s="57"/>
      <c r="G1154" s="155"/>
      <c r="L1154" s="1"/>
      <c r="M1154" s="1"/>
    </row>
    <row r="1155" spans="1:15" s="3" customFormat="1" x14ac:dyDescent="0.25">
      <c r="A1155" s="57"/>
      <c r="B1155" s="57"/>
      <c r="C1155" s="57"/>
      <c r="D1155" s="145"/>
      <c r="E1155" s="145"/>
      <c r="F1155" s="57"/>
      <c r="G1155" s="155"/>
      <c r="L1155" s="1"/>
      <c r="M1155" s="1"/>
    </row>
    <row r="1156" spans="1:15" s="3" customFormat="1" x14ac:dyDescent="0.25">
      <c r="A1156" s="57"/>
      <c r="B1156" s="57"/>
      <c r="C1156" s="57"/>
      <c r="D1156" s="145"/>
      <c r="E1156" s="145"/>
      <c r="F1156" s="57"/>
      <c r="G1156" s="155"/>
      <c r="L1156" s="1"/>
      <c r="M1156" s="1"/>
    </row>
    <row r="1157" spans="1:15" s="3" customFormat="1" x14ac:dyDescent="0.25">
      <c r="A1157" s="57"/>
      <c r="B1157" s="57"/>
      <c r="C1157" s="57"/>
      <c r="D1157" s="145"/>
      <c r="E1157" s="145"/>
      <c r="F1157" s="57"/>
      <c r="G1157" s="155"/>
      <c r="L1157" s="1"/>
      <c r="M1157" s="1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L1158" s="1"/>
      <c r="M1158" s="1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I1159" s="57"/>
      <c r="J1159" s="57"/>
      <c r="K1159" s="57"/>
      <c r="L1159" s="145"/>
      <c r="M1159" s="145"/>
      <c r="N1159" s="57"/>
      <c r="O1159" s="155"/>
    </row>
    <row r="1160" spans="1:15" s="3" customFormat="1" x14ac:dyDescent="0.25">
      <c r="A1160" s="57"/>
      <c r="B1160" s="57"/>
      <c r="C1160" s="57"/>
      <c r="D1160" s="145"/>
      <c r="E1160" s="145"/>
      <c r="F1160" s="57"/>
      <c r="G1160" s="155"/>
      <c r="I1160" s="57"/>
      <c r="J1160" s="57"/>
      <c r="K1160" s="57"/>
      <c r="L1160" s="145"/>
      <c r="M1160" s="145"/>
      <c r="N1160" s="57"/>
      <c r="O1160" s="155"/>
    </row>
    <row r="1161" spans="1:15" s="3" customFormat="1" x14ac:dyDescent="0.25">
      <c r="A1161" s="57"/>
      <c r="B1161" s="57"/>
      <c r="C1161" s="57"/>
      <c r="D1161" s="145"/>
      <c r="E1161" s="145"/>
      <c r="F1161" s="57"/>
      <c r="G1161" s="155"/>
      <c r="I1161" s="57"/>
      <c r="J1161" s="57"/>
      <c r="K1161" s="57"/>
      <c r="L1161" s="145"/>
      <c r="M1161" s="145"/>
      <c r="N1161" s="57"/>
      <c r="O1161" s="155"/>
    </row>
    <row r="1162" spans="1:15" s="3" customFormat="1" x14ac:dyDescent="0.25">
      <c r="A1162" s="57"/>
      <c r="B1162" s="57"/>
      <c r="C1162" s="57"/>
      <c r="D1162" s="145"/>
      <c r="E1162" s="145"/>
      <c r="F1162" s="57"/>
      <c r="G1162" s="155"/>
      <c r="I1162" s="57"/>
      <c r="J1162" s="57"/>
      <c r="K1162" s="57"/>
      <c r="L1162" s="145"/>
      <c r="M1162" s="145"/>
      <c r="N1162" s="57"/>
      <c r="O1162" s="155"/>
    </row>
    <row r="1163" spans="1:15" s="3" customFormat="1" x14ac:dyDescent="0.25">
      <c r="A1163" s="57"/>
      <c r="B1163" s="57"/>
      <c r="C1163" s="57"/>
      <c r="D1163" s="145"/>
      <c r="E1163" s="145"/>
      <c r="F1163" s="57"/>
      <c r="G1163" s="155"/>
      <c r="I1163" s="57"/>
      <c r="J1163" s="57"/>
      <c r="K1163" s="57"/>
      <c r="L1163" s="145"/>
      <c r="M1163" s="145"/>
      <c r="N1163" s="57"/>
      <c r="O1163" s="155"/>
    </row>
    <row r="1164" spans="1:15" s="3" customFormat="1" x14ac:dyDescent="0.25">
      <c r="A1164" s="57"/>
      <c r="B1164" s="57"/>
      <c r="C1164" s="57"/>
      <c r="D1164" s="145"/>
      <c r="E1164" s="145"/>
      <c r="F1164" s="57"/>
      <c r="G1164" s="155"/>
      <c r="I1164" s="57"/>
      <c r="J1164" s="57"/>
      <c r="K1164" s="57"/>
      <c r="L1164" s="145"/>
      <c r="M1164" s="145"/>
      <c r="N1164" s="57"/>
      <c r="O1164" s="155"/>
    </row>
    <row r="1165" spans="1:15" s="3" customFormat="1" x14ac:dyDescent="0.25">
      <c r="A1165" s="57"/>
      <c r="B1165" s="57"/>
      <c r="C1165" s="57"/>
      <c r="D1165" s="145"/>
      <c r="E1165" s="145"/>
      <c r="F1165" s="57"/>
      <c r="G1165" s="155"/>
      <c r="I1165" s="57"/>
      <c r="J1165" s="57"/>
      <c r="K1165" s="57"/>
      <c r="L1165" s="145"/>
      <c r="M1165" s="145"/>
      <c r="N1165" s="57"/>
      <c r="O1165" s="155"/>
    </row>
    <row r="1166" spans="1:15" s="3" customFormat="1" x14ac:dyDescent="0.25">
      <c r="A1166" s="57"/>
      <c r="B1166" s="57"/>
      <c r="C1166" s="57"/>
      <c r="D1166" s="145"/>
      <c r="E1166" s="145"/>
      <c r="F1166" s="57"/>
      <c r="G1166" s="155"/>
      <c r="I1166" s="57"/>
      <c r="J1166" s="57"/>
      <c r="K1166" s="57"/>
      <c r="L1166" s="145"/>
      <c r="M1166" s="145"/>
      <c r="N1166" s="57"/>
      <c r="O1166" s="155"/>
    </row>
    <row r="1167" spans="1:15" s="3" customFormat="1" x14ac:dyDescent="0.25">
      <c r="A1167" s="57"/>
      <c r="B1167" s="57"/>
      <c r="C1167" s="57"/>
      <c r="D1167" s="145"/>
      <c r="E1167" s="145"/>
      <c r="F1167" s="57"/>
      <c r="G1167" s="155"/>
      <c r="I1167" s="57"/>
      <c r="J1167" s="57"/>
      <c r="K1167" s="57"/>
      <c r="L1167" s="145"/>
      <c r="M1167" s="145"/>
      <c r="N1167" s="57"/>
      <c r="O1167" s="155"/>
    </row>
    <row r="1168" spans="1:15" s="3" customFormat="1" x14ac:dyDescent="0.25">
      <c r="A1168" s="57"/>
      <c r="B1168" s="57"/>
      <c r="C1168" s="57"/>
      <c r="D1168" s="145"/>
      <c r="E1168" s="145"/>
      <c r="F1168" s="57"/>
      <c r="G1168" s="155"/>
      <c r="I1168" s="57"/>
      <c r="J1168" s="57"/>
      <c r="K1168" s="57"/>
      <c r="L1168" s="145"/>
      <c r="M1168" s="145"/>
      <c r="N1168" s="57"/>
      <c r="O1168" s="155"/>
    </row>
    <row r="1169" spans="1:15" s="3" customFormat="1" x14ac:dyDescent="0.25">
      <c r="A1169" s="57"/>
      <c r="B1169" s="57"/>
      <c r="C1169" s="57"/>
      <c r="D1169" s="145"/>
      <c r="E1169" s="145"/>
      <c r="F1169" s="57"/>
      <c r="G1169" s="155"/>
      <c r="I1169" s="57"/>
      <c r="J1169" s="57"/>
      <c r="K1169" s="57"/>
      <c r="L1169" s="145"/>
      <c r="M1169" s="145"/>
      <c r="N1169" s="57"/>
      <c r="O1169" s="155"/>
    </row>
    <row r="1170" spans="1:15" s="3" customFormat="1" x14ac:dyDescent="0.25">
      <c r="A1170" s="57"/>
      <c r="B1170" s="57"/>
      <c r="C1170" s="57"/>
      <c r="D1170" s="145"/>
      <c r="E1170" s="145"/>
      <c r="F1170" s="57"/>
      <c r="G1170" s="155"/>
      <c r="I1170" s="57"/>
      <c r="J1170" s="57"/>
      <c r="K1170" s="57"/>
      <c r="L1170" s="145"/>
      <c r="M1170" s="145"/>
      <c r="N1170" s="57"/>
      <c r="O1170" s="155"/>
    </row>
    <row r="1171" spans="1:15" s="3" customFormat="1" x14ac:dyDescent="0.25">
      <c r="A1171" s="57"/>
      <c r="B1171" s="57"/>
      <c r="C1171" s="57"/>
      <c r="D1171" s="145"/>
      <c r="E1171" s="145"/>
      <c r="F1171" s="57"/>
      <c r="G1171" s="155"/>
      <c r="I1171" s="57"/>
      <c r="J1171" s="57"/>
      <c r="K1171" s="57"/>
      <c r="L1171" s="145"/>
      <c r="M1171" s="145"/>
      <c r="N1171" s="57"/>
      <c r="O1171" s="155"/>
    </row>
    <row r="1172" spans="1:15" s="3" customFormat="1" x14ac:dyDescent="0.25">
      <c r="A1172" s="57"/>
      <c r="B1172" s="57"/>
      <c r="C1172" s="57"/>
      <c r="D1172" s="145"/>
      <c r="E1172" s="145"/>
      <c r="F1172" s="57"/>
      <c r="G1172" s="155"/>
      <c r="I1172" s="57"/>
      <c r="J1172" s="57"/>
      <c r="K1172" s="57"/>
      <c r="L1172" s="145"/>
      <c r="M1172" s="145"/>
      <c r="N1172" s="57"/>
      <c r="O1172" s="155"/>
    </row>
    <row r="1173" spans="1:15" s="3" customFormat="1" x14ac:dyDescent="0.25">
      <c r="A1173" s="57"/>
      <c r="B1173" s="57"/>
      <c r="C1173" s="57"/>
      <c r="D1173" s="145"/>
      <c r="E1173" s="145"/>
      <c r="F1173" s="57"/>
      <c r="G1173" s="155"/>
      <c r="I1173" s="57"/>
      <c r="J1173" s="57"/>
      <c r="K1173" s="57"/>
      <c r="L1173" s="145"/>
      <c r="M1173" s="145"/>
      <c r="N1173" s="57"/>
      <c r="O1173" s="155"/>
    </row>
    <row r="1174" spans="1:15" s="3" customFormat="1" x14ac:dyDescent="0.25">
      <c r="A1174" s="57"/>
      <c r="B1174" s="57"/>
      <c r="C1174" s="57"/>
      <c r="D1174" s="145"/>
      <c r="E1174" s="145"/>
      <c r="F1174" s="57"/>
      <c r="G1174" s="155"/>
      <c r="I1174" s="57"/>
      <c r="J1174" s="57"/>
      <c r="K1174" s="57"/>
      <c r="L1174" s="145"/>
      <c r="M1174" s="145"/>
      <c r="N1174" s="57"/>
      <c r="O1174" s="155"/>
    </row>
    <row r="1175" spans="1:15" s="3" customFormat="1" x14ac:dyDescent="0.25">
      <c r="A1175" s="57"/>
      <c r="B1175" s="57"/>
      <c r="C1175" s="57"/>
      <c r="D1175" s="145"/>
      <c r="E1175" s="145"/>
      <c r="F1175" s="57"/>
      <c r="G1175" s="155"/>
      <c r="I1175" s="57"/>
      <c r="J1175" s="57"/>
      <c r="K1175" s="57"/>
      <c r="L1175" s="145"/>
      <c r="M1175" s="145"/>
      <c r="N1175" s="57"/>
      <c r="O1175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E35A-DDD8-4EF5-B24D-6B367F8ABE7D}">
  <dimension ref="A1:BA76"/>
  <sheetViews>
    <sheetView showGridLines="0" topLeftCell="A25" zoomScale="84" zoomScaleNormal="84" workbookViewId="0">
      <selection activeCell="D8" sqref="D8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53" s="6" customFormat="1" ht="25" customHeight="1" x14ac:dyDescent="0.25">
      <c r="A1" s="497" t="s">
        <v>126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53" s="3" customFormat="1" ht="12.75" customHeight="1" thickBot="1" x14ac:dyDescent="0.3">
      <c r="A2" s="243"/>
      <c r="B2" s="243"/>
      <c r="C2" s="156"/>
      <c r="D2" s="27"/>
      <c r="E2" s="157"/>
      <c r="L2" s="5"/>
    </row>
    <row r="3" spans="1:53" s="6" customFormat="1" ht="43.4" customHeight="1" thickTop="1" thickBot="1" x14ac:dyDescent="0.3">
      <c r="A3" s="294" t="s">
        <v>11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270" t="s">
        <v>320</v>
      </c>
      <c r="AC3" s="271" t="s">
        <v>321</v>
      </c>
    </row>
    <row r="4" spans="1:53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32" t="s">
        <v>322</v>
      </c>
      <c r="AC4" s="284" t="s">
        <v>322</v>
      </c>
    </row>
    <row r="5" spans="1:53" s="7" customFormat="1" ht="15" customHeight="1" thickTop="1" thickBot="1" x14ac:dyDescent="0.3">
      <c r="A5" s="248" t="s">
        <v>39</v>
      </c>
      <c r="B5" s="46" t="s">
        <v>40</v>
      </c>
      <c r="C5" s="249"/>
      <c r="D5" s="319">
        <v>10825.76</v>
      </c>
      <c r="E5" s="169"/>
      <c r="F5" s="319">
        <v>215.65000000000009</v>
      </c>
      <c r="G5" s="259"/>
      <c r="H5" s="273"/>
      <c r="I5" s="171"/>
      <c r="J5" s="171"/>
      <c r="K5" s="171"/>
      <c r="L5" s="172"/>
      <c r="M5" s="171"/>
      <c r="N5" s="274">
        <f>SUM(D5:F5)</f>
        <v>11041.41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175"/>
      <c r="AC5" s="286"/>
    </row>
    <row r="6" spans="1:53" s="162" customFormat="1" ht="12" customHeight="1" x14ac:dyDescent="0.25">
      <c r="A6" s="250">
        <v>44927</v>
      </c>
      <c r="B6" s="203" t="s">
        <v>89</v>
      </c>
      <c r="C6" s="251" t="s">
        <v>88</v>
      </c>
      <c r="D6" s="260">
        <v>150</v>
      </c>
      <c r="E6" s="204"/>
      <c r="F6" s="205"/>
      <c r="G6" s="261"/>
      <c r="H6" s="275">
        <v>150</v>
      </c>
      <c r="I6" s="206"/>
      <c r="J6" s="206"/>
      <c r="K6" s="206"/>
      <c r="L6" s="207"/>
      <c r="M6" s="206"/>
      <c r="N6" s="276"/>
      <c r="O6" s="287"/>
      <c r="P6" s="208"/>
      <c r="Q6" s="208"/>
      <c r="R6" s="208"/>
      <c r="S6" s="208"/>
      <c r="T6" s="209"/>
      <c r="U6" s="208"/>
      <c r="V6" s="210"/>
      <c r="W6" s="208"/>
      <c r="X6" s="208"/>
      <c r="Y6" s="208"/>
      <c r="Z6" s="208"/>
      <c r="AA6" s="288"/>
      <c r="AB6" s="208"/>
      <c r="AC6" s="288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3" s="162" customFormat="1" ht="12" customHeight="1" x14ac:dyDescent="0.25">
      <c r="A7" s="252">
        <v>44927</v>
      </c>
      <c r="B7" s="211" t="s">
        <v>127</v>
      </c>
      <c r="C7" s="253" t="s">
        <v>88</v>
      </c>
      <c r="D7" s="262"/>
      <c r="E7" s="201">
        <v>374.4</v>
      </c>
      <c r="F7" s="202"/>
      <c r="G7" s="263"/>
      <c r="H7" s="277"/>
      <c r="I7" s="173"/>
      <c r="J7" s="173"/>
      <c r="K7" s="173"/>
      <c r="L7" s="174"/>
      <c r="M7" s="173"/>
      <c r="N7" s="278"/>
      <c r="O7" s="289"/>
      <c r="P7" s="177"/>
      <c r="Q7" s="177"/>
      <c r="R7" s="177"/>
      <c r="S7" s="177"/>
      <c r="T7" s="212"/>
      <c r="U7" s="177">
        <v>374.4</v>
      </c>
      <c r="V7" s="178"/>
      <c r="W7" s="177"/>
      <c r="X7" s="177"/>
      <c r="Y7" s="177"/>
      <c r="Z7" s="177"/>
      <c r="AA7" s="290"/>
      <c r="AB7" s="177"/>
      <c r="AC7" s="290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</row>
    <row r="8" spans="1:53" s="162" customFormat="1" ht="12" customHeight="1" x14ac:dyDescent="0.25">
      <c r="A8" s="252">
        <v>44928</v>
      </c>
      <c r="B8" s="211" t="s">
        <v>128</v>
      </c>
      <c r="C8" s="253" t="s">
        <v>88</v>
      </c>
      <c r="D8" s="262">
        <v>93.62</v>
      </c>
      <c r="E8" s="201"/>
      <c r="F8" s="202"/>
      <c r="G8" s="263"/>
      <c r="H8" s="277"/>
      <c r="I8" s="173"/>
      <c r="J8" s="173"/>
      <c r="K8" s="173"/>
      <c r="L8" s="174"/>
      <c r="M8" s="173">
        <v>93.62</v>
      </c>
      <c r="N8" s="278"/>
      <c r="O8" s="289"/>
      <c r="P8" s="177"/>
      <c r="Q8" s="177"/>
      <c r="R8" s="177"/>
      <c r="S8" s="177"/>
      <c r="T8" s="212"/>
      <c r="U8" s="177"/>
      <c r="V8" s="178"/>
      <c r="W8" s="177"/>
      <c r="X8" s="177"/>
      <c r="Y8" s="177"/>
      <c r="Z8" s="177"/>
      <c r="AA8" s="290"/>
      <c r="AB8" s="177"/>
      <c r="AC8" s="290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</row>
    <row r="9" spans="1:53" s="162" customFormat="1" ht="12" customHeight="1" x14ac:dyDescent="0.25">
      <c r="A9" s="252">
        <v>44928</v>
      </c>
      <c r="B9" s="211" t="s">
        <v>129</v>
      </c>
      <c r="C9" s="253" t="s">
        <v>88</v>
      </c>
      <c r="D9" s="262"/>
      <c r="E9" s="201">
        <v>50</v>
      </c>
      <c r="F9" s="202"/>
      <c r="G9" s="263"/>
      <c r="H9" s="277"/>
      <c r="I9" s="173"/>
      <c r="J9" s="173"/>
      <c r="K9" s="173"/>
      <c r="L9" s="174"/>
      <c r="M9" s="173">
        <v>-50</v>
      </c>
      <c r="N9" s="278"/>
      <c r="O9" s="289"/>
      <c r="P9" s="177"/>
      <c r="Q9" s="177"/>
      <c r="R9" s="177"/>
      <c r="S9" s="177"/>
      <c r="T9" s="212"/>
      <c r="U9" s="177"/>
      <c r="V9" s="178"/>
      <c r="W9" s="177"/>
      <c r="X9" s="177"/>
      <c r="Y9" s="177"/>
      <c r="Z9" s="177"/>
      <c r="AA9" s="290"/>
      <c r="AB9" s="177"/>
      <c r="AC9" s="290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</row>
    <row r="10" spans="1:53" s="162" customFormat="1" ht="12" customHeight="1" x14ac:dyDescent="0.25">
      <c r="A10" s="252">
        <v>44928</v>
      </c>
      <c r="B10" s="211" t="s">
        <v>91</v>
      </c>
      <c r="C10" s="253" t="s">
        <v>88</v>
      </c>
      <c r="D10" s="262">
        <v>52.8</v>
      </c>
      <c r="E10" s="201"/>
      <c r="F10" s="202"/>
      <c r="G10" s="263"/>
      <c r="H10" s="277">
        <v>52.8</v>
      </c>
      <c r="I10" s="173"/>
      <c r="J10" s="173"/>
      <c r="K10" s="173"/>
      <c r="L10" s="174"/>
      <c r="M10" s="173"/>
      <c r="N10" s="278"/>
      <c r="O10" s="289"/>
      <c r="P10" s="177"/>
      <c r="Q10" s="177"/>
      <c r="R10" s="177"/>
      <c r="S10" s="177"/>
      <c r="T10" s="212"/>
      <c r="U10" s="177"/>
      <c r="V10" s="178"/>
      <c r="W10" s="177"/>
      <c r="X10" s="177"/>
      <c r="Y10" s="177"/>
      <c r="Z10" s="177"/>
      <c r="AA10" s="290"/>
      <c r="AB10" s="177"/>
      <c r="AC10" s="290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</row>
    <row r="11" spans="1:53" s="162" customFormat="1" ht="12" customHeight="1" x14ac:dyDescent="0.25">
      <c r="A11" s="252">
        <v>44928</v>
      </c>
      <c r="B11" s="211" t="s">
        <v>130</v>
      </c>
      <c r="C11" s="253" t="s">
        <v>88</v>
      </c>
      <c r="D11" s="262">
        <v>203.23</v>
      </c>
      <c r="E11" s="201"/>
      <c r="F11" s="202"/>
      <c r="G11" s="263"/>
      <c r="H11" s="277"/>
      <c r="I11" s="173"/>
      <c r="J11" s="173"/>
      <c r="K11" s="173"/>
      <c r="L11" s="174">
        <v>203.23</v>
      </c>
      <c r="M11" s="173"/>
      <c r="N11" s="278"/>
      <c r="O11" s="289"/>
      <c r="P11" s="177"/>
      <c r="Q11" s="177"/>
      <c r="R11" s="177"/>
      <c r="S11" s="177"/>
      <c r="T11" s="212"/>
      <c r="U11" s="177"/>
      <c r="V11" s="178"/>
      <c r="W11" s="177"/>
      <c r="X11" s="177"/>
      <c r="Y11" s="177"/>
      <c r="Z11" s="177"/>
      <c r="AA11" s="290"/>
      <c r="AB11" s="177"/>
      <c r="AC11" s="290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</row>
    <row r="12" spans="1:53" s="162" customFormat="1" ht="12" customHeight="1" x14ac:dyDescent="0.25">
      <c r="A12" s="252">
        <v>44929</v>
      </c>
      <c r="B12" s="211" t="s">
        <v>93</v>
      </c>
      <c r="C12" s="253" t="s">
        <v>88</v>
      </c>
      <c r="D12" s="262">
        <v>600</v>
      </c>
      <c r="E12" s="201"/>
      <c r="F12" s="202"/>
      <c r="G12" s="263"/>
      <c r="H12" s="277">
        <v>600</v>
      </c>
      <c r="I12" s="173"/>
      <c r="J12" s="173"/>
      <c r="K12" s="173"/>
      <c r="L12" s="174"/>
      <c r="M12" s="173"/>
      <c r="N12" s="278"/>
      <c r="O12" s="289"/>
      <c r="P12" s="177"/>
      <c r="Q12" s="177"/>
      <c r="R12" s="177"/>
      <c r="S12" s="177"/>
      <c r="T12" s="212"/>
      <c r="U12" s="177"/>
      <c r="V12" s="178"/>
      <c r="W12" s="177"/>
      <c r="X12" s="177"/>
      <c r="Y12" s="177"/>
      <c r="Z12" s="177"/>
      <c r="AA12" s="290"/>
      <c r="AB12" s="177"/>
      <c r="AC12" s="290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</row>
    <row r="13" spans="1:53" s="162" customFormat="1" ht="12" customHeight="1" x14ac:dyDescent="0.25">
      <c r="A13" s="252">
        <v>44929</v>
      </c>
      <c r="B13" s="211" t="s">
        <v>131</v>
      </c>
      <c r="C13" s="253" t="s">
        <v>88</v>
      </c>
      <c r="D13" s="262"/>
      <c r="E13" s="201">
        <v>10.44</v>
      </c>
      <c r="F13" s="202"/>
      <c r="G13" s="263"/>
      <c r="H13" s="277"/>
      <c r="I13" s="173"/>
      <c r="J13" s="173"/>
      <c r="K13" s="173"/>
      <c r="L13" s="174"/>
      <c r="M13" s="173"/>
      <c r="N13" s="278"/>
      <c r="O13" s="289"/>
      <c r="P13" s="177"/>
      <c r="Q13" s="177"/>
      <c r="R13" s="177"/>
      <c r="S13" s="177"/>
      <c r="T13" s="212"/>
      <c r="U13" s="177"/>
      <c r="V13" s="178"/>
      <c r="W13" s="177"/>
      <c r="X13" s="177"/>
      <c r="Y13" s="177">
        <v>10.44</v>
      </c>
      <c r="Z13" s="177"/>
      <c r="AA13" s="290"/>
      <c r="AB13" s="177"/>
      <c r="AC13" s="290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</row>
    <row r="14" spans="1:53" s="162" customFormat="1" ht="12" customHeight="1" x14ac:dyDescent="0.25">
      <c r="A14" s="252">
        <v>44930</v>
      </c>
      <c r="B14" s="211" t="s">
        <v>132</v>
      </c>
      <c r="C14" s="253" t="s">
        <v>88</v>
      </c>
      <c r="D14" s="262"/>
      <c r="E14" s="201">
        <v>29.99</v>
      </c>
      <c r="F14" s="202"/>
      <c r="G14" s="263"/>
      <c r="H14" s="277"/>
      <c r="I14" s="173"/>
      <c r="J14" s="173"/>
      <c r="K14" s="173"/>
      <c r="L14" s="174"/>
      <c r="M14" s="173"/>
      <c r="N14" s="278"/>
      <c r="O14" s="289"/>
      <c r="P14" s="177"/>
      <c r="Q14" s="177"/>
      <c r="R14" s="177"/>
      <c r="S14" s="177"/>
      <c r="T14" s="212"/>
      <c r="U14" s="177">
        <v>29.99</v>
      </c>
      <c r="V14" s="178"/>
      <c r="W14" s="177"/>
      <c r="X14" s="177"/>
      <c r="Y14" s="177"/>
      <c r="Z14" s="177"/>
      <c r="AA14" s="290"/>
      <c r="AB14" s="177"/>
      <c r="AC14" s="290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1:53" s="162" customFormat="1" ht="12" customHeight="1" x14ac:dyDescent="0.25">
      <c r="A15" s="252">
        <v>44930</v>
      </c>
      <c r="B15" s="211" t="s">
        <v>95</v>
      </c>
      <c r="C15" s="253" t="s">
        <v>88</v>
      </c>
      <c r="D15" s="262">
        <v>57.86</v>
      </c>
      <c r="E15" s="201"/>
      <c r="F15" s="202"/>
      <c r="G15" s="263"/>
      <c r="H15" s="277">
        <v>57.86</v>
      </c>
      <c r="I15" s="173"/>
      <c r="J15" s="173"/>
      <c r="K15" s="173"/>
      <c r="L15" s="174"/>
      <c r="M15" s="173"/>
      <c r="N15" s="278"/>
      <c r="O15" s="289"/>
      <c r="P15" s="177"/>
      <c r="Q15" s="177"/>
      <c r="R15" s="177"/>
      <c r="S15" s="177"/>
      <c r="T15" s="212"/>
      <c r="U15" s="177"/>
      <c r="V15" s="178"/>
      <c r="W15" s="177"/>
      <c r="X15" s="177"/>
      <c r="Y15" s="177"/>
      <c r="Z15" s="177"/>
      <c r="AA15" s="290"/>
      <c r="AB15" s="177"/>
      <c r="AC15" s="290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1:53" s="162" customFormat="1" ht="12" customHeight="1" x14ac:dyDescent="0.25">
      <c r="A16" s="252">
        <v>44930</v>
      </c>
      <c r="B16" s="211" t="s">
        <v>133</v>
      </c>
      <c r="C16" s="253" t="s">
        <v>88</v>
      </c>
      <c r="D16" s="262"/>
      <c r="E16" s="201"/>
      <c r="F16" s="202">
        <v>59.12</v>
      </c>
      <c r="G16" s="263"/>
      <c r="H16" s="277"/>
      <c r="I16" s="173"/>
      <c r="J16" s="173"/>
      <c r="K16" s="173">
        <v>59.12</v>
      </c>
      <c r="L16" s="174"/>
      <c r="M16" s="173"/>
      <c r="N16" s="278"/>
      <c r="O16" s="289"/>
      <c r="P16" s="177"/>
      <c r="Q16" s="177"/>
      <c r="R16" s="177"/>
      <c r="S16" s="177"/>
      <c r="T16" s="212"/>
      <c r="U16" s="177"/>
      <c r="V16" s="178"/>
      <c r="W16" s="177"/>
      <c r="X16" s="177"/>
      <c r="Y16" s="177"/>
      <c r="Z16" s="177"/>
      <c r="AA16" s="290"/>
      <c r="AB16" s="177"/>
      <c r="AC16" s="290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</row>
    <row r="17" spans="1:53" s="162" customFormat="1" ht="12" customHeight="1" x14ac:dyDescent="0.25">
      <c r="A17" s="252">
        <v>44934</v>
      </c>
      <c r="B17" s="211" t="s">
        <v>97</v>
      </c>
      <c r="C17" s="253" t="s">
        <v>88</v>
      </c>
      <c r="D17" s="262">
        <v>70</v>
      </c>
      <c r="E17" s="201"/>
      <c r="F17" s="202"/>
      <c r="G17" s="263"/>
      <c r="H17" s="277">
        <v>70</v>
      </c>
      <c r="I17" s="173"/>
      <c r="J17" s="173"/>
      <c r="K17" s="173"/>
      <c r="L17" s="174"/>
      <c r="M17" s="173"/>
      <c r="N17" s="278"/>
      <c r="O17" s="289"/>
      <c r="P17" s="177"/>
      <c r="Q17" s="177"/>
      <c r="R17" s="177"/>
      <c r="S17" s="177"/>
      <c r="T17" s="212"/>
      <c r="U17" s="177"/>
      <c r="V17" s="178"/>
      <c r="W17" s="177"/>
      <c r="X17" s="177"/>
      <c r="Y17" s="177"/>
      <c r="Z17" s="177"/>
      <c r="AA17" s="290"/>
      <c r="AB17" s="177"/>
      <c r="AC17" s="290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</row>
    <row r="18" spans="1:53" s="162" customFormat="1" ht="12" customHeight="1" x14ac:dyDescent="0.25">
      <c r="A18" s="252">
        <v>44936</v>
      </c>
      <c r="B18" s="211" t="s">
        <v>134</v>
      </c>
      <c r="C18" s="253" t="s">
        <v>88</v>
      </c>
      <c r="D18" s="262"/>
      <c r="E18" s="201">
        <v>1507.5</v>
      </c>
      <c r="F18" s="202"/>
      <c r="G18" s="263"/>
      <c r="H18" s="277"/>
      <c r="I18" s="173"/>
      <c r="J18" s="173"/>
      <c r="K18" s="173"/>
      <c r="L18" s="174"/>
      <c r="M18" s="173"/>
      <c r="N18" s="278"/>
      <c r="O18" s="289">
        <v>1507.5</v>
      </c>
      <c r="P18" s="177"/>
      <c r="Q18" s="177"/>
      <c r="R18" s="177"/>
      <c r="S18" s="177"/>
      <c r="T18" s="212"/>
      <c r="U18" s="177"/>
      <c r="V18" s="178"/>
      <c r="W18" s="177"/>
      <c r="X18" s="177"/>
      <c r="Y18" s="177"/>
      <c r="Z18" s="177"/>
      <c r="AA18" s="290"/>
      <c r="AB18" s="177"/>
      <c r="AC18" s="290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</row>
    <row r="19" spans="1:53" s="162" customFormat="1" ht="12" customHeight="1" x14ac:dyDescent="0.25">
      <c r="A19" s="252">
        <v>44937</v>
      </c>
      <c r="B19" s="211" t="s">
        <v>135</v>
      </c>
      <c r="C19" s="253" t="s">
        <v>88</v>
      </c>
      <c r="D19" s="262"/>
      <c r="E19" s="201">
        <v>99</v>
      </c>
      <c r="F19" s="202"/>
      <c r="G19" s="263"/>
      <c r="H19" s="277"/>
      <c r="I19" s="173"/>
      <c r="J19" s="173"/>
      <c r="K19" s="173"/>
      <c r="L19" s="174"/>
      <c r="M19" s="173"/>
      <c r="N19" s="278"/>
      <c r="O19" s="289"/>
      <c r="P19" s="177"/>
      <c r="Q19" s="177"/>
      <c r="R19" s="177"/>
      <c r="S19" s="177"/>
      <c r="T19" s="212"/>
      <c r="U19" s="177">
        <v>99</v>
      </c>
      <c r="V19" s="178"/>
      <c r="W19" s="177"/>
      <c r="X19" s="177"/>
      <c r="Y19" s="177"/>
      <c r="Z19" s="177"/>
      <c r="AA19" s="290"/>
      <c r="AB19" s="177"/>
      <c r="AC19" s="290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</row>
    <row r="20" spans="1:53" s="162" customFormat="1" ht="12" customHeight="1" x14ac:dyDescent="0.25">
      <c r="A20" s="252">
        <v>44938</v>
      </c>
      <c r="B20" s="211" t="s">
        <v>99</v>
      </c>
      <c r="C20" s="253" t="s">
        <v>88</v>
      </c>
      <c r="D20" s="262">
        <v>30</v>
      </c>
      <c r="E20" s="201"/>
      <c r="F20" s="202"/>
      <c r="G20" s="263"/>
      <c r="H20" s="277">
        <v>30</v>
      </c>
      <c r="I20" s="173"/>
      <c r="J20" s="173"/>
      <c r="K20" s="173"/>
      <c r="L20" s="174"/>
      <c r="M20" s="173"/>
      <c r="N20" s="278"/>
      <c r="O20" s="289"/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177"/>
      <c r="AC20" s="290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</row>
    <row r="21" spans="1:53" s="162" customFormat="1" ht="12" customHeight="1" x14ac:dyDescent="0.25">
      <c r="A21" s="252">
        <v>44938</v>
      </c>
      <c r="B21" s="211" t="s">
        <v>101</v>
      </c>
      <c r="C21" s="253" t="s">
        <v>88</v>
      </c>
      <c r="D21" s="262">
        <v>1245</v>
      </c>
      <c r="E21" s="201"/>
      <c r="F21" s="202"/>
      <c r="G21" s="263"/>
      <c r="H21" s="277">
        <v>1245</v>
      </c>
      <c r="I21" s="173"/>
      <c r="J21" s="173"/>
      <c r="K21" s="173"/>
      <c r="L21" s="174"/>
      <c r="M21" s="173"/>
      <c r="N21" s="278"/>
      <c r="O21" s="289"/>
      <c r="P21" s="177"/>
      <c r="Q21" s="177"/>
      <c r="R21" s="177"/>
      <c r="S21" s="177"/>
      <c r="T21" s="212"/>
      <c r="U21" s="177"/>
      <c r="V21" s="178"/>
      <c r="W21" s="177"/>
      <c r="X21" s="177"/>
      <c r="Y21" s="177"/>
      <c r="Z21" s="177"/>
      <c r="AA21" s="290"/>
      <c r="AB21" s="177"/>
      <c r="AC21" s="290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</row>
    <row r="22" spans="1:53" s="162" customFormat="1" ht="12" customHeight="1" x14ac:dyDescent="0.25">
      <c r="A22" s="252">
        <v>44938</v>
      </c>
      <c r="B22" s="211" t="s">
        <v>87</v>
      </c>
      <c r="C22" s="253" t="s">
        <v>88</v>
      </c>
      <c r="D22" s="262"/>
      <c r="E22" s="201"/>
      <c r="F22" s="202">
        <v>16</v>
      </c>
      <c r="G22" s="263"/>
      <c r="H22" s="277"/>
      <c r="I22" s="173">
        <v>16</v>
      </c>
      <c r="J22" s="173"/>
      <c r="K22" s="173"/>
      <c r="L22" s="174"/>
      <c r="M22" s="173"/>
      <c r="N22" s="278"/>
      <c r="O22" s="289"/>
      <c r="P22" s="177"/>
      <c r="Q22" s="177"/>
      <c r="R22" s="177"/>
      <c r="S22" s="177"/>
      <c r="T22" s="212"/>
      <c r="U22" s="177"/>
      <c r="V22" s="178"/>
      <c r="W22" s="177"/>
      <c r="X22" s="177"/>
      <c r="Y22" s="177"/>
      <c r="Z22" s="177"/>
      <c r="AA22" s="290"/>
      <c r="AB22" s="177"/>
      <c r="AC22" s="290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</row>
    <row r="23" spans="1:53" s="162" customFormat="1" ht="12" customHeight="1" x14ac:dyDescent="0.25">
      <c r="A23" s="252">
        <v>44938</v>
      </c>
      <c r="B23" s="211" t="s">
        <v>90</v>
      </c>
      <c r="C23" s="253" t="s">
        <v>88</v>
      </c>
      <c r="D23" s="262"/>
      <c r="E23" s="201"/>
      <c r="F23" s="202">
        <v>103</v>
      </c>
      <c r="G23" s="263"/>
      <c r="H23" s="277"/>
      <c r="I23" s="173">
        <v>103</v>
      </c>
      <c r="J23" s="173"/>
      <c r="K23" s="173"/>
      <c r="L23" s="174"/>
      <c r="M23" s="173"/>
      <c r="N23" s="278"/>
      <c r="O23" s="289"/>
      <c r="P23" s="177"/>
      <c r="Q23" s="177"/>
      <c r="R23" s="177"/>
      <c r="S23" s="177"/>
      <c r="T23" s="212"/>
      <c r="U23" s="177"/>
      <c r="V23" s="178"/>
      <c r="W23" s="177"/>
      <c r="X23" s="177"/>
      <c r="Y23" s="177"/>
      <c r="Z23" s="177"/>
      <c r="AA23" s="290"/>
      <c r="AB23" s="177"/>
      <c r="AC23" s="290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</row>
    <row r="24" spans="1:53" s="162" customFormat="1" ht="12" customHeight="1" x14ac:dyDescent="0.25">
      <c r="A24" s="252">
        <v>44938</v>
      </c>
      <c r="B24" s="211" t="s">
        <v>92</v>
      </c>
      <c r="C24" s="253" t="s">
        <v>88</v>
      </c>
      <c r="D24" s="262"/>
      <c r="E24" s="201"/>
      <c r="F24" s="202">
        <v>20</v>
      </c>
      <c r="G24" s="263"/>
      <c r="H24" s="277"/>
      <c r="I24" s="173">
        <v>20</v>
      </c>
      <c r="J24" s="173"/>
      <c r="K24" s="173"/>
      <c r="L24" s="174"/>
      <c r="M24" s="173"/>
      <c r="N24" s="278"/>
      <c r="O24" s="289"/>
      <c r="P24" s="177"/>
      <c r="Q24" s="177"/>
      <c r="R24" s="177"/>
      <c r="S24" s="177"/>
      <c r="T24" s="212"/>
      <c r="U24" s="177"/>
      <c r="V24" s="178"/>
      <c r="W24" s="177"/>
      <c r="X24" s="177"/>
      <c r="Y24" s="177"/>
      <c r="Z24" s="177"/>
      <c r="AA24" s="290"/>
      <c r="AB24" s="177"/>
      <c r="AC24" s="290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</row>
    <row r="25" spans="1:53" s="162" customFormat="1" ht="12" customHeight="1" x14ac:dyDescent="0.25">
      <c r="A25" s="252">
        <v>44938</v>
      </c>
      <c r="B25" s="211" t="s">
        <v>94</v>
      </c>
      <c r="C25" s="253" t="s">
        <v>88</v>
      </c>
      <c r="D25" s="262"/>
      <c r="E25" s="201"/>
      <c r="F25" s="202">
        <v>16</v>
      </c>
      <c r="G25" s="263"/>
      <c r="H25" s="277"/>
      <c r="I25" s="173">
        <v>16</v>
      </c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290"/>
      <c r="AB25" s="177"/>
      <c r="AC25" s="290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</row>
    <row r="26" spans="1:53" s="162" customFormat="1" ht="12" customHeight="1" x14ac:dyDescent="0.25">
      <c r="A26" s="252">
        <v>44938</v>
      </c>
      <c r="B26" s="211" t="s">
        <v>96</v>
      </c>
      <c r="C26" s="253" t="s">
        <v>88</v>
      </c>
      <c r="D26" s="262"/>
      <c r="E26" s="201"/>
      <c r="F26" s="202">
        <v>73</v>
      </c>
      <c r="G26" s="263"/>
      <c r="H26" s="277"/>
      <c r="I26" s="173">
        <v>73</v>
      </c>
      <c r="J26" s="173"/>
      <c r="K26" s="173"/>
      <c r="L26" s="174"/>
      <c r="M26" s="173"/>
      <c r="N26" s="278"/>
      <c r="O26" s="289"/>
      <c r="P26" s="177"/>
      <c r="Q26" s="177"/>
      <c r="R26" s="177"/>
      <c r="S26" s="177"/>
      <c r="T26" s="212"/>
      <c r="U26" s="177"/>
      <c r="V26" s="178"/>
      <c r="W26" s="177"/>
      <c r="X26" s="177"/>
      <c r="Y26" s="177"/>
      <c r="Z26" s="177"/>
      <c r="AA26" s="290"/>
      <c r="AB26" s="177"/>
      <c r="AC26" s="290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</row>
    <row r="27" spans="1:53" s="162" customFormat="1" ht="12" customHeight="1" x14ac:dyDescent="0.25">
      <c r="A27" s="252">
        <v>44938</v>
      </c>
      <c r="B27" s="211" t="s">
        <v>98</v>
      </c>
      <c r="C27" s="253" t="s">
        <v>88</v>
      </c>
      <c r="D27" s="262"/>
      <c r="E27" s="201"/>
      <c r="F27" s="202">
        <v>18</v>
      </c>
      <c r="G27" s="263"/>
      <c r="H27" s="277"/>
      <c r="I27" s="173">
        <v>18</v>
      </c>
      <c r="J27" s="173"/>
      <c r="K27" s="173"/>
      <c r="L27" s="174"/>
      <c r="M27" s="173"/>
      <c r="N27" s="278"/>
      <c r="O27" s="289"/>
      <c r="P27" s="177"/>
      <c r="Q27" s="177"/>
      <c r="R27" s="177"/>
      <c r="S27" s="177"/>
      <c r="T27" s="212"/>
      <c r="U27" s="177"/>
      <c r="V27" s="178"/>
      <c r="W27" s="177"/>
      <c r="X27" s="177"/>
      <c r="Y27" s="177"/>
      <c r="Z27" s="177"/>
      <c r="AA27" s="290"/>
      <c r="AB27" s="177"/>
      <c r="AC27" s="290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</row>
    <row r="28" spans="1:53" s="162" customFormat="1" ht="12" customHeight="1" x14ac:dyDescent="0.25">
      <c r="A28" s="252">
        <v>44938</v>
      </c>
      <c r="B28" s="211" t="s">
        <v>136</v>
      </c>
      <c r="C28" s="253" t="s">
        <v>88</v>
      </c>
      <c r="D28" s="262"/>
      <c r="E28" s="201"/>
      <c r="F28" s="202"/>
      <c r="G28" s="263">
        <v>5.0999999999999996</v>
      </c>
      <c r="H28" s="277"/>
      <c r="I28" s="173"/>
      <c r="J28" s="173"/>
      <c r="K28" s="173"/>
      <c r="L28" s="174"/>
      <c r="M28" s="173"/>
      <c r="N28" s="278"/>
      <c r="O28" s="289"/>
      <c r="P28" s="177"/>
      <c r="Q28" s="177">
        <v>5.0999999999999996</v>
      </c>
      <c r="R28" s="177"/>
      <c r="S28" s="177"/>
      <c r="T28" s="212"/>
      <c r="U28" s="177"/>
      <c r="V28" s="178"/>
      <c r="W28" s="177"/>
      <c r="X28" s="177"/>
      <c r="Y28" s="177"/>
      <c r="Z28" s="177"/>
      <c r="AA28" s="290"/>
      <c r="AB28" s="177"/>
      <c r="AC28" s="290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</row>
    <row r="29" spans="1:53" s="162" customFormat="1" ht="12" customHeight="1" x14ac:dyDescent="0.25">
      <c r="A29" s="252">
        <v>44210</v>
      </c>
      <c r="B29" s="211" t="s">
        <v>100</v>
      </c>
      <c r="C29" s="253" t="s">
        <v>88</v>
      </c>
      <c r="D29" s="262"/>
      <c r="E29" s="201"/>
      <c r="F29" s="202">
        <v>23.5</v>
      </c>
      <c r="G29" s="263"/>
      <c r="H29" s="277"/>
      <c r="I29" s="173">
        <v>23.5</v>
      </c>
      <c r="J29" s="173"/>
      <c r="K29" s="173"/>
      <c r="L29" s="174"/>
      <c r="M29" s="173"/>
      <c r="N29" s="278"/>
      <c r="O29" s="289"/>
      <c r="P29" s="177"/>
      <c r="Q29" s="177"/>
      <c r="R29" s="177"/>
      <c r="S29" s="177"/>
      <c r="T29" s="212"/>
      <c r="U29" s="177"/>
      <c r="V29" s="178"/>
      <c r="W29" s="177"/>
      <c r="X29" s="177"/>
      <c r="Y29" s="177"/>
      <c r="Z29" s="177"/>
      <c r="AA29" s="290"/>
      <c r="AB29" s="177"/>
      <c r="AC29" s="290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</row>
    <row r="30" spans="1:53" s="162" customFormat="1" ht="12" customHeight="1" x14ac:dyDescent="0.25">
      <c r="A30" s="252">
        <v>44210</v>
      </c>
      <c r="B30" s="211" t="s">
        <v>102</v>
      </c>
      <c r="C30" s="253" t="s">
        <v>88</v>
      </c>
      <c r="D30" s="262">
        <v>26.5</v>
      </c>
      <c r="E30" s="201"/>
      <c r="F30" s="202"/>
      <c r="G30" s="263"/>
      <c r="H30" s="277"/>
      <c r="I30" s="173">
        <v>26.5</v>
      </c>
      <c r="J30" s="173"/>
      <c r="K30" s="173"/>
      <c r="L30" s="174"/>
      <c r="M30" s="173"/>
      <c r="N30" s="278"/>
      <c r="O30" s="289"/>
      <c r="P30" s="177"/>
      <c r="Q30" s="177"/>
      <c r="R30" s="177"/>
      <c r="S30" s="177"/>
      <c r="T30" s="212"/>
      <c r="U30" s="177"/>
      <c r="V30" s="178"/>
      <c r="W30" s="177"/>
      <c r="X30" s="177"/>
      <c r="Y30" s="177"/>
      <c r="Z30" s="177"/>
      <c r="AA30" s="290"/>
      <c r="AB30" s="177"/>
      <c r="AC30" s="290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</row>
    <row r="31" spans="1:53" s="162" customFormat="1" ht="12" customHeight="1" x14ac:dyDescent="0.25">
      <c r="A31" s="252">
        <v>44210</v>
      </c>
      <c r="B31" s="211" t="s">
        <v>104</v>
      </c>
      <c r="C31" s="253" t="s">
        <v>88</v>
      </c>
      <c r="D31" s="262"/>
      <c r="E31" s="201"/>
      <c r="F31" s="202">
        <v>2</v>
      </c>
      <c r="G31" s="263"/>
      <c r="H31" s="277"/>
      <c r="I31" s="173">
        <v>2</v>
      </c>
      <c r="J31" s="173"/>
      <c r="K31" s="173"/>
      <c r="L31" s="174"/>
      <c r="M31" s="173"/>
      <c r="N31" s="278"/>
      <c r="O31" s="289"/>
      <c r="P31" s="177"/>
      <c r="Q31" s="177"/>
      <c r="R31" s="177"/>
      <c r="S31" s="177"/>
      <c r="T31" s="212"/>
      <c r="U31" s="177"/>
      <c r="V31" s="178"/>
      <c r="W31" s="177"/>
      <c r="X31" s="177"/>
      <c r="Y31" s="177"/>
      <c r="Z31" s="177"/>
      <c r="AA31" s="290"/>
      <c r="AB31" s="177"/>
      <c r="AC31" s="290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</row>
    <row r="32" spans="1:53" s="162" customFormat="1" ht="12" customHeight="1" x14ac:dyDescent="0.25">
      <c r="A32" s="252">
        <v>44210</v>
      </c>
      <c r="B32" s="211" t="s">
        <v>106</v>
      </c>
      <c r="C32" s="253" t="s">
        <v>88</v>
      </c>
      <c r="D32" s="262"/>
      <c r="E32" s="201"/>
      <c r="F32" s="202">
        <v>12</v>
      </c>
      <c r="G32" s="263"/>
      <c r="H32" s="277"/>
      <c r="I32" s="173">
        <v>12</v>
      </c>
      <c r="J32" s="173"/>
      <c r="K32" s="173"/>
      <c r="L32" s="174"/>
      <c r="M32" s="173"/>
      <c r="N32" s="278"/>
      <c r="O32" s="289"/>
      <c r="P32" s="177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177"/>
      <c r="AC32" s="290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</row>
    <row r="33" spans="1:53" s="162" customFormat="1" ht="12" customHeight="1" x14ac:dyDescent="0.25">
      <c r="A33" s="252">
        <v>44210</v>
      </c>
      <c r="B33" s="211" t="s">
        <v>108</v>
      </c>
      <c r="C33" s="253" t="s">
        <v>88</v>
      </c>
      <c r="D33" s="262"/>
      <c r="E33" s="201"/>
      <c r="F33" s="202">
        <v>8.5</v>
      </c>
      <c r="G33" s="263"/>
      <c r="H33" s="277"/>
      <c r="I33" s="173">
        <v>8.5</v>
      </c>
      <c r="J33" s="173"/>
      <c r="K33" s="173"/>
      <c r="L33" s="174"/>
      <c r="M33" s="173"/>
      <c r="N33" s="278"/>
      <c r="O33" s="289"/>
      <c r="P33" s="177"/>
      <c r="Q33" s="177"/>
      <c r="R33" s="177"/>
      <c r="S33" s="177"/>
      <c r="T33" s="212"/>
      <c r="U33" s="177"/>
      <c r="V33" s="178"/>
      <c r="W33" s="177"/>
      <c r="X33" s="177"/>
      <c r="Y33" s="177"/>
      <c r="Z33" s="177"/>
      <c r="AA33" s="290"/>
      <c r="AB33" s="177"/>
      <c r="AC33" s="290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</row>
    <row r="34" spans="1:53" s="162" customFormat="1" ht="12" customHeight="1" x14ac:dyDescent="0.25">
      <c r="A34" s="252">
        <v>44210</v>
      </c>
      <c r="B34" s="211" t="s">
        <v>110</v>
      </c>
      <c r="C34" s="253" t="s">
        <v>88</v>
      </c>
      <c r="D34" s="262"/>
      <c r="E34" s="201"/>
      <c r="F34" s="202">
        <v>16</v>
      </c>
      <c r="G34" s="263"/>
      <c r="H34" s="277"/>
      <c r="I34" s="173">
        <v>16</v>
      </c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177"/>
      <c r="AC34" s="290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</row>
    <row r="35" spans="1:53" s="162" customFormat="1" ht="12" customHeight="1" x14ac:dyDescent="0.25">
      <c r="A35" s="252">
        <v>44210</v>
      </c>
      <c r="B35" s="211" t="s">
        <v>110</v>
      </c>
      <c r="C35" s="253" t="s">
        <v>88</v>
      </c>
      <c r="D35" s="262"/>
      <c r="E35" s="201"/>
      <c r="F35" s="202">
        <v>10</v>
      </c>
      <c r="G35" s="263"/>
      <c r="H35" s="277"/>
      <c r="I35" s="173">
        <v>10</v>
      </c>
      <c r="J35" s="173"/>
      <c r="K35" s="173"/>
      <c r="L35" s="174"/>
      <c r="M35" s="173"/>
      <c r="N35" s="278"/>
      <c r="O35" s="289"/>
      <c r="P35" s="177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290"/>
      <c r="AB35" s="177"/>
      <c r="AC35" s="290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</row>
    <row r="36" spans="1:53" s="162" customFormat="1" ht="12" customHeight="1" x14ac:dyDescent="0.25">
      <c r="A36" s="252">
        <v>44210</v>
      </c>
      <c r="B36" s="211" t="s">
        <v>111</v>
      </c>
      <c r="C36" s="253" t="s">
        <v>88</v>
      </c>
      <c r="D36" s="262">
        <v>25</v>
      </c>
      <c r="E36" s="201"/>
      <c r="F36" s="202"/>
      <c r="G36" s="263"/>
      <c r="H36" s="277"/>
      <c r="I36" s="173">
        <v>25</v>
      </c>
      <c r="J36" s="173"/>
      <c r="K36" s="173"/>
      <c r="L36" s="174"/>
      <c r="M36" s="173"/>
      <c r="N36" s="278"/>
      <c r="O36" s="289"/>
      <c r="P36" s="177"/>
      <c r="Q36" s="177"/>
      <c r="R36" s="177"/>
      <c r="S36" s="177"/>
      <c r="T36" s="212"/>
      <c r="U36" s="177"/>
      <c r="V36" s="178"/>
      <c r="W36" s="177"/>
      <c r="X36" s="177"/>
      <c r="Y36" s="177"/>
      <c r="Z36" s="177"/>
      <c r="AA36" s="290"/>
      <c r="AB36" s="177"/>
      <c r="AC36" s="290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</row>
    <row r="37" spans="1:53" s="162" customFormat="1" ht="12" customHeight="1" x14ac:dyDescent="0.25">
      <c r="A37" s="252">
        <v>44942</v>
      </c>
      <c r="B37" s="211" t="s">
        <v>103</v>
      </c>
      <c r="C37" s="253" t="s">
        <v>88</v>
      </c>
      <c r="D37" s="262">
        <v>30</v>
      </c>
      <c r="E37" s="201"/>
      <c r="F37" s="202"/>
      <c r="G37" s="263"/>
      <c r="H37" s="277">
        <v>30</v>
      </c>
      <c r="I37" s="173"/>
      <c r="J37" s="173"/>
      <c r="K37" s="173"/>
      <c r="L37" s="174"/>
      <c r="M37" s="173"/>
      <c r="N37" s="278"/>
      <c r="O37" s="289"/>
      <c r="P37" s="177"/>
      <c r="Q37" s="177"/>
      <c r="R37" s="177"/>
      <c r="S37" s="177"/>
      <c r="T37" s="212"/>
      <c r="U37" s="177"/>
      <c r="V37" s="178"/>
      <c r="W37" s="177"/>
      <c r="X37" s="177"/>
      <c r="Y37" s="177"/>
      <c r="Z37" s="177"/>
      <c r="AA37" s="290"/>
      <c r="AB37" s="177"/>
      <c r="AC37" s="290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</row>
    <row r="38" spans="1:53" s="162" customFormat="1" ht="12" customHeight="1" x14ac:dyDescent="0.25">
      <c r="A38" s="252">
        <v>44945</v>
      </c>
      <c r="B38" s="211" t="s">
        <v>105</v>
      </c>
      <c r="C38" s="253" t="s">
        <v>88</v>
      </c>
      <c r="D38" s="262">
        <v>100.02</v>
      </c>
      <c r="E38" s="201"/>
      <c r="F38" s="202"/>
      <c r="G38" s="263"/>
      <c r="H38" s="277">
        <v>100.02</v>
      </c>
      <c r="I38" s="173"/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290"/>
      <c r="AB38" s="177"/>
      <c r="AC38" s="290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</row>
    <row r="39" spans="1:53" s="162" customFormat="1" ht="12" customHeight="1" x14ac:dyDescent="0.25">
      <c r="A39" s="252">
        <v>44945</v>
      </c>
      <c r="B39" s="211" t="s">
        <v>107</v>
      </c>
      <c r="C39" s="253" t="s">
        <v>88</v>
      </c>
      <c r="D39" s="262">
        <v>142</v>
      </c>
      <c r="E39" s="201"/>
      <c r="F39" s="202"/>
      <c r="G39" s="263"/>
      <c r="H39" s="277">
        <v>142</v>
      </c>
      <c r="I39" s="173"/>
      <c r="J39" s="173"/>
      <c r="K39" s="173"/>
      <c r="L39" s="174"/>
      <c r="M39" s="173"/>
      <c r="N39" s="278"/>
      <c r="O39" s="289"/>
      <c r="P39" s="177"/>
      <c r="Q39" s="177"/>
      <c r="R39" s="177"/>
      <c r="S39" s="177"/>
      <c r="T39" s="212"/>
      <c r="U39" s="177"/>
      <c r="V39" s="178"/>
      <c r="W39" s="177"/>
      <c r="X39" s="177"/>
      <c r="Y39" s="177"/>
      <c r="Z39" s="177"/>
      <c r="AA39" s="290"/>
      <c r="AB39" s="177"/>
      <c r="AC39" s="290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</row>
    <row r="40" spans="1:53" s="162" customFormat="1" ht="12" customHeight="1" x14ac:dyDescent="0.25">
      <c r="A40" s="252">
        <v>44945</v>
      </c>
      <c r="B40" s="211" t="s">
        <v>137</v>
      </c>
      <c r="C40" s="253" t="s">
        <v>88</v>
      </c>
      <c r="D40" s="262"/>
      <c r="E40" s="201">
        <v>71.180000000000007</v>
      </c>
      <c r="F40" s="202"/>
      <c r="G40" s="263"/>
      <c r="H40" s="277"/>
      <c r="I40" s="173"/>
      <c r="J40" s="173"/>
      <c r="K40" s="173"/>
      <c r="L40" s="174"/>
      <c r="M40" s="173"/>
      <c r="N40" s="278"/>
      <c r="O40" s="289"/>
      <c r="P40" s="177"/>
      <c r="Q40" s="177"/>
      <c r="R40" s="177"/>
      <c r="S40" s="177">
        <v>25.99</v>
      </c>
      <c r="T40" s="212"/>
      <c r="U40" s="177"/>
      <c r="V40" s="178">
        <v>45.19</v>
      </c>
      <c r="W40" s="177"/>
      <c r="X40" s="177"/>
      <c r="Y40" s="177"/>
      <c r="Z40" s="177"/>
      <c r="AA40" s="290"/>
      <c r="AB40" s="177"/>
      <c r="AC40" s="290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</row>
    <row r="41" spans="1:53" s="162" customFormat="1" ht="12" customHeight="1" x14ac:dyDescent="0.25">
      <c r="A41" s="252">
        <v>44947</v>
      </c>
      <c r="B41" s="211" t="s">
        <v>138</v>
      </c>
      <c r="C41" s="253" t="s">
        <v>88</v>
      </c>
      <c r="D41" s="262"/>
      <c r="E41" s="201">
        <v>10.08</v>
      </c>
      <c r="F41" s="202"/>
      <c r="G41" s="263"/>
      <c r="H41" s="277"/>
      <c r="I41" s="173"/>
      <c r="J41" s="173"/>
      <c r="K41" s="173"/>
      <c r="L41" s="174"/>
      <c r="M41" s="173"/>
      <c r="N41" s="278"/>
      <c r="O41" s="289"/>
      <c r="P41" s="177"/>
      <c r="Q41" s="177"/>
      <c r="R41" s="177"/>
      <c r="S41" s="177"/>
      <c r="T41" s="212"/>
      <c r="U41" s="177"/>
      <c r="V41" s="178"/>
      <c r="W41" s="177"/>
      <c r="X41" s="177">
        <v>10.08</v>
      </c>
      <c r="Y41" s="177"/>
      <c r="Z41" s="177"/>
      <c r="AA41" s="290"/>
      <c r="AB41" s="177"/>
      <c r="AC41" s="290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</row>
    <row r="42" spans="1:53" s="162" customFormat="1" ht="12" customHeight="1" x14ac:dyDescent="0.25">
      <c r="A42" s="252">
        <v>44947</v>
      </c>
      <c r="B42" s="211" t="s">
        <v>109</v>
      </c>
      <c r="C42" s="253" t="s">
        <v>88</v>
      </c>
      <c r="D42" s="262">
        <v>50</v>
      </c>
      <c r="E42" s="201"/>
      <c r="F42" s="202"/>
      <c r="G42" s="263"/>
      <c r="H42" s="277">
        <v>50</v>
      </c>
      <c r="I42" s="173"/>
      <c r="J42" s="173"/>
      <c r="K42" s="173"/>
      <c r="L42" s="174"/>
      <c r="M42" s="173"/>
      <c r="N42" s="278"/>
      <c r="O42" s="289"/>
      <c r="P42" s="177"/>
      <c r="Q42" s="177"/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177"/>
      <c r="AC42" s="290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</row>
    <row r="43" spans="1:53" s="162" customFormat="1" ht="12" customHeight="1" x14ac:dyDescent="0.25">
      <c r="A43" s="252">
        <v>44952</v>
      </c>
      <c r="B43" s="211" t="s">
        <v>112</v>
      </c>
      <c r="C43" s="253" t="s">
        <v>88</v>
      </c>
      <c r="D43" s="262"/>
      <c r="E43" s="201"/>
      <c r="F43" s="202">
        <v>75</v>
      </c>
      <c r="G43" s="263"/>
      <c r="H43" s="277"/>
      <c r="I43" s="173">
        <v>75</v>
      </c>
      <c r="J43" s="173"/>
      <c r="K43" s="173"/>
      <c r="L43" s="174"/>
      <c r="M43" s="173"/>
      <c r="N43" s="278"/>
      <c r="O43" s="289"/>
      <c r="P43" s="177"/>
      <c r="Q43" s="177"/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177"/>
      <c r="AC43" s="290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</row>
    <row r="44" spans="1:53" s="162" customFormat="1" ht="12" customHeight="1" x14ac:dyDescent="0.25">
      <c r="A44" s="252">
        <v>44952</v>
      </c>
      <c r="B44" s="211" t="s">
        <v>113</v>
      </c>
      <c r="C44" s="253" t="s">
        <v>88</v>
      </c>
      <c r="D44" s="262"/>
      <c r="E44" s="201"/>
      <c r="F44" s="202">
        <v>10</v>
      </c>
      <c r="G44" s="263"/>
      <c r="H44" s="277"/>
      <c r="I44" s="173">
        <v>10</v>
      </c>
      <c r="J44" s="173"/>
      <c r="K44" s="173"/>
      <c r="L44" s="174"/>
      <c r="M44" s="173"/>
      <c r="N44" s="278"/>
      <c r="O44" s="289"/>
      <c r="P44" s="177"/>
      <c r="Q44" s="177"/>
      <c r="R44" s="177"/>
      <c r="S44" s="177"/>
      <c r="T44" s="212"/>
      <c r="U44" s="177"/>
      <c r="V44" s="178"/>
      <c r="W44" s="177"/>
      <c r="X44" s="177"/>
      <c r="Y44" s="177"/>
      <c r="Z44" s="177"/>
      <c r="AA44" s="290"/>
      <c r="AB44" s="177"/>
      <c r="AC44" s="290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</row>
    <row r="45" spans="1:53" s="162" customFormat="1" ht="12" customHeight="1" x14ac:dyDescent="0.25">
      <c r="A45" s="252">
        <v>44952</v>
      </c>
      <c r="B45" s="211" t="s">
        <v>114</v>
      </c>
      <c r="C45" s="253" t="s">
        <v>88</v>
      </c>
      <c r="D45" s="262">
        <v>183</v>
      </c>
      <c r="E45" s="201"/>
      <c r="F45" s="202"/>
      <c r="G45" s="263"/>
      <c r="H45" s="277"/>
      <c r="I45" s="173">
        <v>183</v>
      </c>
      <c r="J45" s="173"/>
      <c r="K45" s="173"/>
      <c r="L45" s="174"/>
      <c r="M45" s="173"/>
      <c r="N45" s="278"/>
      <c r="O45" s="289"/>
      <c r="P45" s="177"/>
      <c r="Q45" s="177"/>
      <c r="R45" s="177"/>
      <c r="S45" s="177"/>
      <c r="T45" s="212"/>
      <c r="U45" s="177"/>
      <c r="V45" s="178"/>
      <c r="W45" s="177"/>
      <c r="X45" s="177"/>
      <c r="Y45" s="177"/>
      <c r="Z45" s="177"/>
      <c r="AA45" s="290"/>
      <c r="AB45" s="177"/>
      <c r="AC45" s="290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</row>
    <row r="46" spans="1:53" s="162" customFormat="1" ht="12" customHeight="1" x14ac:dyDescent="0.25">
      <c r="A46" s="252">
        <v>44952</v>
      </c>
      <c r="B46" s="211" t="s">
        <v>115</v>
      </c>
      <c r="C46" s="253" t="s">
        <v>88</v>
      </c>
      <c r="D46" s="262"/>
      <c r="E46" s="201"/>
      <c r="F46" s="202">
        <v>7.5</v>
      </c>
      <c r="G46" s="263"/>
      <c r="H46" s="277"/>
      <c r="I46" s="173">
        <v>7.5</v>
      </c>
      <c r="J46" s="173"/>
      <c r="K46" s="173"/>
      <c r="L46" s="174"/>
      <c r="M46" s="173"/>
      <c r="N46" s="278"/>
      <c r="O46" s="289"/>
      <c r="P46" s="177"/>
      <c r="Q46" s="177"/>
      <c r="R46" s="177"/>
      <c r="S46" s="177"/>
      <c r="T46" s="212"/>
      <c r="U46" s="177"/>
      <c r="V46" s="178"/>
      <c r="W46" s="177"/>
      <c r="X46" s="177"/>
      <c r="Y46" s="177"/>
      <c r="Z46" s="177"/>
      <c r="AA46" s="290"/>
      <c r="AB46" s="177"/>
      <c r="AC46" s="290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</row>
    <row r="47" spans="1:53" s="162" customFormat="1" ht="12" customHeight="1" x14ac:dyDescent="0.25">
      <c r="A47" s="252">
        <v>44952</v>
      </c>
      <c r="B47" s="211" t="s">
        <v>116</v>
      </c>
      <c r="C47" s="253" t="s">
        <v>88</v>
      </c>
      <c r="D47" s="262"/>
      <c r="E47" s="201"/>
      <c r="F47" s="202">
        <v>13.5</v>
      </c>
      <c r="G47" s="263"/>
      <c r="H47" s="277"/>
      <c r="I47" s="173">
        <v>13.5</v>
      </c>
      <c r="J47" s="173"/>
      <c r="K47" s="173"/>
      <c r="L47" s="174"/>
      <c r="M47" s="173"/>
      <c r="N47" s="278"/>
      <c r="O47" s="289"/>
      <c r="P47" s="177"/>
      <c r="Q47" s="177"/>
      <c r="R47" s="177"/>
      <c r="S47" s="177"/>
      <c r="T47" s="212"/>
      <c r="U47" s="177"/>
      <c r="V47" s="178"/>
      <c r="W47" s="177"/>
      <c r="X47" s="177"/>
      <c r="Y47" s="177"/>
      <c r="Z47" s="177"/>
      <c r="AA47" s="290"/>
      <c r="AB47" s="177"/>
      <c r="AC47" s="290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</row>
    <row r="48" spans="1:53" s="162" customFormat="1" ht="12" customHeight="1" x14ac:dyDescent="0.25">
      <c r="A48" s="252">
        <v>44952</v>
      </c>
      <c r="B48" s="211" t="s">
        <v>117</v>
      </c>
      <c r="C48" s="253" t="s">
        <v>88</v>
      </c>
      <c r="D48" s="262">
        <v>47</v>
      </c>
      <c r="E48" s="201"/>
      <c r="F48" s="202"/>
      <c r="G48" s="263"/>
      <c r="H48" s="277"/>
      <c r="I48" s="173">
        <v>47</v>
      </c>
      <c r="J48" s="173"/>
      <c r="K48" s="173"/>
      <c r="L48" s="174"/>
      <c r="M48" s="173"/>
      <c r="N48" s="278"/>
      <c r="O48" s="289"/>
      <c r="P48" s="177"/>
      <c r="Q48" s="177"/>
      <c r="R48" s="177"/>
      <c r="S48" s="177"/>
      <c r="T48" s="212"/>
      <c r="U48" s="177"/>
      <c r="V48" s="178"/>
      <c r="W48" s="177"/>
      <c r="X48" s="177"/>
      <c r="Y48" s="177"/>
      <c r="Z48" s="177"/>
      <c r="AA48" s="290"/>
      <c r="AB48" s="177"/>
      <c r="AC48" s="290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</row>
    <row r="49" spans="1:53" s="162" customFormat="1" ht="12" customHeight="1" x14ac:dyDescent="0.25">
      <c r="A49" s="252">
        <v>44952</v>
      </c>
      <c r="B49" s="211" t="s">
        <v>118</v>
      </c>
      <c r="C49" s="253" t="s">
        <v>88</v>
      </c>
      <c r="D49" s="262"/>
      <c r="E49" s="201"/>
      <c r="F49" s="202">
        <v>136</v>
      </c>
      <c r="G49" s="263"/>
      <c r="H49" s="277"/>
      <c r="I49" s="173">
        <v>136</v>
      </c>
      <c r="J49" s="173"/>
      <c r="K49" s="173"/>
      <c r="L49" s="174"/>
      <c r="M49" s="173"/>
      <c r="N49" s="278"/>
      <c r="O49" s="289"/>
      <c r="P49" s="177"/>
      <c r="Q49" s="177"/>
      <c r="R49" s="177"/>
      <c r="S49" s="177"/>
      <c r="T49" s="212"/>
      <c r="U49" s="177"/>
      <c r="V49" s="178"/>
      <c r="W49" s="177"/>
      <c r="X49" s="177"/>
      <c r="Y49" s="177"/>
      <c r="Z49" s="177"/>
      <c r="AA49" s="290"/>
      <c r="AB49" s="177"/>
      <c r="AC49" s="290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</row>
    <row r="50" spans="1:53" s="162" customFormat="1" ht="12" customHeight="1" x14ac:dyDescent="0.25">
      <c r="A50" s="252">
        <v>44952</v>
      </c>
      <c r="B50" s="211" t="s">
        <v>119</v>
      </c>
      <c r="C50" s="253" t="s">
        <v>88</v>
      </c>
      <c r="D50" s="262"/>
      <c r="E50" s="201"/>
      <c r="F50" s="202">
        <v>18</v>
      </c>
      <c r="G50" s="263"/>
      <c r="H50" s="277"/>
      <c r="I50" s="173">
        <v>18</v>
      </c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290"/>
      <c r="AB50" s="177"/>
      <c r="AC50" s="290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</row>
    <row r="51" spans="1:53" s="162" customFormat="1" ht="12" customHeight="1" x14ac:dyDescent="0.25">
      <c r="A51" s="252">
        <v>44952</v>
      </c>
      <c r="B51" s="211" t="s">
        <v>120</v>
      </c>
      <c r="C51" s="253" t="s">
        <v>88</v>
      </c>
      <c r="D51" s="262">
        <v>45</v>
      </c>
      <c r="E51" s="201"/>
      <c r="F51" s="202"/>
      <c r="G51" s="263"/>
      <c r="H51" s="277"/>
      <c r="I51" s="173">
        <v>45</v>
      </c>
      <c r="J51" s="173"/>
      <c r="K51" s="173"/>
      <c r="L51" s="174"/>
      <c r="M51" s="173"/>
      <c r="N51" s="278"/>
      <c r="O51" s="289"/>
      <c r="P51" s="177"/>
      <c r="Q51" s="177"/>
      <c r="R51" s="177"/>
      <c r="S51" s="177"/>
      <c r="T51" s="212"/>
      <c r="U51" s="177"/>
      <c r="V51" s="178"/>
      <c r="W51" s="177"/>
      <c r="X51" s="177"/>
      <c r="Y51" s="177"/>
      <c r="Z51" s="177"/>
      <c r="AA51" s="290"/>
      <c r="AB51" s="177"/>
      <c r="AC51" s="290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</row>
    <row r="52" spans="1:53" s="162" customFormat="1" ht="12" customHeight="1" x14ac:dyDescent="0.25">
      <c r="A52" s="252">
        <v>44953</v>
      </c>
      <c r="B52" s="211" t="s">
        <v>139</v>
      </c>
      <c r="C52" s="253" t="s">
        <v>88</v>
      </c>
      <c r="D52" s="262"/>
      <c r="E52" s="201">
        <v>172.8</v>
      </c>
      <c r="F52" s="202"/>
      <c r="G52" s="263"/>
      <c r="H52" s="277"/>
      <c r="I52" s="173"/>
      <c r="J52" s="173"/>
      <c r="K52" s="173"/>
      <c r="L52" s="174"/>
      <c r="M52" s="173"/>
      <c r="N52" s="278"/>
      <c r="O52" s="289"/>
      <c r="P52" s="177"/>
      <c r="Q52" s="177"/>
      <c r="R52" s="177"/>
      <c r="S52" s="177"/>
      <c r="T52" s="212"/>
      <c r="U52" s="177">
        <v>172.8</v>
      </c>
      <c r="V52" s="178"/>
      <c r="W52" s="177"/>
      <c r="X52" s="177"/>
      <c r="Y52" s="177"/>
      <c r="Z52" s="177"/>
      <c r="AA52" s="290"/>
      <c r="AB52" s="177"/>
      <c r="AC52" s="290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</row>
    <row r="53" spans="1:53" s="162" customFormat="1" ht="12" customHeight="1" x14ac:dyDescent="0.25">
      <c r="A53" s="252">
        <v>44953</v>
      </c>
      <c r="B53" s="211" t="s">
        <v>121</v>
      </c>
      <c r="C53" s="253" t="s">
        <v>88</v>
      </c>
      <c r="D53" s="262">
        <v>105</v>
      </c>
      <c r="E53" s="201"/>
      <c r="F53" s="202"/>
      <c r="G53" s="263"/>
      <c r="H53" s="277"/>
      <c r="I53" s="173">
        <v>105</v>
      </c>
      <c r="J53" s="173"/>
      <c r="K53" s="173"/>
      <c r="L53" s="174"/>
      <c r="M53" s="173"/>
      <c r="N53" s="278"/>
      <c r="O53" s="289"/>
      <c r="P53" s="177"/>
      <c r="Q53" s="177"/>
      <c r="R53" s="177"/>
      <c r="S53" s="177"/>
      <c r="T53" s="212"/>
      <c r="U53" s="177"/>
      <c r="V53" s="178"/>
      <c r="W53" s="177"/>
      <c r="X53" s="177"/>
      <c r="Y53" s="177"/>
      <c r="Z53" s="177"/>
      <c r="AA53" s="290"/>
      <c r="AB53" s="177"/>
      <c r="AC53" s="290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</row>
    <row r="54" spans="1:53" s="162" customFormat="1" ht="12" customHeight="1" x14ac:dyDescent="0.25">
      <c r="A54" s="252">
        <v>44953</v>
      </c>
      <c r="B54" s="211" t="s">
        <v>122</v>
      </c>
      <c r="C54" s="253" t="s">
        <v>88</v>
      </c>
      <c r="D54" s="262">
        <v>18</v>
      </c>
      <c r="E54" s="201"/>
      <c r="F54" s="202"/>
      <c r="G54" s="263"/>
      <c r="H54" s="277"/>
      <c r="I54" s="173">
        <v>18</v>
      </c>
      <c r="J54" s="173"/>
      <c r="K54" s="173"/>
      <c r="L54" s="174"/>
      <c r="M54" s="173"/>
      <c r="N54" s="278"/>
      <c r="O54" s="289"/>
      <c r="P54" s="177"/>
      <c r="Q54" s="177"/>
      <c r="R54" s="177"/>
      <c r="S54" s="177"/>
      <c r="T54" s="212"/>
      <c r="U54" s="177"/>
      <c r="V54" s="178"/>
      <c r="W54" s="177"/>
      <c r="X54" s="177"/>
      <c r="Y54" s="177"/>
      <c r="Z54" s="177"/>
      <c r="AA54" s="290"/>
      <c r="AB54" s="177"/>
      <c r="AC54" s="290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</row>
    <row r="55" spans="1:53" s="162" customFormat="1" ht="12" customHeight="1" x14ac:dyDescent="0.25">
      <c r="A55" s="252">
        <v>44953</v>
      </c>
      <c r="B55" s="211" t="s">
        <v>123</v>
      </c>
      <c r="C55" s="253" t="s">
        <v>88</v>
      </c>
      <c r="D55" s="262">
        <v>112</v>
      </c>
      <c r="E55" s="201"/>
      <c r="F55" s="202"/>
      <c r="G55" s="263"/>
      <c r="H55" s="277"/>
      <c r="I55" s="173">
        <v>112</v>
      </c>
      <c r="J55" s="173"/>
      <c r="K55" s="173"/>
      <c r="L55" s="174"/>
      <c r="M55" s="173"/>
      <c r="N55" s="278"/>
      <c r="O55" s="289"/>
      <c r="P55" s="177"/>
      <c r="Q55" s="177"/>
      <c r="R55" s="177"/>
      <c r="S55" s="177"/>
      <c r="T55" s="212"/>
      <c r="U55" s="177"/>
      <c r="V55" s="178"/>
      <c r="W55" s="177"/>
      <c r="X55" s="177"/>
      <c r="Y55" s="177"/>
      <c r="Z55" s="177"/>
      <c r="AA55" s="290"/>
      <c r="AB55" s="177"/>
      <c r="AC55" s="290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</row>
    <row r="56" spans="1:53" s="162" customFormat="1" ht="12" customHeight="1" x14ac:dyDescent="0.25">
      <c r="A56" s="252">
        <v>44953</v>
      </c>
      <c r="B56" s="211" t="s">
        <v>124</v>
      </c>
      <c r="C56" s="253" t="s">
        <v>88</v>
      </c>
      <c r="D56" s="262">
        <v>25.5</v>
      </c>
      <c r="E56" s="201"/>
      <c r="F56" s="202"/>
      <c r="G56" s="263"/>
      <c r="H56" s="277"/>
      <c r="I56" s="173">
        <v>25.5</v>
      </c>
      <c r="J56" s="173"/>
      <c r="K56" s="173"/>
      <c r="L56" s="174"/>
      <c r="M56" s="173"/>
      <c r="N56" s="278"/>
      <c r="O56" s="289"/>
      <c r="P56" s="177"/>
      <c r="Q56" s="177"/>
      <c r="R56" s="177"/>
      <c r="S56" s="177"/>
      <c r="T56" s="212"/>
      <c r="U56" s="177"/>
      <c r="V56" s="178"/>
      <c r="W56" s="177"/>
      <c r="X56" s="177"/>
      <c r="Y56" s="177"/>
      <c r="Z56" s="177"/>
      <c r="AA56" s="290"/>
      <c r="AB56" s="177"/>
      <c r="AC56" s="290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</row>
    <row r="57" spans="1:53" s="162" customFormat="1" ht="12" customHeight="1" x14ac:dyDescent="0.25">
      <c r="A57" s="252">
        <v>44953</v>
      </c>
      <c r="B57" s="211" t="s">
        <v>125</v>
      </c>
      <c r="C57" s="253" t="s">
        <v>88</v>
      </c>
      <c r="D57" s="262">
        <v>37.5</v>
      </c>
      <c r="E57" s="201"/>
      <c r="F57" s="202"/>
      <c r="G57" s="263"/>
      <c r="H57" s="277"/>
      <c r="I57" s="173">
        <v>37.5</v>
      </c>
      <c r="J57" s="173"/>
      <c r="K57" s="173"/>
      <c r="L57" s="174"/>
      <c r="M57" s="173"/>
      <c r="N57" s="278"/>
      <c r="O57" s="289"/>
      <c r="P57" s="177"/>
      <c r="Q57" s="177"/>
      <c r="R57" s="177"/>
      <c r="S57" s="177"/>
      <c r="T57" s="212"/>
      <c r="U57" s="177"/>
      <c r="V57" s="178"/>
      <c r="W57" s="177"/>
      <c r="X57" s="177"/>
      <c r="Y57" s="177"/>
      <c r="Z57" s="177"/>
      <c r="AA57" s="290"/>
      <c r="AB57" s="177"/>
      <c r="AC57" s="290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</row>
    <row r="58" spans="1:53" s="162" customFormat="1" ht="12" customHeight="1" x14ac:dyDescent="0.25">
      <c r="A58" s="252">
        <v>44955</v>
      </c>
      <c r="B58" s="211" t="s">
        <v>140</v>
      </c>
      <c r="C58" s="253" t="s">
        <v>88</v>
      </c>
      <c r="D58" s="262"/>
      <c r="E58" s="201"/>
      <c r="F58" s="202"/>
      <c r="G58" s="263">
        <v>28</v>
      </c>
      <c r="H58" s="277"/>
      <c r="I58" s="173"/>
      <c r="J58" s="173"/>
      <c r="K58" s="173"/>
      <c r="L58" s="174"/>
      <c r="M58" s="173"/>
      <c r="N58" s="278"/>
      <c r="O58" s="289"/>
      <c r="P58" s="177"/>
      <c r="Q58" s="177">
        <v>28</v>
      </c>
      <c r="R58" s="177"/>
      <c r="S58" s="177"/>
      <c r="T58" s="212"/>
      <c r="U58" s="177"/>
      <c r="V58" s="178"/>
      <c r="W58" s="177"/>
      <c r="X58" s="177"/>
      <c r="Y58" s="177"/>
      <c r="Z58" s="177"/>
      <c r="AA58" s="290"/>
      <c r="AB58" s="177"/>
      <c r="AC58" s="290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</row>
    <row r="59" spans="1:53" s="162" customFormat="1" ht="12" customHeight="1" x14ac:dyDescent="0.25">
      <c r="A59" s="252">
        <v>44955</v>
      </c>
      <c r="B59" s="211" t="s">
        <v>141</v>
      </c>
      <c r="C59" s="253" t="s">
        <v>88</v>
      </c>
      <c r="D59" s="262">
        <v>732.17</v>
      </c>
      <c r="E59" s="201"/>
      <c r="F59" s="202"/>
      <c r="G59" s="263">
        <v>732.17</v>
      </c>
      <c r="H59" s="277"/>
      <c r="I59" s="173"/>
      <c r="J59" s="173"/>
      <c r="K59" s="173"/>
      <c r="L59" s="174"/>
      <c r="M59" s="173"/>
      <c r="N59" s="278"/>
      <c r="O59" s="289"/>
      <c r="P59" s="177"/>
      <c r="Q59" s="177"/>
      <c r="R59" s="177"/>
      <c r="S59" s="177"/>
      <c r="T59" s="212"/>
      <c r="U59" s="177"/>
      <c r="V59" s="178"/>
      <c r="W59" s="177"/>
      <c r="X59" s="177"/>
      <c r="Y59" s="177"/>
      <c r="Z59" s="177"/>
      <c r="AA59" s="290"/>
      <c r="AB59" s="177"/>
      <c r="AC59" s="290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</row>
    <row r="60" spans="1:53" s="162" customFormat="1" ht="12" customHeight="1" x14ac:dyDescent="0.25">
      <c r="A60" s="252">
        <v>44956</v>
      </c>
      <c r="B60" s="211" t="s">
        <v>142</v>
      </c>
      <c r="C60" s="253" t="s">
        <v>88</v>
      </c>
      <c r="D60" s="262"/>
      <c r="E60" s="201">
        <v>1319.5</v>
      </c>
      <c r="F60" s="202"/>
      <c r="G60" s="263"/>
      <c r="H60" s="277"/>
      <c r="I60" s="173"/>
      <c r="J60" s="173"/>
      <c r="K60" s="173"/>
      <c r="L60" s="174"/>
      <c r="M60" s="173"/>
      <c r="N60" s="278"/>
      <c r="O60" s="289"/>
      <c r="P60" s="177"/>
      <c r="Q60" s="177"/>
      <c r="R60" s="177">
        <v>1319.5</v>
      </c>
      <c r="S60" s="177"/>
      <c r="T60" s="212"/>
      <c r="U60" s="177"/>
      <c r="V60" s="178"/>
      <c r="W60" s="177"/>
      <c r="X60" s="177"/>
      <c r="Y60" s="177"/>
      <c r="Z60" s="177"/>
      <c r="AA60" s="290"/>
      <c r="AB60" s="177"/>
      <c r="AC60" s="290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</row>
    <row r="61" spans="1:53" s="162" customFormat="1" ht="12" customHeight="1" x14ac:dyDescent="0.25">
      <c r="A61" s="252">
        <v>44957</v>
      </c>
      <c r="B61" s="211" t="s">
        <v>143</v>
      </c>
      <c r="C61" s="253" t="s">
        <v>88</v>
      </c>
      <c r="D61" s="262"/>
      <c r="E61" s="201">
        <v>60</v>
      </c>
      <c r="F61" s="202"/>
      <c r="G61" s="263"/>
      <c r="H61" s="277"/>
      <c r="I61" s="173"/>
      <c r="J61" s="173"/>
      <c r="K61" s="173"/>
      <c r="L61" s="174"/>
      <c r="M61" s="173"/>
      <c r="N61" s="278"/>
      <c r="O61" s="289"/>
      <c r="P61" s="177"/>
      <c r="Q61" s="177"/>
      <c r="R61" s="177"/>
      <c r="S61" s="177"/>
      <c r="T61" s="212"/>
      <c r="U61" s="177">
        <v>60</v>
      </c>
      <c r="V61" s="178"/>
      <c r="W61" s="177"/>
      <c r="X61" s="177"/>
      <c r="Y61" s="177"/>
      <c r="Z61" s="177"/>
      <c r="AA61" s="290"/>
      <c r="AB61" s="177"/>
      <c r="AC61" s="290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</row>
    <row r="62" spans="1:53" s="162" customFormat="1" ht="12" customHeight="1" x14ac:dyDescent="0.25">
      <c r="A62" s="252">
        <v>44957</v>
      </c>
      <c r="B62" s="211" t="s">
        <v>144</v>
      </c>
      <c r="C62" s="253" t="s">
        <v>88</v>
      </c>
      <c r="D62" s="262"/>
      <c r="E62" s="201"/>
      <c r="F62" s="202">
        <v>3671.41</v>
      </c>
      <c r="G62" s="263"/>
      <c r="H62" s="277"/>
      <c r="I62" s="173"/>
      <c r="J62" s="173"/>
      <c r="K62" s="173"/>
      <c r="L62" s="174">
        <v>3671.41</v>
      </c>
      <c r="M62" s="173"/>
      <c r="N62" s="278"/>
      <c r="O62" s="289"/>
      <c r="P62" s="177"/>
      <c r="Q62" s="177"/>
      <c r="R62" s="177"/>
      <c r="S62" s="177"/>
      <c r="T62" s="212"/>
      <c r="U62" s="177"/>
      <c r="V62" s="178"/>
      <c r="W62" s="177"/>
      <c r="X62" s="177"/>
      <c r="Y62" s="177"/>
      <c r="Z62" s="177"/>
      <c r="AA62" s="290"/>
      <c r="AB62" s="177"/>
      <c r="AC62" s="290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</row>
    <row r="63" spans="1:53" s="162" customFormat="1" ht="12" customHeight="1" x14ac:dyDescent="0.25">
      <c r="A63" s="252"/>
      <c r="B63" s="211"/>
      <c r="C63" s="253"/>
      <c r="D63" s="262"/>
      <c r="E63" s="201"/>
      <c r="F63" s="202"/>
      <c r="G63" s="263"/>
      <c r="H63" s="277"/>
      <c r="I63" s="173"/>
      <c r="J63" s="173"/>
      <c r="K63" s="173"/>
      <c r="L63" s="174"/>
      <c r="M63" s="173"/>
      <c r="N63" s="278"/>
      <c r="O63" s="289"/>
      <c r="P63" s="177"/>
      <c r="Q63" s="177"/>
      <c r="R63" s="177"/>
      <c r="S63" s="177"/>
      <c r="T63" s="212"/>
      <c r="U63" s="177"/>
      <c r="V63" s="178"/>
      <c r="W63" s="177"/>
      <c r="X63" s="177"/>
      <c r="Y63" s="177"/>
      <c r="Z63" s="177"/>
      <c r="AA63" s="290"/>
      <c r="AB63" s="177"/>
      <c r="AC63" s="290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</row>
    <row r="64" spans="1:53" s="9" customFormat="1" ht="11" thickBot="1" x14ac:dyDescent="0.3">
      <c r="A64" s="254" t="s">
        <v>41</v>
      </c>
      <c r="B64" s="255"/>
      <c r="C64" s="256"/>
      <c r="D64" s="264">
        <f t="shared" ref="D64:AA64" si="0">SUM(D6:D63)</f>
        <v>4181.2</v>
      </c>
      <c r="E64" s="265">
        <f t="shared" si="0"/>
        <v>3704.89</v>
      </c>
      <c r="F64" s="266">
        <f t="shared" si="0"/>
        <v>4308.53</v>
      </c>
      <c r="G64" s="267">
        <f t="shared" si="0"/>
        <v>765.27</v>
      </c>
      <c r="H64" s="264">
        <f t="shared" si="0"/>
        <v>2527.6799999999998</v>
      </c>
      <c r="I64" s="265">
        <f t="shared" si="0"/>
        <v>1202.5</v>
      </c>
      <c r="J64" s="265">
        <f t="shared" si="0"/>
        <v>0</v>
      </c>
      <c r="K64" s="265">
        <f t="shared" si="0"/>
        <v>59.12</v>
      </c>
      <c r="L64" s="265">
        <f t="shared" si="0"/>
        <v>3874.64</v>
      </c>
      <c r="M64" s="265">
        <f t="shared" si="0"/>
        <v>43.620000000000005</v>
      </c>
      <c r="N64" s="279">
        <f t="shared" si="0"/>
        <v>0</v>
      </c>
      <c r="O64" s="291">
        <f t="shared" si="0"/>
        <v>1507.5</v>
      </c>
      <c r="P64" s="292">
        <f t="shared" si="0"/>
        <v>0</v>
      </c>
      <c r="Q64" s="292">
        <f t="shared" si="0"/>
        <v>33.1</v>
      </c>
      <c r="R64" s="292">
        <f t="shared" si="0"/>
        <v>1319.5</v>
      </c>
      <c r="S64" s="292">
        <f t="shared" si="0"/>
        <v>25.99</v>
      </c>
      <c r="T64" s="292">
        <f t="shared" si="0"/>
        <v>0</v>
      </c>
      <c r="U64" s="292">
        <f t="shared" si="0"/>
        <v>736.19</v>
      </c>
      <c r="V64" s="292">
        <f t="shared" si="0"/>
        <v>45.19</v>
      </c>
      <c r="W64" s="292">
        <f t="shared" si="0"/>
        <v>0</v>
      </c>
      <c r="X64" s="292">
        <f t="shared" si="0"/>
        <v>10.08</v>
      </c>
      <c r="Y64" s="292">
        <f t="shared" si="0"/>
        <v>10.44</v>
      </c>
      <c r="Z64" s="292">
        <f t="shared" si="0"/>
        <v>0</v>
      </c>
      <c r="AA64" s="293">
        <f t="shared" si="0"/>
        <v>0</v>
      </c>
      <c r="AB64" s="292">
        <f t="shared" ref="AB64:AC64" si="1">SUM(AB6:AB63)</f>
        <v>0</v>
      </c>
      <c r="AC64" s="293">
        <f t="shared" si="1"/>
        <v>0</v>
      </c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s="37" customFormat="1" ht="11.5" thickTop="1" thickBot="1" x14ac:dyDescent="0.3">
      <c r="A65" s="295"/>
      <c r="B65" s="296"/>
      <c r="C65" s="297"/>
      <c r="D65" s="305"/>
      <c r="E65" s="306"/>
      <c r="F65" s="307"/>
      <c r="G65" s="308"/>
      <c r="H65" s="322"/>
      <c r="I65" s="307"/>
      <c r="J65" s="307"/>
      <c r="K65" s="307"/>
      <c r="L65" s="323"/>
      <c r="M65" s="307"/>
      <c r="N65" s="308"/>
      <c r="O65" s="339"/>
      <c r="P65" s="340"/>
      <c r="Q65" s="340"/>
      <c r="R65" s="340"/>
      <c r="S65" s="341"/>
      <c r="T65" s="340"/>
      <c r="U65" s="340"/>
      <c r="V65" s="342"/>
      <c r="W65" s="343"/>
      <c r="X65" s="343"/>
      <c r="Y65" s="343"/>
      <c r="Z65" s="343"/>
      <c r="AA65" s="344"/>
      <c r="AB65" s="343"/>
      <c r="AC65" s="344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</row>
    <row r="66" spans="1:53" s="6" customFormat="1" ht="43" thickTop="1" thickBot="1" x14ac:dyDescent="0.3">
      <c r="A66" s="298" t="s">
        <v>35</v>
      </c>
      <c r="B66" s="12" t="s">
        <v>12</v>
      </c>
      <c r="C66" s="299"/>
      <c r="D66" s="309" t="s">
        <v>13</v>
      </c>
      <c r="E66" s="213"/>
      <c r="F66" s="213" t="s">
        <v>14</v>
      </c>
      <c r="G66" s="310"/>
      <c r="H66" s="324" t="s">
        <v>15</v>
      </c>
      <c r="I66" s="13" t="s">
        <v>16</v>
      </c>
      <c r="J66" s="13" t="s">
        <v>17</v>
      </c>
      <c r="K66" s="13" t="s">
        <v>18</v>
      </c>
      <c r="L66" s="14" t="s">
        <v>19</v>
      </c>
      <c r="M66" s="15" t="s">
        <v>20</v>
      </c>
      <c r="N66" s="325" t="s">
        <v>145</v>
      </c>
      <c r="O66" s="268" t="s">
        <v>22</v>
      </c>
      <c r="P66" s="270" t="s">
        <v>23</v>
      </c>
      <c r="Q66" s="280" t="s">
        <v>24</v>
      </c>
      <c r="R66" s="281" t="s">
        <v>25</v>
      </c>
      <c r="S66" s="282" t="s">
        <v>26</v>
      </c>
      <c r="T66" s="270" t="s">
        <v>27</v>
      </c>
      <c r="U66" s="270" t="s">
        <v>28</v>
      </c>
      <c r="V66" s="269" t="s">
        <v>29</v>
      </c>
      <c r="W66" s="283" t="s">
        <v>30</v>
      </c>
      <c r="X66" s="270" t="s">
        <v>31</v>
      </c>
      <c r="Y66" s="270" t="s">
        <v>32</v>
      </c>
      <c r="Z66" s="270" t="s">
        <v>33</v>
      </c>
      <c r="AA66" s="271" t="s">
        <v>34</v>
      </c>
      <c r="AB66" s="270" t="s">
        <v>320</v>
      </c>
      <c r="AC66" s="271" t="s">
        <v>321</v>
      </c>
    </row>
    <row r="67" spans="1:53" s="6" customFormat="1" ht="11" thickBot="1" x14ac:dyDescent="0.3">
      <c r="A67" s="300"/>
      <c r="B67" s="16"/>
      <c r="C67" s="301"/>
      <c r="D67" s="311" t="s">
        <v>37</v>
      </c>
      <c r="E67" s="38" t="s">
        <v>38</v>
      </c>
      <c r="F67" s="16" t="s">
        <v>37</v>
      </c>
      <c r="G67" s="312" t="s">
        <v>38</v>
      </c>
      <c r="H67" s="300" t="s">
        <v>37</v>
      </c>
      <c r="I67" s="16" t="s">
        <v>37</v>
      </c>
      <c r="J67" s="16" t="s">
        <v>37</v>
      </c>
      <c r="K67" s="16" t="s">
        <v>37</v>
      </c>
      <c r="L67" s="17" t="s">
        <v>37</v>
      </c>
      <c r="M67" s="18" t="s">
        <v>37</v>
      </c>
      <c r="N67" s="326" t="s">
        <v>37</v>
      </c>
      <c r="O67" s="300" t="s">
        <v>38</v>
      </c>
      <c r="P67" s="16" t="s">
        <v>38</v>
      </c>
      <c r="Q67" s="18" t="s">
        <v>38</v>
      </c>
      <c r="R67" s="18" t="s">
        <v>38</v>
      </c>
      <c r="S67" s="16" t="s">
        <v>38</v>
      </c>
      <c r="T67" s="16" t="s">
        <v>38</v>
      </c>
      <c r="U67" s="16" t="s">
        <v>38</v>
      </c>
      <c r="V67" s="19" t="s">
        <v>38</v>
      </c>
      <c r="W67" s="16" t="s">
        <v>38</v>
      </c>
      <c r="X67" s="16" t="s">
        <v>38</v>
      </c>
      <c r="Y67" s="16" t="s">
        <v>38</v>
      </c>
      <c r="Z67" s="16" t="s">
        <v>38</v>
      </c>
      <c r="AA67" s="345" t="s">
        <v>38</v>
      </c>
      <c r="AB67" s="16" t="s">
        <v>322</v>
      </c>
      <c r="AC67" s="345" t="s">
        <v>322</v>
      </c>
    </row>
    <row r="68" spans="1:53" s="20" customFormat="1" ht="11" thickBot="1" x14ac:dyDescent="0.3">
      <c r="A68" s="302"/>
      <c r="B68" s="303"/>
      <c r="C68" s="304"/>
      <c r="D68" s="313">
        <f t="shared" ref="D68:AA68" si="2">SUM(D5:D63)</f>
        <v>15006.960000000001</v>
      </c>
      <c r="E68" s="314">
        <f t="shared" si="2"/>
        <v>3704.89</v>
      </c>
      <c r="F68" s="314">
        <f t="shared" si="2"/>
        <v>4524.18</v>
      </c>
      <c r="G68" s="315">
        <f t="shared" si="2"/>
        <v>765.27</v>
      </c>
      <c r="H68" s="327">
        <f t="shared" si="2"/>
        <v>2527.6799999999998</v>
      </c>
      <c r="I68" s="328">
        <f t="shared" si="2"/>
        <v>1202.5</v>
      </c>
      <c r="J68" s="328">
        <f t="shared" si="2"/>
        <v>0</v>
      </c>
      <c r="K68" s="328">
        <f t="shared" si="2"/>
        <v>59.12</v>
      </c>
      <c r="L68" s="328">
        <f t="shared" si="2"/>
        <v>3874.64</v>
      </c>
      <c r="M68" s="328">
        <f t="shared" si="2"/>
        <v>43.620000000000005</v>
      </c>
      <c r="N68" s="329">
        <f t="shared" si="2"/>
        <v>11041.41</v>
      </c>
      <c r="O68" s="327">
        <f t="shared" si="2"/>
        <v>1507.5</v>
      </c>
      <c r="P68" s="328">
        <f t="shared" si="2"/>
        <v>0</v>
      </c>
      <c r="Q68" s="328">
        <f t="shared" si="2"/>
        <v>33.1</v>
      </c>
      <c r="R68" s="328">
        <f t="shared" si="2"/>
        <v>1319.5</v>
      </c>
      <c r="S68" s="328">
        <f t="shared" si="2"/>
        <v>25.99</v>
      </c>
      <c r="T68" s="328">
        <f t="shared" si="2"/>
        <v>0</v>
      </c>
      <c r="U68" s="328">
        <f t="shared" si="2"/>
        <v>736.19</v>
      </c>
      <c r="V68" s="328">
        <f t="shared" si="2"/>
        <v>45.19</v>
      </c>
      <c r="W68" s="328">
        <f t="shared" si="2"/>
        <v>0</v>
      </c>
      <c r="X68" s="328">
        <f t="shared" si="2"/>
        <v>10.08</v>
      </c>
      <c r="Y68" s="328">
        <f t="shared" si="2"/>
        <v>10.44</v>
      </c>
      <c r="Z68" s="328">
        <f t="shared" si="2"/>
        <v>0</v>
      </c>
      <c r="AA68" s="329">
        <f t="shared" si="2"/>
        <v>0</v>
      </c>
      <c r="AB68" s="328">
        <f t="shared" ref="AB68:AC68" si="3">SUM(AB5:AB63)</f>
        <v>0</v>
      </c>
      <c r="AC68" s="329">
        <f t="shared" si="3"/>
        <v>0</v>
      </c>
    </row>
    <row r="69" spans="1:53" s="6" customFormat="1" ht="11.5" thickTop="1" thickBot="1" x14ac:dyDescent="0.3">
      <c r="A69" s="316"/>
      <c r="B69" s="317" t="s">
        <v>42</v>
      </c>
      <c r="C69" s="318"/>
      <c r="D69" s="319">
        <f>SUM(D68-E68)</f>
        <v>11302.070000000002</v>
      </c>
      <c r="E69" s="320"/>
      <c r="F69" s="319">
        <f>SUM(F68-G68)</f>
        <v>3758.9100000000003</v>
      </c>
      <c r="G69" s="321"/>
      <c r="H69" s="331"/>
      <c r="I69" s="346"/>
      <c r="J69" s="346"/>
      <c r="K69" s="346" t="s">
        <v>43</v>
      </c>
      <c r="L69" s="333"/>
      <c r="M69" s="332"/>
      <c r="N69" s="334" t="s">
        <v>43</v>
      </c>
      <c r="O69" s="331"/>
      <c r="P69" s="332"/>
      <c r="Q69" s="332" t="s">
        <v>43</v>
      </c>
      <c r="R69" s="332" t="s">
        <v>43</v>
      </c>
      <c r="S69" s="332" t="s">
        <v>43</v>
      </c>
      <c r="T69" s="338"/>
      <c r="U69" s="332" t="s">
        <v>43</v>
      </c>
      <c r="V69" s="338"/>
      <c r="W69" s="332" t="s">
        <v>43</v>
      </c>
      <c r="X69" s="332" t="s">
        <v>43</v>
      </c>
      <c r="Y69" s="332" t="s">
        <v>43</v>
      </c>
      <c r="Z69" s="332" t="s">
        <v>43</v>
      </c>
      <c r="AA69" s="321" t="s">
        <v>43</v>
      </c>
      <c r="AB69" s="332" t="s">
        <v>43</v>
      </c>
      <c r="AC69" s="321" t="s">
        <v>43</v>
      </c>
    </row>
    <row r="70" spans="1:53" s="6" customFormat="1" ht="13.5" thickTop="1" thickBot="1" x14ac:dyDescent="0.3">
      <c r="A70" s="2"/>
      <c r="B70" s="2"/>
      <c r="C70" s="54"/>
      <c r="D70" s="34"/>
      <c r="E70" s="33"/>
      <c r="F70" s="4"/>
      <c r="I70" s="505" t="s">
        <v>44</v>
      </c>
      <c r="J70" s="506"/>
      <c r="K70" s="507"/>
      <c r="L70" s="330">
        <f>SUM(H68:N68)</f>
        <v>18748.97</v>
      </c>
      <c r="N70" s="21"/>
      <c r="O70" s="4"/>
      <c r="P70" s="6" t="s">
        <v>45</v>
      </c>
      <c r="Q70" s="335" t="s">
        <v>43</v>
      </c>
      <c r="R70" s="336">
        <f>SUM(O68:AC68)</f>
        <v>3687.99</v>
      </c>
      <c r="S70" s="337"/>
    </row>
    <row r="71" spans="1:53" s="6" customFormat="1" ht="11" thickBot="1" x14ac:dyDescent="0.3">
      <c r="A71" s="2"/>
      <c r="B71" s="22" t="s">
        <v>46</v>
      </c>
      <c r="C71" s="22"/>
      <c r="D71" s="39" t="s">
        <v>43</v>
      </c>
      <c r="E71" s="179">
        <f>SUM(D68-E68+F68-G68)</f>
        <v>15060.980000000001</v>
      </c>
      <c r="F71" s="24" t="s">
        <v>47</v>
      </c>
      <c r="H71" s="25"/>
      <c r="I71" s="45"/>
      <c r="J71" s="45"/>
      <c r="K71" s="45"/>
      <c r="L71" s="26"/>
      <c r="N71" s="23">
        <f>E68</f>
        <v>3704.89</v>
      </c>
      <c r="O71" s="495">
        <f>SUM(L70-R70)</f>
        <v>15060.980000000001</v>
      </c>
      <c r="P71" s="496"/>
      <c r="Q71" s="499" t="s">
        <v>48</v>
      </c>
      <c r="R71" s="499"/>
      <c r="S71" s="500"/>
    </row>
    <row r="72" spans="1:53" s="6" customFormat="1" ht="10.5" x14ac:dyDescent="0.25">
      <c r="A72" s="1"/>
      <c r="B72" s="2"/>
      <c r="C72" s="54"/>
      <c r="D72" s="27"/>
      <c r="E72" s="33"/>
      <c r="F72" s="4"/>
      <c r="G72" s="3"/>
      <c r="H72" s="3"/>
      <c r="I72" s="3"/>
      <c r="J72" s="3"/>
      <c r="K72" s="3"/>
      <c r="L72" s="5"/>
      <c r="M72" s="3"/>
      <c r="N72" s="4"/>
      <c r="O72" s="4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53" s="6" customFormat="1" x14ac:dyDescent="0.25">
      <c r="A73" s="1"/>
      <c r="B73" s="2"/>
      <c r="C73" s="2"/>
      <c r="D73" s="501" t="s">
        <v>49</v>
      </c>
      <c r="E73" s="502"/>
      <c r="F73" s="180">
        <f>56.4-11.5-28+50</f>
        <v>66.900000000000006</v>
      </c>
      <c r="G73" s="183">
        <f>10877.57+(51.5+275+298)-(200)</f>
        <v>11302.07</v>
      </c>
      <c r="H73" s="51" t="s">
        <v>50</v>
      </c>
      <c r="I73" s="56"/>
      <c r="J73" s="56"/>
      <c r="K73" s="3"/>
      <c r="L73" s="5"/>
      <c r="M73" s="3"/>
      <c r="N73" s="4"/>
      <c r="O73" s="4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53" s="6" customFormat="1" x14ac:dyDescent="0.25">
      <c r="A74" s="1"/>
      <c r="B74" s="2"/>
      <c r="C74" s="2"/>
      <c r="D74" s="503" t="s">
        <v>51</v>
      </c>
      <c r="E74" s="504"/>
      <c r="F74" s="181">
        <v>20.6</v>
      </c>
      <c r="G74" s="183">
        <f>D69</f>
        <v>11302.070000000002</v>
      </c>
      <c r="H74" s="51" t="s">
        <v>52</v>
      </c>
      <c r="I74" s="56"/>
      <c r="J74" s="56"/>
      <c r="K74" s="3"/>
      <c r="L74" s="5"/>
      <c r="M74" s="3"/>
      <c r="N74" s="4"/>
      <c r="O74" s="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53" s="6" customFormat="1" x14ac:dyDescent="0.25">
      <c r="A75" s="1"/>
      <c r="B75" s="2"/>
      <c r="C75" s="2"/>
      <c r="D75" s="503" t="s">
        <v>53</v>
      </c>
      <c r="E75" s="504"/>
      <c r="F75" s="180">
        <f>0+(3671.41)</f>
        <v>3671.41</v>
      </c>
      <c r="G75" s="184">
        <f>G73-G74</f>
        <v>0</v>
      </c>
      <c r="H75" s="52" t="s">
        <v>54</v>
      </c>
      <c r="I75" s="3"/>
      <c r="J75" s="3"/>
      <c r="K75" s="3"/>
      <c r="L75" s="5"/>
      <c r="M75" s="3"/>
      <c r="N75" s="4"/>
      <c r="O75" s="4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53" s="6" customFormat="1" x14ac:dyDescent="0.25">
      <c r="A76" s="1"/>
      <c r="B76" s="2"/>
      <c r="C76" s="2"/>
      <c r="D76" s="489" t="s">
        <v>54</v>
      </c>
      <c r="E76" s="490"/>
      <c r="F76" s="182">
        <f>F73+F74+F75-F69</f>
        <v>0</v>
      </c>
      <c r="G76" s="83"/>
      <c r="H76" s="84"/>
      <c r="I76" s="3"/>
      <c r="J76" s="3"/>
      <c r="K76" s="3"/>
      <c r="L76" s="5"/>
      <c r="M76" s="3"/>
      <c r="N76" s="4"/>
      <c r="O76" s="4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</sheetData>
  <sheetProtection selectLockedCells="1" selectUnlockedCells="1"/>
  <mergeCells count="10">
    <mergeCell ref="Q71:S71"/>
    <mergeCell ref="D73:E73"/>
    <mergeCell ref="D74:E74"/>
    <mergeCell ref="D75:E75"/>
    <mergeCell ref="I70:K70"/>
    <mergeCell ref="D76:E76"/>
    <mergeCell ref="D3:E3"/>
    <mergeCell ref="F3:G3"/>
    <mergeCell ref="O71:P71"/>
    <mergeCell ref="A1:D1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AEEBF-6131-4AF3-93EC-9D576183869D}">
  <dimension ref="A1:DK104"/>
  <sheetViews>
    <sheetView showGridLines="0" topLeftCell="A53" zoomScale="84" zoomScaleNormal="84" workbookViewId="0">
      <selection activeCell="B16" sqref="B16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5" s="6" customFormat="1" ht="25" customHeight="1" x14ac:dyDescent="0.25">
      <c r="A1" s="497" t="s">
        <v>60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5" s="3" customFormat="1" ht="12.75" customHeight="1" thickBot="1" x14ac:dyDescent="0.3">
      <c r="A2" s="243"/>
      <c r="B2" s="243"/>
      <c r="C2" s="156"/>
      <c r="D2" s="27"/>
      <c r="E2" s="157"/>
      <c r="L2" s="5"/>
    </row>
    <row r="3" spans="1:115" s="6" customFormat="1" ht="43.4" customHeight="1" thickTop="1" thickBot="1" x14ac:dyDescent="0.3">
      <c r="A3" s="294" t="s">
        <v>253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428" t="s">
        <v>320</v>
      </c>
      <c r="AC3" s="271" t="s">
        <v>321</v>
      </c>
    </row>
    <row r="4" spans="1:115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470" t="s">
        <v>322</v>
      </c>
      <c r="AC4" s="284" t="s">
        <v>322</v>
      </c>
    </row>
    <row r="5" spans="1:115" s="7" customFormat="1" ht="15" customHeight="1" thickBot="1" x14ac:dyDescent="0.3">
      <c r="A5" s="248" t="s">
        <v>39</v>
      </c>
      <c r="B5" s="46" t="s">
        <v>40</v>
      </c>
      <c r="C5" s="249"/>
      <c r="D5" s="258">
        <f>' 09 2023'!D109</f>
        <v>14035.64000000001</v>
      </c>
      <c r="E5" s="169"/>
      <c r="F5" s="170">
        <f>' 09 2023'!F109</f>
        <v>480.08000000000061</v>
      </c>
      <c r="G5" s="259"/>
      <c r="H5" s="273"/>
      <c r="I5" s="171"/>
      <c r="J5" s="171"/>
      <c r="K5" s="171"/>
      <c r="L5" s="172"/>
      <c r="M5" s="171"/>
      <c r="N5" s="274">
        <f>SUM(D5:F5)</f>
        <v>14515.72000000001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285"/>
      <c r="AC5" s="286"/>
      <c r="AD5" s="8"/>
      <c r="AE5" s="8"/>
      <c r="AF5" s="8"/>
      <c r="AG5" s="8"/>
    </row>
    <row r="6" spans="1:115" s="162" customFormat="1" ht="12" customHeight="1" x14ac:dyDescent="0.25">
      <c r="A6" s="250">
        <v>45200</v>
      </c>
      <c r="B6" s="203" t="s">
        <v>686</v>
      </c>
      <c r="C6" s="251" t="s">
        <v>88</v>
      </c>
      <c r="D6" s="260"/>
      <c r="E6" s="204">
        <v>0</v>
      </c>
      <c r="F6" s="205"/>
      <c r="G6" s="261"/>
      <c r="H6" s="275"/>
      <c r="I6" s="206"/>
      <c r="J6" s="206"/>
      <c r="K6" s="206"/>
      <c r="L6" s="207"/>
      <c r="M6" s="206"/>
      <c r="N6" s="276"/>
      <c r="O6" s="287"/>
      <c r="P6" s="208"/>
      <c r="Q6" s="208"/>
      <c r="R6" s="208"/>
      <c r="S6" s="208"/>
      <c r="T6" s="209"/>
      <c r="U6" s="208">
        <v>0</v>
      </c>
      <c r="V6" s="210"/>
      <c r="W6" s="208"/>
      <c r="X6" s="208"/>
      <c r="Y6" s="208"/>
      <c r="Z6" s="208"/>
      <c r="AA6" s="288"/>
      <c r="AB6" s="287"/>
      <c r="AC6" s="288"/>
      <c r="AD6" s="160"/>
      <c r="AE6" s="160"/>
      <c r="AF6" s="160"/>
      <c r="AG6" s="160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</row>
    <row r="7" spans="1:115" s="162" customFormat="1" ht="12" customHeight="1" x14ac:dyDescent="0.25">
      <c r="A7" s="252">
        <v>45202</v>
      </c>
      <c r="B7" s="211" t="s">
        <v>700</v>
      </c>
      <c r="C7" s="253" t="s">
        <v>88</v>
      </c>
      <c r="D7" s="262">
        <v>103.55</v>
      </c>
      <c r="E7" s="201"/>
      <c r="F7" s="202"/>
      <c r="G7" s="263"/>
      <c r="H7" s="277">
        <v>103.55</v>
      </c>
      <c r="I7" s="173"/>
      <c r="J7" s="173"/>
      <c r="K7" s="173"/>
      <c r="L7" s="174"/>
      <c r="M7" s="173"/>
      <c r="N7" s="278"/>
      <c r="O7" s="289"/>
      <c r="P7" s="177"/>
      <c r="Q7" s="177"/>
      <c r="R7" s="177"/>
      <c r="S7" s="177"/>
      <c r="T7" s="212"/>
      <c r="U7" s="177"/>
      <c r="V7" s="178"/>
      <c r="W7" s="177"/>
      <c r="X7" s="177"/>
      <c r="Y7" s="177"/>
      <c r="Z7" s="177"/>
      <c r="AA7" s="290"/>
      <c r="AB7" s="460"/>
      <c r="AC7" s="455"/>
      <c r="AD7" s="160"/>
      <c r="AE7" s="160"/>
      <c r="AF7" s="160"/>
      <c r="AG7" s="160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</row>
    <row r="8" spans="1:115" s="162" customFormat="1" ht="12" customHeight="1" x14ac:dyDescent="0.25">
      <c r="A8" s="252">
        <v>45202</v>
      </c>
      <c r="B8" s="211" t="s">
        <v>701</v>
      </c>
      <c r="C8" s="253" t="s">
        <v>88</v>
      </c>
      <c r="D8" s="262">
        <v>60</v>
      </c>
      <c r="E8" s="201"/>
      <c r="F8" s="202"/>
      <c r="G8" s="263"/>
      <c r="H8" s="277">
        <v>60</v>
      </c>
      <c r="I8" s="173"/>
      <c r="J8" s="173"/>
      <c r="K8" s="173"/>
      <c r="L8" s="174"/>
      <c r="M8" s="173"/>
      <c r="N8" s="278"/>
      <c r="O8" s="289"/>
      <c r="P8" s="177"/>
      <c r="Q8" s="177"/>
      <c r="R8" s="177"/>
      <c r="S8" s="177"/>
      <c r="T8" s="212"/>
      <c r="U8" s="177"/>
      <c r="V8" s="178"/>
      <c r="W8" s="177"/>
      <c r="X8" s="177"/>
      <c r="Y8" s="177"/>
      <c r="Z8" s="177"/>
      <c r="AA8" s="290"/>
      <c r="AB8" s="460"/>
      <c r="AC8" s="455"/>
      <c r="AD8" s="160"/>
      <c r="AE8" s="160"/>
      <c r="AF8" s="160"/>
      <c r="AG8" s="160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</row>
    <row r="9" spans="1:115" s="162" customFormat="1" ht="12" customHeight="1" x14ac:dyDescent="0.25">
      <c r="A9" s="252">
        <v>45202</v>
      </c>
      <c r="B9" s="211" t="s">
        <v>131</v>
      </c>
      <c r="C9" s="253" t="s">
        <v>88</v>
      </c>
      <c r="D9" s="262"/>
      <c r="E9" s="201">
        <v>10.44</v>
      </c>
      <c r="F9" s="202"/>
      <c r="G9" s="263"/>
      <c r="H9" s="277"/>
      <c r="I9" s="173"/>
      <c r="J9" s="173"/>
      <c r="K9" s="173"/>
      <c r="L9" s="174"/>
      <c r="M9" s="173"/>
      <c r="N9" s="278"/>
      <c r="O9" s="289"/>
      <c r="P9" s="177"/>
      <c r="Q9" s="177"/>
      <c r="R9" s="177"/>
      <c r="S9" s="177"/>
      <c r="T9" s="212"/>
      <c r="U9" s="177"/>
      <c r="V9" s="178"/>
      <c r="W9" s="177"/>
      <c r="X9" s="177"/>
      <c r="Y9" s="177">
        <v>10.44</v>
      </c>
      <c r="Z9" s="177"/>
      <c r="AA9" s="290"/>
      <c r="AB9" s="289"/>
      <c r="AC9" s="290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</row>
    <row r="10" spans="1:115" s="162" customFormat="1" ht="12" customHeight="1" x14ac:dyDescent="0.25">
      <c r="A10" s="252">
        <v>45203</v>
      </c>
      <c r="B10" s="211" t="s">
        <v>702</v>
      </c>
      <c r="C10" s="253" t="s">
        <v>88</v>
      </c>
      <c r="D10" s="262"/>
      <c r="E10" s="201">
        <v>190</v>
      </c>
      <c r="F10" s="202"/>
      <c r="G10" s="263"/>
      <c r="H10" s="277"/>
      <c r="I10" s="173"/>
      <c r="J10" s="173"/>
      <c r="K10" s="173"/>
      <c r="L10" s="174"/>
      <c r="M10" s="173"/>
      <c r="N10" s="278"/>
      <c r="O10" s="289"/>
      <c r="P10" s="177"/>
      <c r="Q10" s="177"/>
      <c r="R10" s="177"/>
      <c r="S10" s="177"/>
      <c r="T10" s="212"/>
      <c r="U10" s="177">
        <v>190</v>
      </c>
      <c r="V10" s="178"/>
      <c r="W10" s="177"/>
      <c r="X10" s="177"/>
      <c r="Y10" s="177"/>
      <c r="Z10" s="177"/>
      <c r="AA10" s="290"/>
      <c r="AB10" s="460"/>
      <c r="AC10" s="455"/>
      <c r="AD10" s="160"/>
      <c r="AE10" s="160"/>
      <c r="AF10" s="160"/>
      <c r="AG10" s="160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</row>
    <row r="11" spans="1:115" s="162" customFormat="1" ht="12" customHeight="1" x14ac:dyDescent="0.25">
      <c r="A11" s="252">
        <v>45203</v>
      </c>
      <c r="B11" s="211" t="s">
        <v>699</v>
      </c>
      <c r="C11" s="253" t="s">
        <v>88</v>
      </c>
      <c r="D11" s="262">
        <v>35</v>
      </c>
      <c r="E11" s="201"/>
      <c r="F11" s="202"/>
      <c r="G11" s="263"/>
      <c r="H11" s="277"/>
      <c r="I11" s="173"/>
      <c r="J11" s="173"/>
      <c r="K11" s="173">
        <v>35</v>
      </c>
      <c r="L11" s="174"/>
      <c r="M11" s="173"/>
      <c r="N11" s="278"/>
      <c r="O11" s="289"/>
      <c r="P11" s="177"/>
      <c r="Q11" s="177"/>
      <c r="R11" s="177"/>
      <c r="S11" s="177"/>
      <c r="T11" s="212"/>
      <c r="U11" s="177"/>
      <c r="V11" s="178"/>
      <c r="W11" s="177"/>
      <c r="X11" s="177"/>
      <c r="Y11" s="177"/>
      <c r="Z11" s="177"/>
      <c r="AA11" s="290"/>
      <c r="AB11" s="460"/>
      <c r="AC11" s="455"/>
      <c r="AD11" s="160"/>
      <c r="AE11" s="160"/>
      <c r="AF11" s="160"/>
      <c r="AG11" s="160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</row>
    <row r="12" spans="1:115" s="162" customFormat="1" ht="12" customHeight="1" x14ac:dyDescent="0.25">
      <c r="A12" s="252">
        <v>45206</v>
      </c>
      <c r="B12" s="211" t="s">
        <v>555</v>
      </c>
      <c r="C12" s="253" t="s">
        <v>88</v>
      </c>
      <c r="D12" s="262">
        <v>50</v>
      </c>
      <c r="E12" s="201"/>
      <c r="F12" s="202"/>
      <c r="G12" s="263"/>
      <c r="H12" s="277">
        <v>50</v>
      </c>
      <c r="I12" s="173"/>
      <c r="J12" s="173"/>
      <c r="K12" s="173"/>
      <c r="L12" s="174"/>
      <c r="M12" s="173"/>
      <c r="N12" s="278"/>
      <c r="O12" s="289"/>
      <c r="P12" s="177"/>
      <c r="Q12" s="177"/>
      <c r="R12" s="177"/>
      <c r="S12" s="177"/>
      <c r="T12" s="212"/>
      <c r="U12" s="177"/>
      <c r="V12" s="178"/>
      <c r="W12" s="177"/>
      <c r="X12" s="177"/>
      <c r="Y12" s="177"/>
      <c r="Z12" s="177"/>
      <c r="AA12" s="290"/>
      <c r="AB12" s="460"/>
      <c r="AC12" s="455"/>
      <c r="AD12" s="160"/>
      <c r="AE12" s="160"/>
      <c r="AF12" s="160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</row>
    <row r="13" spans="1:115" s="162" customFormat="1" ht="12" customHeight="1" x14ac:dyDescent="0.25">
      <c r="A13" s="252">
        <v>45206</v>
      </c>
      <c r="B13" s="211" t="s">
        <v>703</v>
      </c>
      <c r="C13" s="253" t="s">
        <v>88</v>
      </c>
      <c r="D13" s="262"/>
      <c r="E13" s="201">
        <v>680.18</v>
      </c>
      <c r="F13" s="202"/>
      <c r="G13" s="263"/>
      <c r="H13" s="277"/>
      <c r="I13" s="173"/>
      <c r="J13" s="173"/>
      <c r="K13" s="173"/>
      <c r="L13" s="174"/>
      <c r="M13" s="173"/>
      <c r="N13" s="278"/>
      <c r="O13" s="289"/>
      <c r="P13" s="177"/>
      <c r="Q13" s="177"/>
      <c r="R13" s="177"/>
      <c r="S13" s="177">
        <v>680.18</v>
      </c>
      <c r="T13" s="212"/>
      <c r="U13" s="177"/>
      <c r="V13" s="178"/>
      <c r="W13" s="177"/>
      <c r="X13" s="177"/>
      <c r="Y13" s="177"/>
      <c r="Z13" s="177"/>
      <c r="AA13" s="290"/>
      <c r="AB13" s="460"/>
      <c r="AC13" s="455"/>
      <c r="AD13" s="160"/>
      <c r="AE13" s="160"/>
      <c r="AF13" s="160"/>
      <c r="AG13" s="160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</row>
    <row r="14" spans="1:115" s="162" customFormat="1" ht="12" customHeight="1" x14ac:dyDescent="0.25">
      <c r="A14" s="252">
        <v>45208</v>
      </c>
      <c r="B14" s="211" t="s">
        <v>828</v>
      </c>
      <c r="C14" s="253" t="s">
        <v>88</v>
      </c>
      <c r="D14" s="262"/>
      <c r="E14" s="201">
        <v>350</v>
      </c>
      <c r="F14" s="202"/>
      <c r="G14" s="263"/>
      <c r="H14" s="277"/>
      <c r="I14" s="173"/>
      <c r="J14" s="173"/>
      <c r="K14" s="173"/>
      <c r="L14" s="174"/>
      <c r="M14" s="173"/>
      <c r="N14" s="278"/>
      <c r="O14" s="289"/>
      <c r="P14" s="177"/>
      <c r="Q14" s="177"/>
      <c r="R14" s="177"/>
      <c r="S14" s="177"/>
      <c r="T14" s="212"/>
      <c r="U14" s="177"/>
      <c r="V14" s="178"/>
      <c r="W14" s="177">
        <v>350</v>
      </c>
      <c r="X14" s="177"/>
      <c r="Y14" s="177"/>
      <c r="Z14" s="177"/>
      <c r="AA14" s="290"/>
      <c r="AB14" s="460"/>
      <c r="AC14" s="455"/>
      <c r="AD14" s="160"/>
      <c r="AE14" s="160"/>
      <c r="AF14" s="160"/>
      <c r="AG14" s="160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</row>
    <row r="15" spans="1:115" s="162" customFormat="1" ht="12" customHeight="1" x14ac:dyDescent="0.25">
      <c r="A15" s="252">
        <v>45209</v>
      </c>
      <c r="B15" s="211" t="s">
        <v>885</v>
      </c>
      <c r="C15" s="253" t="s">
        <v>88</v>
      </c>
      <c r="D15" s="262"/>
      <c r="E15" s="201">
        <v>1520.7</v>
      </c>
      <c r="F15" s="202"/>
      <c r="G15" s="263"/>
      <c r="H15" s="277"/>
      <c r="I15" s="173"/>
      <c r="J15" s="173"/>
      <c r="K15" s="173"/>
      <c r="L15" s="174"/>
      <c r="M15" s="173"/>
      <c r="N15" s="278"/>
      <c r="O15" s="289">
        <f>1520.7</f>
        <v>1520.7</v>
      </c>
      <c r="P15" s="177"/>
      <c r="Q15" s="177"/>
      <c r="R15" s="177"/>
      <c r="S15" s="177"/>
      <c r="T15" s="212"/>
      <c r="U15" s="177"/>
      <c r="V15" s="178"/>
      <c r="W15" s="177"/>
      <c r="X15" s="177"/>
      <c r="Y15" s="177"/>
      <c r="Z15" s="177"/>
      <c r="AA15" s="290"/>
      <c r="AB15" s="460"/>
      <c r="AC15" s="455"/>
      <c r="AD15" s="160"/>
      <c r="AE15" s="160"/>
      <c r="AF15" s="160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</row>
    <row r="16" spans="1:115" s="162" customFormat="1" ht="12" customHeight="1" x14ac:dyDescent="0.25">
      <c r="A16" s="252">
        <v>45209</v>
      </c>
      <c r="B16" s="211" t="s">
        <v>704</v>
      </c>
      <c r="C16" s="253" t="s">
        <v>88</v>
      </c>
      <c r="D16" s="262">
        <v>228.7</v>
      </c>
      <c r="E16" s="201"/>
      <c r="F16" s="202"/>
      <c r="G16" s="263"/>
      <c r="H16" s="277"/>
      <c r="I16" s="173">
        <v>228.7</v>
      </c>
      <c r="J16" s="173"/>
      <c r="K16" s="173"/>
      <c r="L16" s="174"/>
      <c r="M16" s="173"/>
      <c r="N16" s="278"/>
      <c r="O16" s="289"/>
      <c r="P16" s="177"/>
      <c r="Q16" s="177"/>
      <c r="R16" s="177"/>
      <c r="S16" s="177"/>
      <c r="T16" s="212"/>
      <c r="U16" s="177"/>
      <c r="V16" s="178"/>
      <c r="W16" s="177"/>
      <c r="X16" s="177"/>
      <c r="Y16" s="177"/>
      <c r="Z16" s="177"/>
      <c r="AA16" s="290"/>
      <c r="AB16" s="460"/>
      <c r="AC16" s="455"/>
      <c r="AD16" s="160"/>
      <c r="AE16" s="160"/>
      <c r="AF16" s="160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</row>
    <row r="17" spans="1:115" s="162" customFormat="1" ht="12" customHeight="1" x14ac:dyDescent="0.25">
      <c r="A17" s="252">
        <v>45209</v>
      </c>
      <c r="B17" s="211" t="s">
        <v>705</v>
      </c>
      <c r="C17" s="253" t="s">
        <v>88</v>
      </c>
      <c r="D17" s="262"/>
      <c r="E17" s="201"/>
      <c r="F17" s="202">
        <v>20</v>
      </c>
      <c r="G17" s="263"/>
      <c r="H17" s="277"/>
      <c r="I17" s="173">
        <v>20</v>
      </c>
      <c r="J17" s="173"/>
      <c r="K17" s="173"/>
      <c r="L17" s="174"/>
      <c r="M17" s="173"/>
      <c r="N17" s="278"/>
      <c r="O17" s="289"/>
      <c r="P17" s="177"/>
      <c r="Q17" s="177"/>
      <c r="R17" s="177"/>
      <c r="S17" s="177"/>
      <c r="T17" s="212"/>
      <c r="U17" s="177"/>
      <c r="V17" s="178"/>
      <c r="W17" s="177"/>
      <c r="X17" s="177"/>
      <c r="Y17" s="177"/>
      <c r="Z17" s="177"/>
      <c r="AA17" s="290"/>
      <c r="AB17" s="289"/>
      <c r="AC17" s="290"/>
      <c r="AD17" s="160"/>
      <c r="AE17" s="160"/>
      <c r="AF17" s="160"/>
      <c r="AG17" s="160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</row>
    <row r="18" spans="1:115" s="162" customFormat="1" ht="12" customHeight="1" x14ac:dyDescent="0.25">
      <c r="A18" s="252">
        <v>45209</v>
      </c>
      <c r="B18" s="211" t="s">
        <v>706</v>
      </c>
      <c r="C18" s="253" t="s">
        <v>88</v>
      </c>
      <c r="D18" s="262">
        <v>50.9</v>
      </c>
      <c r="E18" s="201"/>
      <c r="F18" s="202"/>
      <c r="G18" s="263"/>
      <c r="H18" s="277"/>
      <c r="I18" s="173">
        <v>50.9</v>
      </c>
      <c r="J18" s="173"/>
      <c r="K18" s="173"/>
      <c r="L18" s="174"/>
      <c r="M18" s="173"/>
      <c r="N18" s="278"/>
      <c r="O18" s="289"/>
      <c r="P18" s="177"/>
      <c r="Q18" s="177"/>
      <c r="R18" s="177"/>
      <c r="S18" s="177"/>
      <c r="T18" s="212"/>
      <c r="U18" s="177"/>
      <c r="V18" s="178"/>
      <c r="W18" s="177"/>
      <c r="X18" s="177"/>
      <c r="Y18" s="177"/>
      <c r="Z18" s="177"/>
      <c r="AA18" s="290"/>
      <c r="AB18" s="289"/>
      <c r="AC18" s="290"/>
      <c r="AD18" s="160"/>
      <c r="AE18" s="160"/>
      <c r="AF18" s="160"/>
      <c r="AG18" s="160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</row>
    <row r="19" spans="1:115" s="162" customFormat="1" ht="12" customHeight="1" x14ac:dyDescent="0.25">
      <c r="A19" s="252">
        <v>45209</v>
      </c>
      <c r="B19" s="211" t="s">
        <v>707</v>
      </c>
      <c r="C19" s="253" t="s">
        <v>88</v>
      </c>
      <c r="D19" s="262"/>
      <c r="E19" s="201"/>
      <c r="F19" s="202">
        <v>2</v>
      </c>
      <c r="G19" s="263"/>
      <c r="H19" s="277"/>
      <c r="I19" s="173">
        <v>2</v>
      </c>
      <c r="J19" s="173"/>
      <c r="K19" s="173"/>
      <c r="L19" s="174"/>
      <c r="M19" s="173"/>
      <c r="N19" s="278"/>
      <c r="O19" s="289"/>
      <c r="P19" s="177"/>
      <c r="Q19" s="177"/>
      <c r="R19" s="177"/>
      <c r="S19" s="177"/>
      <c r="T19" s="212"/>
      <c r="U19" s="177"/>
      <c r="V19" s="178"/>
      <c r="W19" s="177"/>
      <c r="X19" s="177"/>
      <c r="Y19" s="177"/>
      <c r="Z19" s="177"/>
      <c r="AA19" s="290"/>
      <c r="AB19" s="460"/>
      <c r="AC19" s="455"/>
      <c r="AD19" s="160"/>
      <c r="AE19" s="160"/>
      <c r="AF19" s="160"/>
      <c r="AG19" s="160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</row>
    <row r="20" spans="1:115" s="162" customFormat="1" ht="12" customHeight="1" x14ac:dyDescent="0.25">
      <c r="A20" s="252">
        <v>45209</v>
      </c>
      <c r="B20" s="211" t="s">
        <v>708</v>
      </c>
      <c r="C20" s="253" t="s">
        <v>88</v>
      </c>
      <c r="D20" s="262">
        <v>37.5</v>
      </c>
      <c r="E20" s="201"/>
      <c r="F20" s="202"/>
      <c r="G20" s="263"/>
      <c r="H20" s="277"/>
      <c r="I20" s="173">
        <v>37.5</v>
      </c>
      <c r="J20" s="173"/>
      <c r="K20" s="173"/>
      <c r="L20" s="174"/>
      <c r="M20" s="173"/>
      <c r="N20" s="278"/>
      <c r="O20" s="289"/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460"/>
      <c r="AC20" s="455"/>
      <c r="AD20" s="160"/>
      <c r="AE20" s="160"/>
      <c r="AF20" s="160"/>
      <c r="AG20" s="160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</row>
    <row r="21" spans="1:115" s="162" customFormat="1" ht="12" customHeight="1" x14ac:dyDescent="0.25">
      <c r="A21" s="252">
        <v>45209</v>
      </c>
      <c r="B21" s="211" t="s">
        <v>709</v>
      </c>
      <c r="C21" s="253" t="s">
        <v>88</v>
      </c>
      <c r="D21" s="262"/>
      <c r="E21" s="201"/>
      <c r="F21" s="202">
        <v>20</v>
      </c>
      <c r="G21" s="263"/>
      <c r="H21" s="277"/>
      <c r="I21" s="173">
        <v>20</v>
      </c>
      <c r="J21" s="173"/>
      <c r="K21" s="173"/>
      <c r="L21" s="174"/>
      <c r="M21" s="173"/>
      <c r="N21" s="278"/>
      <c r="O21" s="289"/>
      <c r="P21" s="177"/>
      <c r="Q21" s="177"/>
      <c r="R21" s="177"/>
      <c r="S21" s="177"/>
      <c r="T21" s="212"/>
      <c r="U21" s="177"/>
      <c r="V21" s="178"/>
      <c r="W21" s="177"/>
      <c r="X21" s="177"/>
      <c r="Y21" s="177"/>
      <c r="Z21" s="177"/>
      <c r="AA21" s="290"/>
      <c r="AB21" s="289"/>
      <c r="AC21" s="290"/>
      <c r="AD21" s="160"/>
      <c r="AE21" s="160"/>
      <c r="AF21" s="160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</row>
    <row r="22" spans="1:115" s="162" customFormat="1" ht="12" customHeight="1" x14ac:dyDescent="0.25">
      <c r="A22" s="252">
        <v>45209</v>
      </c>
      <c r="B22" s="211" t="s">
        <v>710</v>
      </c>
      <c r="C22" s="253" t="s">
        <v>88</v>
      </c>
      <c r="D22" s="262"/>
      <c r="E22" s="201"/>
      <c r="F22" s="202">
        <v>2</v>
      </c>
      <c r="G22" s="263"/>
      <c r="H22" s="277"/>
      <c r="I22" s="173">
        <v>2</v>
      </c>
      <c r="J22" s="173"/>
      <c r="K22" s="173"/>
      <c r="L22" s="174"/>
      <c r="M22" s="173"/>
      <c r="N22" s="278"/>
      <c r="O22" s="289"/>
      <c r="P22" s="177"/>
      <c r="Q22" s="177"/>
      <c r="R22" s="177"/>
      <c r="S22" s="177"/>
      <c r="T22" s="212"/>
      <c r="U22" s="177"/>
      <c r="V22" s="178"/>
      <c r="W22" s="177"/>
      <c r="X22" s="177"/>
      <c r="Y22" s="177"/>
      <c r="Z22" s="177"/>
      <c r="AA22" s="290"/>
      <c r="AB22" s="289"/>
      <c r="AC22" s="290"/>
      <c r="AD22" s="160"/>
      <c r="AE22" s="160"/>
      <c r="AF22" s="160"/>
      <c r="AG22" s="160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</row>
    <row r="23" spans="1:115" s="162" customFormat="1" ht="12" customHeight="1" x14ac:dyDescent="0.25">
      <c r="A23" s="252">
        <v>45209</v>
      </c>
      <c r="B23" s="211" t="s">
        <v>711</v>
      </c>
      <c r="C23" s="253" t="s">
        <v>88</v>
      </c>
      <c r="D23" s="262"/>
      <c r="E23" s="201"/>
      <c r="F23" s="202">
        <v>56.5</v>
      </c>
      <c r="G23" s="263"/>
      <c r="H23" s="277"/>
      <c r="I23" s="173">
        <v>56.5</v>
      </c>
      <c r="J23" s="173"/>
      <c r="K23" s="173"/>
      <c r="L23" s="174"/>
      <c r="M23" s="173"/>
      <c r="N23" s="278"/>
      <c r="O23" s="289"/>
      <c r="P23" s="177"/>
      <c r="Q23" s="177"/>
      <c r="R23" s="177"/>
      <c r="S23" s="177"/>
      <c r="T23" s="212"/>
      <c r="U23" s="177"/>
      <c r="V23" s="178"/>
      <c r="W23" s="177"/>
      <c r="X23" s="177"/>
      <c r="Y23" s="177"/>
      <c r="Z23" s="177"/>
      <c r="AA23" s="290"/>
      <c r="AB23" s="460"/>
      <c r="AC23" s="455"/>
      <c r="AD23" s="160"/>
      <c r="AE23" s="160"/>
      <c r="AF23" s="160"/>
      <c r="AG23" s="160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</row>
    <row r="24" spans="1:115" s="162" customFormat="1" ht="12" customHeight="1" x14ac:dyDescent="0.25">
      <c r="A24" s="252">
        <v>45209</v>
      </c>
      <c r="B24" s="211" t="s">
        <v>712</v>
      </c>
      <c r="C24" s="253" t="s">
        <v>88</v>
      </c>
      <c r="D24" s="262">
        <v>22.5</v>
      </c>
      <c r="E24" s="201"/>
      <c r="F24" s="202"/>
      <c r="G24" s="263"/>
      <c r="H24" s="277"/>
      <c r="I24" s="173">
        <v>22.5</v>
      </c>
      <c r="J24" s="173"/>
      <c r="K24" s="173"/>
      <c r="L24" s="174"/>
      <c r="M24" s="173"/>
      <c r="N24" s="278"/>
      <c r="O24" s="289"/>
      <c r="P24" s="177"/>
      <c r="Q24" s="177"/>
      <c r="R24" s="177"/>
      <c r="S24" s="177"/>
      <c r="T24" s="212"/>
      <c r="U24" s="177"/>
      <c r="V24" s="178"/>
      <c r="W24" s="177"/>
      <c r="X24" s="177"/>
      <c r="Y24" s="177"/>
      <c r="Z24" s="177"/>
      <c r="AA24" s="290"/>
      <c r="AB24" s="460"/>
      <c r="AC24" s="455"/>
      <c r="AD24" s="160"/>
      <c r="AE24" s="160"/>
      <c r="AF24" s="160"/>
      <c r="AG24" s="160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</row>
    <row r="25" spans="1:115" s="162" customFormat="1" ht="12" customHeight="1" x14ac:dyDescent="0.25">
      <c r="A25" s="252">
        <v>45209</v>
      </c>
      <c r="B25" s="211" t="s">
        <v>713</v>
      </c>
      <c r="C25" s="253" t="s">
        <v>88</v>
      </c>
      <c r="D25" s="262"/>
      <c r="E25" s="201"/>
      <c r="F25" s="202">
        <v>16</v>
      </c>
      <c r="G25" s="263"/>
      <c r="H25" s="277"/>
      <c r="I25" s="173">
        <v>16</v>
      </c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290"/>
      <c r="AB25" s="289"/>
      <c r="AC25" s="290"/>
      <c r="AD25" s="160"/>
      <c r="AE25" s="160"/>
      <c r="AF25" s="160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</row>
    <row r="26" spans="1:115" s="162" customFormat="1" ht="12" customHeight="1" x14ac:dyDescent="0.25">
      <c r="A26" s="252">
        <v>45209</v>
      </c>
      <c r="B26" s="211" t="s">
        <v>714</v>
      </c>
      <c r="C26" s="253" t="s">
        <v>88</v>
      </c>
      <c r="D26" s="262"/>
      <c r="E26" s="201"/>
      <c r="F26" s="202">
        <v>18</v>
      </c>
      <c r="G26" s="263"/>
      <c r="H26" s="277"/>
      <c r="I26" s="173">
        <v>18</v>
      </c>
      <c r="J26" s="173"/>
      <c r="K26" s="173"/>
      <c r="L26" s="174"/>
      <c r="M26" s="173"/>
      <c r="N26" s="278"/>
      <c r="O26" s="289"/>
      <c r="P26" s="177"/>
      <c r="Q26" s="177"/>
      <c r="R26" s="177"/>
      <c r="S26" s="177"/>
      <c r="T26" s="212"/>
      <c r="U26" s="177"/>
      <c r="V26" s="178"/>
      <c r="W26" s="177"/>
      <c r="X26" s="177"/>
      <c r="Y26" s="177"/>
      <c r="Z26" s="177"/>
      <c r="AA26" s="290"/>
      <c r="AB26" s="460"/>
      <c r="AC26" s="455"/>
      <c r="AD26" s="160"/>
      <c r="AE26" s="160"/>
      <c r="AF26" s="160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</row>
    <row r="27" spans="1:115" s="162" customFormat="1" ht="12" customHeight="1" x14ac:dyDescent="0.25">
      <c r="A27" s="252">
        <v>45209</v>
      </c>
      <c r="B27" s="211" t="s">
        <v>715</v>
      </c>
      <c r="C27" s="253" t="s">
        <v>88</v>
      </c>
      <c r="D27" s="262"/>
      <c r="E27" s="201"/>
      <c r="F27" s="202">
        <v>12</v>
      </c>
      <c r="G27" s="263"/>
      <c r="H27" s="277"/>
      <c r="I27" s="173">
        <v>12</v>
      </c>
      <c r="J27" s="173"/>
      <c r="K27" s="173"/>
      <c r="L27" s="174"/>
      <c r="M27" s="173"/>
      <c r="N27" s="278"/>
      <c r="O27" s="289"/>
      <c r="P27" s="177"/>
      <c r="Q27" s="177"/>
      <c r="R27" s="177"/>
      <c r="S27" s="177"/>
      <c r="T27" s="212"/>
      <c r="U27" s="177"/>
      <c r="V27" s="178"/>
      <c r="W27" s="177"/>
      <c r="X27" s="177"/>
      <c r="Y27" s="177"/>
      <c r="Z27" s="177"/>
      <c r="AA27" s="290"/>
      <c r="AB27" s="460"/>
      <c r="AC27" s="455"/>
      <c r="AD27" s="160"/>
      <c r="AE27" s="160"/>
      <c r="AF27" s="160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</row>
    <row r="28" spans="1:115" s="162" customFormat="1" ht="12" customHeight="1" x14ac:dyDescent="0.25">
      <c r="A28" s="252">
        <v>45209</v>
      </c>
      <c r="B28" s="211" t="s">
        <v>716</v>
      </c>
      <c r="C28" s="253" t="s">
        <v>88</v>
      </c>
      <c r="D28" s="262"/>
      <c r="E28" s="201"/>
      <c r="F28" s="202"/>
      <c r="G28" s="263">
        <v>30</v>
      </c>
      <c r="H28" s="277"/>
      <c r="I28" s="173"/>
      <c r="J28" s="173"/>
      <c r="K28" s="173"/>
      <c r="L28" s="174"/>
      <c r="M28" s="173"/>
      <c r="N28" s="278"/>
      <c r="O28" s="289"/>
      <c r="P28" s="177"/>
      <c r="Q28" s="177"/>
      <c r="R28" s="177"/>
      <c r="S28" s="177"/>
      <c r="T28" s="212"/>
      <c r="U28" s="177"/>
      <c r="V28" s="178">
        <v>30</v>
      </c>
      <c r="W28" s="177"/>
      <c r="X28" s="177"/>
      <c r="Y28" s="177"/>
      <c r="Z28" s="177"/>
      <c r="AA28" s="290"/>
      <c r="AB28" s="460"/>
      <c r="AC28" s="455"/>
      <c r="AD28" s="160"/>
      <c r="AE28" s="160"/>
      <c r="AF28" s="160"/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</row>
    <row r="29" spans="1:115" s="162" customFormat="1" ht="12" customHeight="1" x14ac:dyDescent="0.25">
      <c r="A29" s="252">
        <v>45209</v>
      </c>
      <c r="B29" s="211" t="s">
        <v>715</v>
      </c>
      <c r="C29" s="253" t="s">
        <v>88</v>
      </c>
      <c r="D29" s="262"/>
      <c r="E29" s="201"/>
      <c r="F29" s="202">
        <v>7.5</v>
      </c>
      <c r="G29" s="263"/>
      <c r="H29" s="277"/>
      <c r="I29" s="173">
        <v>7.5</v>
      </c>
      <c r="J29" s="173"/>
      <c r="K29" s="173"/>
      <c r="L29" s="174"/>
      <c r="M29" s="173"/>
      <c r="N29" s="278"/>
      <c r="O29" s="289"/>
      <c r="P29" s="177"/>
      <c r="Q29" s="177"/>
      <c r="R29" s="177"/>
      <c r="S29" s="177"/>
      <c r="T29" s="212"/>
      <c r="U29" s="177"/>
      <c r="V29" s="178"/>
      <c r="W29" s="177"/>
      <c r="X29" s="177"/>
      <c r="Y29" s="177"/>
      <c r="Z29" s="177"/>
      <c r="AA29" s="290"/>
      <c r="AB29" s="289"/>
      <c r="AC29" s="290"/>
      <c r="AD29" s="160"/>
      <c r="AE29" s="160"/>
      <c r="AF29" s="160"/>
      <c r="AG29" s="160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</row>
    <row r="30" spans="1:115" s="162" customFormat="1" ht="12" customHeight="1" x14ac:dyDescent="0.25">
      <c r="A30" s="252">
        <v>45209</v>
      </c>
      <c r="B30" s="211" t="s">
        <v>717</v>
      </c>
      <c r="C30" s="253" t="s">
        <v>88</v>
      </c>
      <c r="D30" s="262"/>
      <c r="E30" s="201">
        <v>10.199999999999999</v>
      </c>
      <c r="F30" s="202"/>
      <c r="G30" s="263"/>
      <c r="H30" s="277"/>
      <c r="I30" s="173"/>
      <c r="J30" s="173"/>
      <c r="K30" s="173"/>
      <c r="L30" s="174"/>
      <c r="M30" s="173"/>
      <c r="N30" s="278"/>
      <c r="O30" s="289"/>
      <c r="P30" s="177"/>
      <c r="Q30" s="177"/>
      <c r="R30" s="177"/>
      <c r="S30" s="177"/>
      <c r="T30" s="212"/>
      <c r="U30" s="177"/>
      <c r="V30" s="178"/>
      <c r="W30" s="177"/>
      <c r="X30" s="177">
        <v>10.199999999999999</v>
      </c>
      <c r="Y30" s="177"/>
      <c r="Z30" s="177"/>
      <c r="AA30" s="290"/>
      <c r="AB30" s="460"/>
      <c r="AC30" s="455"/>
      <c r="AD30" s="160"/>
      <c r="AE30" s="160"/>
      <c r="AF30" s="160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</row>
    <row r="31" spans="1:115" s="162" customFormat="1" ht="12" customHeight="1" x14ac:dyDescent="0.25">
      <c r="A31" s="252">
        <v>45210</v>
      </c>
      <c r="B31" s="211" t="s">
        <v>93</v>
      </c>
      <c r="C31" s="253" t="s">
        <v>88</v>
      </c>
      <c r="D31" s="262">
        <v>500</v>
      </c>
      <c r="E31" s="201"/>
      <c r="F31" s="202"/>
      <c r="G31" s="263"/>
      <c r="H31" s="277">
        <v>500</v>
      </c>
      <c r="I31" s="173"/>
      <c r="J31" s="173"/>
      <c r="K31" s="173"/>
      <c r="L31" s="174"/>
      <c r="M31" s="173"/>
      <c r="N31" s="278"/>
      <c r="O31" s="289"/>
      <c r="P31" s="177"/>
      <c r="Q31" s="177"/>
      <c r="R31" s="177"/>
      <c r="S31" s="177"/>
      <c r="T31" s="212"/>
      <c r="U31" s="177"/>
      <c r="V31" s="178"/>
      <c r="W31" s="177"/>
      <c r="X31" s="177"/>
      <c r="Y31" s="177"/>
      <c r="Z31" s="177"/>
      <c r="AA31" s="290"/>
      <c r="AB31" s="460"/>
      <c r="AC31" s="455"/>
      <c r="AD31" s="160"/>
      <c r="AE31" s="160"/>
      <c r="AF31" s="160"/>
      <c r="AG31" s="160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</row>
    <row r="32" spans="1:115" s="162" customFormat="1" ht="12" customHeight="1" x14ac:dyDescent="0.25">
      <c r="A32" s="252">
        <v>45210</v>
      </c>
      <c r="B32" s="211" t="s">
        <v>445</v>
      </c>
      <c r="C32" s="253" t="s">
        <v>88</v>
      </c>
      <c r="D32" s="262">
        <v>480</v>
      </c>
      <c r="E32" s="201"/>
      <c r="F32" s="202"/>
      <c r="G32" s="263">
        <v>480</v>
      </c>
      <c r="H32" s="277"/>
      <c r="I32" s="173"/>
      <c r="J32" s="173"/>
      <c r="K32" s="173"/>
      <c r="L32" s="174"/>
      <c r="M32" s="173"/>
      <c r="N32" s="278"/>
      <c r="O32" s="289"/>
      <c r="P32" s="177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289"/>
      <c r="AC32" s="290"/>
      <c r="AD32" s="160"/>
      <c r="AE32" s="160"/>
      <c r="AF32" s="160"/>
      <c r="AG32" s="160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</row>
    <row r="33" spans="1:115" s="162" customFormat="1" ht="12" customHeight="1" x14ac:dyDescent="0.25">
      <c r="A33" s="252">
        <v>45210</v>
      </c>
      <c r="B33" s="211" t="s">
        <v>718</v>
      </c>
      <c r="C33" s="253" t="s">
        <v>88</v>
      </c>
      <c r="D33" s="262"/>
      <c r="E33" s="201">
        <v>442.1</v>
      </c>
      <c r="F33" s="202"/>
      <c r="G33" s="263"/>
      <c r="H33" s="277"/>
      <c r="I33" s="173"/>
      <c r="J33" s="173"/>
      <c r="K33" s="173"/>
      <c r="L33" s="174"/>
      <c r="M33" s="173"/>
      <c r="N33" s="278"/>
      <c r="O33" s="289"/>
      <c r="P33" s="177"/>
      <c r="Q33" s="177"/>
      <c r="R33" s="177">
        <v>442.1</v>
      </c>
      <c r="S33" s="177"/>
      <c r="T33" s="212"/>
      <c r="U33" s="177"/>
      <c r="V33" s="178"/>
      <c r="W33" s="177"/>
      <c r="X33" s="177"/>
      <c r="Y33" s="177"/>
      <c r="Z33" s="177"/>
      <c r="AA33" s="290"/>
      <c r="AB33" s="460"/>
      <c r="AC33" s="455"/>
      <c r="AD33" s="160"/>
      <c r="AE33" s="160"/>
      <c r="AF33" s="160"/>
      <c r="AG33" s="160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</row>
    <row r="34" spans="1:115" s="162" customFormat="1" ht="12" customHeight="1" x14ac:dyDescent="0.25">
      <c r="A34" s="252">
        <v>45210</v>
      </c>
      <c r="B34" s="211" t="s">
        <v>721</v>
      </c>
      <c r="C34" s="253" t="s">
        <v>88</v>
      </c>
      <c r="D34" s="262">
        <v>150</v>
      </c>
      <c r="E34" s="201"/>
      <c r="F34" s="202"/>
      <c r="G34" s="263"/>
      <c r="H34" s="277">
        <v>150</v>
      </c>
      <c r="I34" s="173"/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289"/>
      <c r="AC34" s="290"/>
      <c r="AD34" s="160"/>
      <c r="AE34" s="160"/>
      <c r="AF34" s="160"/>
      <c r="AG34" s="160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</row>
    <row r="35" spans="1:115" s="162" customFormat="1" ht="12" customHeight="1" x14ac:dyDescent="0.25">
      <c r="A35" s="252">
        <v>45211</v>
      </c>
      <c r="B35" s="211" t="s">
        <v>722</v>
      </c>
      <c r="C35" s="253" t="s">
        <v>88</v>
      </c>
      <c r="D35" s="262">
        <v>26.32</v>
      </c>
      <c r="E35" s="201"/>
      <c r="F35" s="202"/>
      <c r="G35" s="263"/>
      <c r="H35" s="277">
        <v>26.32</v>
      </c>
      <c r="I35" s="173"/>
      <c r="J35" s="173"/>
      <c r="K35" s="173"/>
      <c r="L35" s="174"/>
      <c r="M35" s="173"/>
      <c r="N35" s="278"/>
      <c r="O35" s="289"/>
      <c r="P35" s="177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290"/>
      <c r="AB35" s="460"/>
      <c r="AC35" s="455"/>
      <c r="AD35" s="160"/>
      <c r="AE35" s="160"/>
      <c r="AF35" s="160"/>
      <c r="AG35" s="160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</row>
    <row r="36" spans="1:115" s="162" customFormat="1" ht="12" customHeight="1" x14ac:dyDescent="0.25">
      <c r="A36" s="252">
        <v>45212</v>
      </c>
      <c r="B36" s="211" t="s">
        <v>723</v>
      </c>
      <c r="C36" s="253" t="s">
        <v>88</v>
      </c>
      <c r="D36" s="262">
        <v>100</v>
      </c>
      <c r="E36" s="201"/>
      <c r="F36" s="202"/>
      <c r="G36" s="263"/>
      <c r="H36" s="277">
        <v>100</v>
      </c>
      <c r="I36" s="173"/>
      <c r="J36" s="173"/>
      <c r="K36" s="173"/>
      <c r="L36" s="174"/>
      <c r="M36" s="173"/>
      <c r="N36" s="278"/>
      <c r="O36" s="289"/>
      <c r="P36" s="177"/>
      <c r="Q36" s="177"/>
      <c r="R36" s="177"/>
      <c r="S36" s="177"/>
      <c r="T36" s="212"/>
      <c r="U36" s="177"/>
      <c r="V36" s="178"/>
      <c r="W36" s="177"/>
      <c r="X36" s="177"/>
      <c r="Y36" s="177"/>
      <c r="Z36" s="177"/>
      <c r="AA36" s="290"/>
      <c r="AB36" s="289"/>
      <c r="AC36" s="290"/>
      <c r="AD36" s="160"/>
      <c r="AE36" s="160"/>
      <c r="AF36" s="160"/>
      <c r="AG36" s="160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</row>
    <row r="37" spans="1:115" s="162" customFormat="1" ht="12" customHeight="1" x14ac:dyDescent="0.25">
      <c r="A37" s="252">
        <v>45212</v>
      </c>
      <c r="B37" s="211" t="s">
        <v>725</v>
      </c>
      <c r="C37" s="253" t="s">
        <v>88</v>
      </c>
      <c r="D37" s="262">
        <v>120</v>
      </c>
      <c r="E37" s="201"/>
      <c r="F37" s="202"/>
      <c r="G37" s="263"/>
      <c r="H37" s="277">
        <v>120</v>
      </c>
      <c r="I37" s="173"/>
      <c r="J37" s="173"/>
      <c r="K37" s="173"/>
      <c r="L37" s="174"/>
      <c r="M37" s="173"/>
      <c r="N37" s="278"/>
      <c r="O37" s="289"/>
      <c r="P37" s="177"/>
      <c r="Q37" s="177"/>
      <c r="R37" s="177"/>
      <c r="S37" s="177"/>
      <c r="T37" s="212"/>
      <c r="U37" s="177"/>
      <c r="V37" s="178"/>
      <c r="W37" s="177"/>
      <c r="X37" s="177"/>
      <c r="Y37" s="177"/>
      <c r="Z37" s="177"/>
      <c r="AA37" s="290"/>
      <c r="AB37" s="289"/>
      <c r="AC37" s="290"/>
      <c r="AD37" s="160"/>
      <c r="AE37" s="160"/>
      <c r="AF37" s="160"/>
      <c r="AG37" s="160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</row>
    <row r="38" spans="1:115" s="162" customFormat="1" ht="12" customHeight="1" x14ac:dyDescent="0.25">
      <c r="A38" s="252">
        <v>45214</v>
      </c>
      <c r="B38" s="211" t="s">
        <v>444</v>
      </c>
      <c r="C38" s="253" t="s">
        <v>88</v>
      </c>
      <c r="D38" s="262">
        <v>30</v>
      </c>
      <c r="E38" s="201"/>
      <c r="F38" s="202"/>
      <c r="G38" s="263"/>
      <c r="H38" s="277">
        <v>30</v>
      </c>
      <c r="I38" s="173"/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290"/>
      <c r="AB38" s="289"/>
      <c r="AC38" s="290"/>
      <c r="AD38" s="160"/>
      <c r="AE38" s="160"/>
      <c r="AF38" s="160"/>
      <c r="AG38" s="160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</row>
    <row r="39" spans="1:115" s="162" customFormat="1" ht="12" customHeight="1" x14ac:dyDescent="0.25">
      <c r="A39" s="252">
        <v>45216</v>
      </c>
      <c r="B39" s="211" t="s">
        <v>726</v>
      </c>
      <c r="C39" s="253" t="s">
        <v>88</v>
      </c>
      <c r="D39" s="262"/>
      <c r="E39" s="201">
        <v>216</v>
      </c>
      <c r="F39" s="202"/>
      <c r="G39" s="263"/>
      <c r="H39" s="277"/>
      <c r="I39" s="173"/>
      <c r="J39" s="173"/>
      <c r="K39" s="173"/>
      <c r="L39" s="174"/>
      <c r="M39" s="173"/>
      <c r="N39" s="278"/>
      <c r="O39" s="289"/>
      <c r="P39" s="177"/>
      <c r="Q39" s="177">
        <v>216</v>
      </c>
      <c r="R39" s="177"/>
      <c r="S39" s="177"/>
      <c r="T39" s="212"/>
      <c r="U39" s="177"/>
      <c r="V39" s="178"/>
      <c r="W39" s="177"/>
      <c r="X39" s="177"/>
      <c r="Y39" s="177"/>
      <c r="Z39" s="177"/>
      <c r="AA39" s="290"/>
      <c r="AB39" s="289"/>
      <c r="AC39" s="290"/>
      <c r="AD39" s="160"/>
      <c r="AE39" s="160"/>
      <c r="AF39" s="160"/>
      <c r="AG39" s="160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</row>
    <row r="40" spans="1:115" s="162" customFormat="1" ht="12" customHeight="1" x14ac:dyDescent="0.25">
      <c r="A40" s="252">
        <v>45219</v>
      </c>
      <c r="B40" s="211" t="s">
        <v>727</v>
      </c>
      <c r="C40" s="253" t="s">
        <v>88</v>
      </c>
      <c r="D40" s="262"/>
      <c r="E40" s="201"/>
      <c r="F40" s="202">
        <v>1.7</v>
      </c>
      <c r="G40" s="263"/>
      <c r="H40" s="277"/>
      <c r="I40" s="173">
        <v>1.7</v>
      </c>
      <c r="J40" s="173"/>
      <c r="K40" s="173"/>
      <c r="L40" s="174"/>
      <c r="M40" s="173"/>
      <c r="N40" s="278"/>
      <c r="O40" s="289"/>
      <c r="P40" s="177"/>
      <c r="Q40" s="177"/>
      <c r="R40" s="177"/>
      <c r="S40" s="177"/>
      <c r="T40" s="212"/>
      <c r="U40" s="177"/>
      <c r="V40" s="178"/>
      <c r="W40" s="177"/>
      <c r="X40" s="177"/>
      <c r="Y40" s="177"/>
      <c r="Z40" s="177"/>
      <c r="AA40" s="290"/>
      <c r="AB40" s="289"/>
      <c r="AC40" s="290"/>
      <c r="AD40" s="160"/>
      <c r="AE40" s="160"/>
      <c r="AF40" s="160"/>
      <c r="AG40" s="160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</row>
    <row r="41" spans="1:115" s="162" customFormat="1" ht="12" customHeight="1" x14ac:dyDescent="0.25">
      <c r="A41" s="252">
        <v>45219</v>
      </c>
      <c r="B41" s="211" t="s">
        <v>728</v>
      </c>
      <c r="C41" s="253" t="s">
        <v>88</v>
      </c>
      <c r="D41" s="262">
        <v>8</v>
      </c>
      <c r="E41" s="201"/>
      <c r="F41" s="202"/>
      <c r="G41" s="263"/>
      <c r="H41" s="277"/>
      <c r="I41" s="173">
        <v>8</v>
      </c>
      <c r="J41" s="173"/>
      <c r="K41" s="173"/>
      <c r="L41" s="174"/>
      <c r="M41" s="173"/>
      <c r="N41" s="278"/>
      <c r="O41" s="289"/>
      <c r="P41" s="177"/>
      <c r="Q41" s="177"/>
      <c r="R41" s="177"/>
      <c r="S41" s="177"/>
      <c r="T41" s="212"/>
      <c r="U41" s="177"/>
      <c r="V41" s="178"/>
      <c r="W41" s="177"/>
      <c r="X41" s="177"/>
      <c r="Y41" s="177"/>
      <c r="Z41" s="177"/>
      <c r="AA41" s="290"/>
      <c r="AB41" s="289"/>
      <c r="AC41" s="290"/>
      <c r="AD41" s="160"/>
      <c r="AE41" s="160"/>
      <c r="AF41" s="160"/>
      <c r="AG41" s="160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</row>
    <row r="42" spans="1:115" s="162" customFormat="1" ht="12" customHeight="1" x14ac:dyDescent="0.25">
      <c r="A42" s="252">
        <v>45219</v>
      </c>
      <c r="B42" s="211" t="s">
        <v>729</v>
      </c>
      <c r="C42" s="253" t="s">
        <v>88</v>
      </c>
      <c r="D42" s="262">
        <v>78</v>
      </c>
      <c r="E42" s="201"/>
      <c r="F42" s="202"/>
      <c r="G42" s="263"/>
      <c r="H42" s="277"/>
      <c r="I42" s="173">
        <v>78</v>
      </c>
      <c r="J42" s="173"/>
      <c r="K42" s="173"/>
      <c r="L42" s="174"/>
      <c r="M42" s="173"/>
      <c r="N42" s="278"/>
      <c r="O42" s="289"/>
      <c r="P42" s="177"/>
      <c r="Q42" s="177"/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289"/>
      <c r="AC42" s="290"/>
      <c r="AD42" s="160"/>
      <c r="AE42" s="160"/>
      <c r="AF42" s="160"/>
      <c r="AG42" s="160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</row>
    <row r="43" spans="1:115" s="162" customFormat="1" ht="12" customHeight="1" x14ac:dyDescent="0.25">
      <c r="A43" s="252">
        <v>45219</v>
      </c>
      <c r="B43" s="211" t="s">
        <v>730</v>
      </c>
      <c r="C43" s="253" t="s">
        <v>88</v>
      </c>
      <c r="D43" s="262">
        <v>36</v>
      </c>
      <c r="E43" s="201"/>
      <c r="F43" s="202"/>
      <c r="G43" s="263"/>
      <c r="H43" s="277"/>
      <c r="I43" s="173">
        <v>36</v>
      </c>
      <c r="J43" s="173"/>
      <c r="K43" s="173"/>
      <c r="L43" s="174"/>
      <c r="M43" s="173"/>
      <c r="N43" s="278"/>
      <c r="O43" s="289"/>
      <c r="P43" s="177"/>
      <c r="Q43" s="177"/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460"/>
      <c r="AC43" s="455"/>
      <c r="AD43" s="160"/>
      <c r="AE43" s="160"/>
      <c r="AF43" s="160"/>
      <c r="AG43" s="160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</row>
    <row r="44" spans="1:115" s="162" customFormat="1" ht="12" customHeight="1" x14ac:dyDescent="0.25">
      <c r="A44" s="252">
        <v>45219</v>
      </c>
      <c r="B44" s="211" t="s">
        <v>731</v>
      </c>
      <c r="C44" s="253" t="s">
        <v>88</v>
      </c>
      <c r="D44" s="262">
        <v>123.9</v>
      </c>
      <c r="E44" s="201"/>
      <c r="F44" s="202"/>
      <c r="G44" s="263"/>
      <c r="H44" s="277"/>
      <c r="I44" s="173">
        <v>123.9</v>
      </c>
      <c r="J44" s="173"/>
      <c r="K44" s="173"/>
      <c r="L44" s="174"/>
      <c r="M44" s="173"/>
      <c r="N44" s="278"/>
      <c r="O44" s="289"/>
      <c r="P44" s="177"/>
      <c r="Q44" s="177"/>
      <c r="R44" s="177"/>
      <c r="S44" s="177"/>
      <c r="T44" s="212"/>
      <c r="U44" s="177"/>
      <c r="V44" s="178"/>
      <c r="W44" s="177"/>
      <c r="X44" s="177"/>
      <c r="Y44" s="177"/>
      <c r="Z44" s="177"/>
      <c r="AA44" s="290"/>
      <c r="AB44" s="289"/>
      <c r="AC44" s="290"/>
      <c r="AD44" s="160"/>
      <c r="AE44" s="160"/>
      <c r="AF44" s="160"/>
      <c r="AG44" s="160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</row>
    <row r="45" spans="1:115" s="162" customFormat="1" ht="12" customHeight="1" x14ac:dyDescent="0.25">
      <c r="A45" s="252">
        <v>45219</v>
      </c>
      <c r="B45" s="211" t="s">
        <v>732</v>
      </c>
      <c r="C45" s="253" t="s">
        <v>88</v>
      </c>
      <c r="D45" s="262">
        <v>256.5</v>
      </c>
      <c r="E45" s="201"/>
      <c r="F45" s="202"/>
      <c r="G45" s="263"/>
      <c r="H45" s="277"/>
      <c r="I45" s="173">
        <v>256.5</v>
      </c>
      <c r="J45" s="173"/>
      <c r="K45" s="173"/>
      <c r="L45" s="174"/>
      <c r="M45" s="173"/>
      <c r="N45" s="278"/>
      <c r="O45" s="289"/>
      <c r="P45" s="177"/>
      <c r="Q45" s="177"/>
      <c r="R45" s="177"/>
      <c r="S45" s="177"/>
      <c r="T45" s="212"/>
      <c r="U45" s="177"/>
      <c r="V45" s="178"/>
      <c r="W45" s="177"/>
      <c r="X45" s="177"/>
      <c r="Y45" s="177"/>
      <c r="Z45" s="177"/>
      <c r="AA45" s="290"/>
      <c r="AB45" s="289"/>
      <c r="AC45" s="290"/>
      <c r="AD45" s="160"/>
      <c r="AE45" s="160"/>
      <c r="AF45" s="160"/>
      <c r="AG45" s="160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</row>
    <row r="46" spans="1:115" s="162" customFormat="1" ht="12" customHeight="1" x14ac:dyDescent="0.25">
      <c r="A46" s="252">
        <v>45219</v>
      </c>
      <c r="B46" s="211" t="s">
        <v>733</v>
      </c>
      <c r="C46" s="253" t="s">
        <v>88</v>
      </c>
      <c r="D46" s="262">
        <v>70.8</v>
      </c>
      <c r="E46" s="201"/>
      <c r="F46" s="202"/>
      <c r="G46" s="263"/>
      <c r="H46" s="277"/>
      <c r="I46" s="173">
        <v>70.8</v>
      </c>
      <c r="J46" s="173"/>
      <c r="K46" s="173"/>
      <c r="L46" s="174"/>
      <c r="M46" s="173"/>
      <c r="N46" s="278"/>
      <c r="O46" s="289"/>
      <c r="P46" s="177"/>
      <c r="Q46" s="177"/>
      <c r="R46" s="177"/>
      <c r="S46" s="177"/>
      <c r="T46" s="212"/>
      <c r="U46" s="177"/>
      <c r="V46" s="178"/>
      <c r="W46" s="177"/>
      <c r="X46" s="177"/>
      <c r="Y46" s="177"/>
      <c r="Z46" s="177"/>
      <c r="AA46" s="290"/>
      <c r="AB46" s="289"/>
      <c r="AC46" s="290"/>
      <c r="AD46" s="160"/>
      <c r="AE46" s="160"/>
      <c r="AF46" s="160"/>
      <c r="AG46" s="160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</row>
    <row r="47" spans="1:115" s="162" customFormat="1" ht="12" customHeight="1" x14ac:dyDescent="0.25">
      <c r="A47" s="252">
        <v>45219</v>
      </c>
      <c r="B47" s="211" t="s">
        <v>734</v>
      </c>
      <c r="C47" s="253" t="s">
        <v>88</v>
      </c>
      <c r="D47" s="262"/>
      <c r="E47" s="201"/>
      <c r="F47" s="202">
        <v>91</v>
      </c>
      <c r="G47" s="263"/>
      <c r="H47" s="277"/>
      <c r="I47" s="173">
        <v>91</v>
      </c>
      <c r="J47" s="173"/>
      <c r="K47" s="173"/>
      <c r="L47" s="174"/>
      <c r="M47" s="173"/>
      <c r="N47" s="278"/>
      <c r="O47" s="289"/>
      <c r="P47" s="177"/>
      <c r="Q47" s="177"/>
      <c r="R47" s="177"/>
      <c r="S47" s="177"/>
      <c r="T47" s="212"/>
      <c r="U47" s="177"/>
      <c r="V47" s="178"/>
      <c r="W47" s="177"/>
      <c r="X47" s="177"/>
      <c r="Y47" s="177"/>
      <c r="Z47" s="177"/>
      <c r="AA47" s="290"/>
      <c r="AB47" s="289"/>
      <c r="AC47" s="290"/>
      <c r="AD47" s="160"/>
      <c r="AE47" s="160"/>
      <c r="AF47" s="160"/>
      <c r="AG47" s="160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</row>
    <row r="48" spans="1:115" s="162" customFormat="1" ht="12" customHeight="1" x14ac:dyDescent="0.25">
      <c r="A48" s="252">
        <v>45219</v>
      </c>
      <c r="B48" s="211" t="s">
        <v>735</v>
      </c>
      <c r="C48" s="253" t="s">
        <v>88</v>
      </c>
      <c r="D48" s="262"/>
      <c r="E48" s="201"/>
      <c r="F48" s="202">
        <v>20</v>
      </c>
      <c r="G48" s="263"/>
      <c r="H48" s="277"/>
      <c r="I48" s="173">
        <v>20</v>
      </c>
      <c r="J48" s="173"/>
      <c r="K48" s="173"/>
      <c r="L48" s="174"/>
      <c r="M48" s="173"/>
      <c r="N48" s="278"/>
      <c r="O48" s="289"/>
      <c r="P48" s="177"/>
      <c r="Q48" s="177"/>
      <c r="R48" s="177"/>
      <c r="S48" s="177"/>
      <c r="T48" s="212"/>
      <c r="U48" s="177"/>
      <c r="V48" s="178"/>
      <c r="W48" s="177"/>
      <c r="X48" s="177"/>
      <c r="Y48" s="177"/>
      <c r="Z48" s="177"/>
      <c r="AA48" s="290"/>
      <c r="AB48" s="460"/>
      <c r="AC48" s="455"/>
      <c r="AD48" s="160"/>
      <c r="AE48" s="160"/>
      <c r="AF48" s="160"/>
      <c r="AG48" s="160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</row>
    <row r="49" spans="1:115" s="162" customFormat="1" ht="12" customHeight="1" x14ac:dyDescent="0.25">
      <c r="A49" s="252">
        <v>45219</v>
      </c>
      <c r="B49" s="211" t="s">
        <v>736</v>
      </c>
      <c r="C49" s="253" t="s">
        <v>88</v>
      </c>
      <c r="D49" s="262"/>
      <c r="E49" s="201"/>
      <c r="F49" s="202">
        <v>117.5</v>
      </c>
      <c r="G49" s="263"/>
      <c r="H49" s="277"/>
      <c r="I49" s="173">
        <v>117.5</v>
      </c>
      <c r="J49" s="173"/>
      <c r="K49" s="173"/>
      <c r="L49" s="174"/>
      <c r="M49" s="173"/>
      <c r="N49" s="278"/>
      <c r="O49" s="289"/>
      <c r="P49" s="177"/>
      <c r="Q49" s="177"/>
      <c r="R49" s="177"/>
      <c r="S49" s="177"/>
      <c r="T49" s="212"/>
      <c r="U49" s="177"/>
      <c r="V49" s="178"/>
      <c r="W49" s="177"/>
      <c r="X49" s="177"/>
      <c r="Y49" s="177"/>
      <c r="Z49" s="177"/>
      <c r="AA49" s="290"/>
      <c r="AB49" s="289"/>
      <c r="AC49" s="290"/>
      <c r="AD49" s="160"/>
      <c r="AE49" s="160"/>
      <c r="AF49" s="160"/>
      <c r="AG49" s="160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</row>
    <row r="50" spans="1:115" s="162" customFormat="1" ht="12" customHeight="1" x14ac:dyDescent="0.25">
      <c r="A50" s="252">
        <v>45219</v>
      </c>
      <c r="B50" s="211" t="s">
        <v>737</v>
      </c>
      <c r="C50" s="253" t="s">
        <v>88</v>
      </c>
      <c r="D50" s="262">
        <v>292.89999999999998</v>
      </c>
      <c r="E50" s="201"/>
      <c r="F50" s="202"/>
      <c r="G50" s="263"/>
      <c r="H50" s="277"/>
      <c r="I50" s="173">
        <v>292.89999999999998</v>
      </c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290"/>
      <c r="AB50" s="289"/>
      <c r="AC50" s="290"/>
      <c r="AD50" s="160"/>
      <c r="AE50" s="160"/>
      <c r="AF50" s="160"/>
      <c r="AG50" s="160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</row>
    <row r="51" spans="1:115" s="162" customFormat="1" ht="12" customHeight="1" x14ac:dyDescent="0.25">
      <c r="A51" s="252">
        <v>45219</v>
      </c>
      <c r="B51" s="211" t="s">
        <v>738</v>
      </c>
      <c r="C51" s="253" t="s">
        <v>88</v>
      </c>
      <c r="D51" s="262"/>
      <c r="E51" s="201"/>
      <c r="F51" s="202">
        <v>286.39999999999998</v>
      </c>
      <c r="G51" s="263"/>
      <c r="H51" s="277"/>
      <c r="I51" s="173">
        <v>286.39999999999998</v>
      </c>
      <c r="J51" s="173"/>
      <c r="K51" s="173"/>
      <c r="L51" s="174"/>
      <c r="M51" s="173"/>
      <c r="N51" s="278"/>
      <c r="O51" s="289"/>
      <c r="P51" s="177"/>
      <c r="Q51" s="177"/>
      <c r="R51" s="177"/>
      <c r="S51" s="177"/>
      <c r="T51" s="212"/>
      <c r="U51" s="177"/>
      <c r="V51" s="178"/>
      <c r="W51" s="177"/>
      <c r="X51" s="177"/>
      <c r="Y51" s="177"/>
      <c r="Z51" s="177"/>
      <c r="AA51" s="290"/>
      <c r="AB51" s="289"/>
      <c r="AC51" s="290"/>
      <c r="AD51" s="160"/>
      <c r="AE51" s="160"/>
      <c r="AF51" s="160"/>
      <c r="AG51" s="160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</row>
    <row r="52" spans="1:115" s="162" customFormat="1" ht="12" customHeight="1" x14ac:dyDescent="0.25">
      <c r="A52" s="252">
        <v>45219</v>
      </c>
      <c r="B52" s="211" t="s">
        <v>739</v>
      </c>
      <c r="C52" s="253" t="s">
        <v>88</v>
      </c>
      <c r="D52" s="262">
        <v>15</v>
      </c>
      <c r="E52" s="201"/>
      <c r="F52" s="202"/>
      <c r="G52" s="263"/>
      <c r="H52" s="277"/>
      <c r="I52" s="173">
        <v>15</v>
      </c>
      <c r="J52" s="173"/>
      <c r="K52" s="173"/>
      <c r="L52" s="174"/>
      <c r="M52" s="173"/>
      <c r="N52" s="278"/>
      <c r="O52" s="289"/>
      <c r="P52" s="177"/>
      <c r="Q52" s="177"/>
      <c r="R52" s="177"/>
      <c r="S52" s="177"/>
      <c r="T52" s="212"/>
      <c r="U52" s="177"/>
      <c r="V52" s="178"/>
      <c r="W52" s="177"/>
      <c r="X52" s="177"/>
      <c r="Y52" s="177"/>
      <c r="Z52" s="177"/>
      <c r="AA52" s="290"/>
      <c r="AB52" s="460"/>
      <c r="AC52" s="455"/>
      <c r="AD52" s="160"/>
      <c r="AE52" s="160"/>
      <c r="AF52" s="160"/>
      <c r="AG52" s="160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</row>
    <row r="53" spans="1:115" s="162" customFormat="1" ht="12" customHeight="1" x14ac:dyDescent="0.25">
      <c r="A53" s="252">
        <v>45219</v>
      </c>
      <c r="B53" s="211" t="s">
        <v>740</v>
      </c>
      <c r="C53" s="253" t="s">
        <v>88</v>
      </c>
      <c r="D53" s="262">
        <v>24</v>
      </c>
      <c r="E53" s="201"/>
      <c r="F53" s="202"/>
      <c r="G53" s="263"/>
      <c r="H53" s="277"/>
      <c r="I53" s="173">
        <v>24</v>
      </c>
      <c r="J53" s="173"/>
      <c r="K53" s="173"/>
      <c r="L53" s="174"/>
      <c r="M53" s="173"/>
      <c r="N53" s="278"/>
      <c r="O53" s="289"/>
      <c r="P53" s="177"/>
      <c r="Q53" s="177"/>
      <c r="R53" s="177"/>
      <c r="S53" s="177"/>
      <c r="T53" s="212"/>
      <c r="U53" s="177"/>
      <c r="V53" s="178"/>
      <c r="W53" s="177"/>
      <c r="X53" s="177"/>
      <c r="Y53" s="177"/>
      <c r="Z53" s="177"/>
      <c r="AA53" s="290"/>
      <c r="AB53" s="289"/>
      <c r="AC53" s="290"/>
      <c r="AD53" s="160"/>
      <c r="AE53" s="160"/>
      <c r="AF53" s="160"/>
      <c r="AG53" s="160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</row>
    <row r="54" spans="1:115" s="162" customFormat="1" ht="12" customHeight="1" x14ac:dyDescent="0.25">
      <c r="A54" s="252">
        <v>45219</v>
      </c>
      <c r="B54" s="211" t="s">
        <v>738</v>
      </c>
      <c r="C54" s="253" t="s">
        <v>88</v>
      </c>
      <c r="D54" s="262"/>
      <c r="E54" s="201"/>
      <c r="F54" s="202">
        <v>1</v>
      </c>
      <c r="G54" s="263"/>
      <c r="H54" s="277"/>
      <c r="I54" s="173">
        <v>1</v>
      </c>
      <c r="J54" s="173"/>
      <c r="K54" s="173"/>
      <c r="L54" s="174"/>
      <c r="M54" s="173"/>
      <c r="N54" s="278"/>
      <c r="O54" s="289"/>
      <c r="P54" s="177"/>
      <c r="Q54" s="177"/>
      <c r="R54" s="177"/>
      <c r="S54" s="177"/>
      <c r="T54" s="212"/>
      <c r="U54" s="177"/>
      <c r="V54" s="178"/>
      <c r="W54" s="177"/>
      <c r="X54" s="177"/>
      <c r="Y54" s="177"/>
      <c r="Z54" s="177"/>
      <c r="AA54" s="290"/>
      <c r="AB54" s="289"/>
      <c r="AC54" s="290"/>
      <c r="AD54" s="160"/>
      <c r="AE54" s="160"/>
      <c r="AF54" s="160"/>
      <c r="AG54" s="160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</row>
    <row r="55" spans="1:115" s="162" customFormat="1" ht="12" customHeight="1" x14ac:dyDescent="0.25">
      <c r="A55" s="252">
        <v>45219</v>
      </c>
      <c r="B55" s="211" t="s">
        <v>748</v>
      </c>
      <c r="C55" s="253" t="s">
        <v>88</v>
      </c>
      <c r="D55" s="262"/>
      <c r="E55" s="201"/>
      <c r="F55" s="202"/>
      <c r="G55" s="263">
        <v>1.9</v>
      </c>
      <c r="H55" s="277"/>
      <c r="I55" s="173"/>
      <c r="J55" s="173"/>
      <c r="K55" s="173"/>
      <c r="L55" s="174"/>
      <c r="M55" s="173"/>
      <c r="N55" s="278"/>
      <c r="O55" s="289"/>
      <c r="P55" s="177"/>
      <c r="Q55" s="177"/>
      <c r="R55" s="177"/>
      <c r="S55" s="177"/>
      <c r="T55" s="212"/>
      <c r="U55" s="177"/>
      <c r="V55" s="178">
        <v>1.9</v>
      </c>
      <c r="W55" s="177"/>
      <c r="X55" s="177"/>
      <c r="Y55" s="177"/>
      <c r="Z55" s="177"/>
      <c r="AA55" s="290"/>
      <c r="AB55" s="289"/>
      <c r="AC55" s="290"/>
      <c r="AD55" s="160"/>
      <c r="AE55" s="160"/>
      <c r="AF55" s="160"/>
      <c r="AG55" s="160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</row>
    <row r="56" spans="1:115" s="162" customFormat="1" ht="12" customHeight="1" x14ac:dyDescent="0.25">
      <c r="A56" s="252">
        <v>45219</v>
      </c>
      <c r="B56" s="211" t="s">
        <v>746</v>
      </c>
      <c r="C56" s="253" t="s">
        <v>88</v>
      </c>
      <c r="D56" s="262">
        <v>138.5</v>
      </c>
      <c r="E56" s="201"/>
      <c r="F56" s="202"/>
      <c r="G56" s="263"/>
      <c r="H56" s="277"/>
      <c r="I56" s="173">
        <v>138.5</v>
      </c>
      <c r="J56" s="173"/>
      <c r="K56" s="173"/>
      <c r="L56" s="174"/>
      <c r="M56" s="173"/>
      <c r="N56" s="278"/>
      <c r="O56" s="289"/>
      <c r="P56" s="177"/>
      <c r="Q56" s="177"/>
      <c r="R56" s="177"/>
      <c r="S56" s="177"/>
      <c r="T56" s="212"/>
      <c r="U56" s="177"/>
      <c r="V56" s="178"/>
      <c r="W56" s="177"/>
      <c r="X56" s="177"/>
      <c r="Y56" s="177"/>
      <c r="Z56" s="177"/>
      <c r="AA56" s="290"/>
      <c r="AB56" s="289"/>
      <c r="AC56" s="290"/>
      <c r="AD56" s="160"/>
      <c r="AE56" s="160"/>
      <c r="AF56" s="160"/>
      <c r="AG56" s="160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</row>
    <row r="57" spans="1:115" s="162" customFormat="1" ht="12" customHeight="1" x14ac:dyDescent="0.25">
      <c r="A57" s="252">
        <v>45220</v>
      </c>
      <c r="B57" s="211" t="s">
        <v>741</v>
      </c>
      <c r="C57" s="253" t="s">
        <v>88</v>
      </c>
      <c r="D57" s="262"/>
      <c r="E57" s="201"/>
      <c r="F57" s="202">
        <v>188.5</v>
      </c>
      <c r="G57" s="263"/>
      <c r="H57" s="277"/>
      <c r="I57" s="173">
        <v>188.5</v>
      </c>
      <c r="J57" s="173"/>
      <c r="K57" s="173"/>
      <c r="L57" s="174"/>
      <c r="M57" s="173"/>
      <c r="N57" s="278"/>
      <c r="O57" s="289"/>
      <c r="P57" s="177"/>
      <c r="Q57" s="177"/>
      <c r="R57" s="177"/>
      <c r="S57" s="177"/>
      <c r="T57" s="212"/>
      <c r="U57" s="177"/>
      <c r="V57" s="178"/>
      <c r="W57" s="177"/>
      <c r="X57" s="177"/>
      <c r="Y57" s="177"/>
      <c r="Z57" s="177"/>
      <c r="AA57" s="290"/>
      <c r="AB57" s="289"/>
      <c r="AC57" s="290"/>
      <c r="AD57" s="160"/>
      <c r="AE57" s="160"/>
      <c r="AF57" s="160"/>
      <c r="AG57" s="160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</row>
    <row r="58" spans="1:115" s="162" customFormat="1" ht="12" customHeight="1" x14ac:dyDescent="0.25">
      <c r="A58" s="252">
        <v>45220</v>
      </c>
      <c r="B58" s="211" t="s">
        <v>742</v>
      </c>
      <c r="C58" s="253" t="s">
        <v>88</v>
      </c>
      <c r="D58" s="262"/>
      <c r="E58" s="201"/>
      <c r="F58" s="202">
        <v>5.0999999999999996</v>
      </c>
      <c r="G58" s="263"/>
      <c r="H58" s="277"/>
      <c r="I58" s="173">
        <v>5.0999999999999996</v>
      </c>
      <c r="J58" s="173"/>
      <c r="K58" s="173"/>
      <c r="L58" s="174"/>
      <c r="M58" s="173"/>
      <c r="N58" s="278"/>
      <c r="O58" s="289"/>
      <c r="P58" s="177"/>
      <c r="Q58" s="177"/>
      <c r="R58" s="177"/>
      <c r="S58" s="177"/>
      <c r="T58" s="212"/>
      <c r="U58" s="177"/>
      <c r="V58" s="178"/>
      <c r="W58" s="177"/>
      <c r="X58" s="177"/>
      <c r="Y58" s="177"/>
      <c r="Z58" s="177"/>
      <c r="AA58" s="290"/>
      <c r="AB58" s="289"/>
      <c r="AC58" s="290"/>
      <c r="AD58" s="160"/>
      <c r="AE58" s="160"/>
      <c r="AF58" s="160"/>
      <c r="AG58" s="160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</row>
    <row r="59" spans="1:115" s="162" customFormat="1" ht="12" customHeight="1" x14ac:dyDescent="0.25">
      <c r="A59" s="252">
        <v>45220</v>
      </c>
      <c r="B59" s="211" t="s">
        <v>743</v>
      </c>
      <c r="C59" s="253" t="s">
        <v>88</v>
      </c>
      <c r="D59" s="262"/>
      <c r="E59" s="201"/>
      <c r="F59" s="202">
        <v>2</v>
      </c>
      <c r="G59" s="263"/>
      <c r="H59" s="277"/>
      <c r="I59" s="173">
        <v>2</v>
      </c>
      <c r="J59" s="173"/>
      <c r="K59" s="173"/>
      <c r="L59" s="174"/>
      <c r="M59" s="173"/>
      <c r="N59" s="278"/>
      <c r="O59" s="289"/>
      <c r="P59" s="177"/>
      <c r="Q59" s="177"/>
      <c r="R59" s="177"/>
      <c r="S59" s="177"/>
      <c r="T59" s="212"/>
      <c r="U59" s="177"/>
      <c r="V59" s="178"/>
      <c r="W59" s="177"/>
      <c r="X59" s="177"/>
      <c r="Y59" s="177"/>
      <c r="Z59" s="177"/>
      <c r="AA59" s="290"/>
      <c r="AB59" s="460"/>
      <c r="AC59" s="455"/>
      <c r="AD59" s="160"/>
      <c r="AE59" s="160"/>
      <c r="AF59" s="160"/>
      <c r="AG59" s="160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</row>
    <row r="60" spans="1:115" s="162" customFormat="1" ht="12" customHeight="1" x14ac:dyDescent="0.25">
      <c r="A60" s="252">
        <v>45220</v>
      </c>
      <c r="B60" s="211" t="s">
        <v>744</v>
      </c>
      <c r="C60" s="253" t="s">
        <v>88</v>
      </c>
      <c r="D60" s="262"/>
      <c r="E60" s="201"/>
      <c r="F60" s="202">
        <v>58.5</v>
      </c>
      <c r="G60" s="263"/>
      <c r="H60" s="277"/>
      <c r="I60" s="173">
        <v>58.5</v>
      </c>
      <c r="J60" s="173"/>
      <c r="K60" s="173"/>
      <c r="L60" s="174"/>
      <c r="M60" s="173"/>
      <c r="N60" s="278"/>
      <c r="O60" s="289"/>
      <c r="P60" s="177"/>
      <c r="Q60" s="177"/>
      <c r="R60" s="177"/>
      <c r="S60" s="177"/>
      <c r="T60" s="212"/>
      <c r="U60" s="177"/>
      <c r="V60" s="178"/>
      <c r="W60" s="177"/>
      <c r="X60" s="177"/>
      <c r="Y60" s="177"/>
      <c r="Z60" s="177"/>
      <c r="AA60" s="290"/>
      <c r="AB60" s="289"/>
      <c r="AC60" s="290"/>
      <c r="AD60" s="160"/>
      <c r="AE60" s="160"/>
      <c r="AF60" s="160"/>
      <c r="AG60" s="160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</row>
    <row r="61" spans="1:115" s="162" customFormat="1" ht="12" customHeight="1" x14ac:dyDescent="0.25">
      <c r="A61" s="252">
        <v>45221</v>
      </c>
      <c r="B61" s="211" t="s">
        <v>745</v>
      </c>
      <c r="C61" s="253" t="s">
        <v>88</v>
      </c>
      <c r="D61" s="262"/>
      <c r="E61" s="201">
        <v>45.98</v>
      </c>
      <c r="F61" s="202"/>
      <c r="G61" s="263"/>
      <c r="H61" s="277"/>
      <c r="I61" s="173"/>
      <c r="J61" s="173"/>
      <c r="K61" s="173"/>
      <c r="L61" s="174"/>
      <c r="M61" s="173"/>
      <c r="N61" s="278"/>
      <c r="O61" s="289"/>
      <c r="P61" s="177"/>
      <c r="Q61" s="177">
        <v>45.98</v>
      </c>
      <c r="R61" s="177"/>
      <c r="S61" s="177"/>
      <c r="T61" s="212"/>
      <c r="U61" s="177"/>
      <c r="V61" s="178"/>
      <c r="W61" s="177"/>
      <c r="X61" s="177"/>
      <c r="Y61" s="177"/>
      <c r="Z61" s="177"/>
      <c r="AA61" s="290"/>
      <c r="AB61" s="289"/>
      <c r="AC61" s="290"/>
      <c r="AD61" s="160"/>
      <c r="AE61" s="160"/>
      <c r="AF61" s="160"/>
      <c r="AG61" s="160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</row>
    <row r="62" spans="1:115" s="162" customFormat="1" ht="12" customHeight="1" x14ac:dyDescent="0.25">
      <c r="A62" s="252">
        <v>45221</v>
      </c>
      <c r="B62" s="211" t="s">
        <v>382</v>
      </c>
      <c r="C62" s="253" t="s">
        <v>88</v>
      </c>
      <c r="D62" s="262">
        <v>90</v>
      </c>
      <c r="E62" s="201"/>
      <c r="F62" s="202"/>
      <c r="G62" s="263"/>
      <c r="H62" s="277">
        <v>90</v>
      </c>
      <c r="I62" s="173"/>
      <c r="J62" s="173"/>
      <c r="K62" s="173"/>
      <c r="L62" s="174"/>
      <c r="M62" s="173"/>
      <c r="N62" s="278"/>
      <c r="O62" s="289"/>
      <c r="P62" s="177"/>
      <c r="Q62" s="177"/>
      <c r="R62" s="177"/>
      <c r="S62" s="177"/>
      <c r="T62" s="212"/>
      <c r="U62" s="177"/>
      <c r="V62" s="178"/>
      <c r="W62" s="177"/>
      <c r="X62" s="177"/>
      <c r="Y62" s="177"/>
      <c r="Z62" s="177"/>
      <c r="AA62" s="290"/>
      <c r="AB62" s="289"/>
      <c r="AC62" s="290"/>
      <c r="AD62" s="160"/>
      <c r="AE62" s="160"/>
      <c r="AF62" s="160"/>
      <c r="AG62" s="160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</row>
    <row r="63" spans="1:115" s="162" customFormat="1" ht="12" customHeight="1" x14ac:dyDescent="0.25">
      <c r="A63" s="252">
        <v>45221</v>
      </c>
      <c r="B63" s="211" t="s">
        <v>445</v>
      </c>
      <c r="C63" s="253" t="s">
        <v>88</v>
      </c>
      <c r="D63" s="262">
        <v>720</v>
      </c>
      <c r="E63" s="201"/>
      <c r="F63" s="202"/>
      <c r="G63" s="263">
        <v>720</v>
      </c>
      <c r="H63" s="277"/>
      <c r="I63" s="173"/>
      <c r="J63" s="173"/>
      <c r="K63" s="173"/>
      <c r="L63" s="174"/>
      <c r="M63" s="173"/>
      <c r="N63" s="278"/>
      <c r="O63" s="289"/>
      <c r="P63" s="177"/>
      <c r="Q63" s="177"/>
      <c r="R63" s="177"/>
      <c r="S63" s="177"/>
      <c r="T63" s="212"/>
      <c r="U63" s="177"/>
      <c r="V63" s="178"/>
      <c r="W63" s="177"/>
      <c r="X63" s="177"/>
      <c r="Y63" s="177"/>
      <c r="Z63" s="177"/>
      <c r="AA63" s="290"/>
      <c r="AB63" s="289"/>
      <c r="AC63" s="290"/>
      <c r="AD63" s="160"/>
      <c r="AE63" s="160"/>
      <c r="AF63" s="160"/>
      <c r="AG63" s="160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</row>
    <row r="64" spans="1:115" s="162" customFormat="1" ht="12" customHeight="1" x14ac:dyDescent="0.25">
      <c r="A64" s="252">
        <v>45221</v>
      </c>
      <c r="B64" s="211" t="s">
        <v>750</v>
      </c>
      <c r="C64" s="253" t="s">
        <v>88</v>
      </c>
      <c r="D64" s="262"/>
      <c r="E64" s="201"/>
      <c r="F64" s="202"/>
      <c r="G64" s="263">
        <v>28</v>
      </c>
      <c r="H64" s="277"/>
      <c r="I64" s="173"/>
      <c r="J64" s="173"/>
      <c r="K64" s="173"/>
      <c r="L64" s="174"/>
      <c r="M64" s="173"/>
      <c r="N64" s="278"/>
      <c r="O64" s="289"/>
      <c r="P64" s="177"/>
      <c r="Q64" s="177">
        <v>28</v>
      </c>
      <c r="R64" s="177"/>
      <c r="S64" s="177"/>
      <c r="T64" s="212"/>
      <c r="U64" s="177"/>
      <c r="V64" s="178"/>
      <c r="W64" s="177"/>
      <c r="X64" s="177"/>
      <c r="Y64" s="177"/>
      <c r="Z64" s="177"/>
      <c r="AA64" s="290"/>
      <c r="AB64" s="460"/>
      <c r="AC64" s="455"/>
      <c r="AD64" s="160"/>
      <c r="AE64" s="160"/>
      <c r="AF64" s="160"/>
      <c r="AG64" s="160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</row>
    <row r="65" spans="1:115" s="162" customFormat="1" ht="12" customHeight="1" x14ac:dyDescent="0.25">
      <c r="A65" s="252">
        <v>45221</v>
      </c>
      <c r="B65" s="211" t="s">
        <v>751</v>
      </c>
      <c r="C65" s="253" t="s">
        <v>88</v>
      </c>
      <c r="D65" s="262"/>
      <c r="E65" s="201"/>
      <c r="F65" s="202"/>
      <c r="G65" s="263">
        <v>14.9</v>
      </c>
      <c r="H65" s="277"/>
      <c r="I65" s="173"/>
      <c r="J65" s="173"/>
      <c r="K65" s="173"/>
      <c r="L65" s="174"/>
      <c r="M65" s="173"/>
      <c r="N65" s="278"/>
      <c r="O65" s="289"/>
      <c r="P65" s="177"/>
      <c r="Q65" s="177">
        <v>14.9</v>
      </c>
      <c r="R65" s="177"/>
      <c r="S65" s="177"/>
      <c r="T65" s="212"/>
      <c r="U65" s="177"/>
      <c r="V65" s="178"/>
      <c r="W65" s="177"/>
      <c r="X65" s="177"/>
      <c r="Y65" s="177"/>
      <c r="Z65" s="177"/>
      <c r="AA65" s="290"/>
      <c r="AB65" s="289"/>
      <c r="AC65" s="290"/>
      <c r="AD65" s="160"/>
      <c r="AE65" s="160"/>
      <c r="AF65" s="160"/>
      <c r="AG65" s="160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</row>
    <row r="66" spans="1:115" s="162" customFormat="1" ht="12" customHeight="1" x14ac:dyDescent="0.25">
      <c r="A66" s="252">
        <v>45221</v>
      </c>
      <c r="B66" s="211" t="s">
        <v>752</v>
      </c>
      <c r="C66" s="253" t="s">
        <v>88</v>
      </c>
      <c r="D66" s="262"/>
      <c r="E66" s="201"/>
      <c r="F66" s="202"/>
      <c r="G66" s="263">
        <v>9.5</v>
      </c>
      <c r="H66" s="277"/>
      <c r="I66" s="173"/>
      <c r="J66" s="173"/>
      <c r="K66" s="173"/>
      <c r="L66" s="174"/>
      <c r="M66" s="173"/>
      <c r="N66" s="278"/>
      <c r="O66" s="289"/>
      <c r="P66" s="177"/>
      <c r="Q66" s="177">
        <v>9.5</v>
      </c>
      <c r="R66" s="177"/>
      <c r="S66" s="177"/>
      <c r="T66" s="212"/>
      <c r="U66" s="177"/>
      <c r="V66" s="178"/>
      <c r="W66" s="177"/>
      <c r="X66" s="177"/>
      <c r="Y66" s="177"/>
      <c r="Z66" s="177"/>
      <c r="AA66" s="290"/>
      <c r="AB66" s="460"/>
      <c r="AC66" s="455"/>
      <c r="AD66" s="160"/>
      <c r="AE66" s="160"/>
      <c r="AF66" s="160"/>
      <c r="AG66" s="160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</row>
    <row r="67" spans="1:115" s="162" customFormat="1" ht="12" customHeight="1" x14ac:dyDescent="0.25">
      <c r="A67" s="252">
        <v>45221</v>
      </c>
      <c r="B67" s="211" t="s">
        <v>753</v>
      </c>
      <c r="C67" s="253" t="s">
        <v>88</v>
      </c>
      <c r="D67" s="262"/>
      <c r="E67" s="201">
        <v>430.52</v>
      </c>
      <c r="F67" s="202"/>
      <c r="G67" s="263"/>
      <c r="H67" s="277"/>
      <c r="I67" s="173"/>
      <c r="J67" s="173"/>
      <c r="K67" s="173"/>
      <c r="L67" s="174"/>
      <c r="M67" s="173"/>
      <c r="N67" s="278"/>
      <c r="O67" s="289">
        <v>430.52</v>
      </c>
      <c r="P67" s="177"/>
      <c r="Q67" s="177"/>
      <c r="R67" s="177"/>
      <c r="S67" s="177"/>
      <c r="T67" s="212"/>
      <c r="U67" s="177"/>
      <c r="V67" s="178"/>
      <c r="W67" s="177"/>
      <c r="X67" s="177"/>
      <c r="Y67" s="177"/>
      <c r="Z67" s="177"/>
      <c r="AA67" s="290"/>
      <c r="AB67" s="460"/>
      <c r="AC67" s="455"/>
      <c r="AD67" s="160"/>
      <c r="AE67" s="160"/>
      <c r="AF67" s="160"/>
      <c r="AG67" s="160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</row>
    <row r="68" spans="1:115" s="162" customFormat="1" ht="12" customHeight="1" x14ac:dyDescent="0.25">
      <c r="A68" s="252">
        <v>45222</v>
      </c>
      <c r="B68" s="211" t="s">
        <v>749</v>
      </c>
      <c r="C68" s="253" t="s">
        <v>88</v>
      </c>
      <c r="D68" s="262"/>
      <c r="E68" s="201">
        <v>98.33</v>
      </c>
      <c r="F68" s="202"/>
      <c r="G68" s="263"/>
      <c r="H68" s="277"/>
      <c r="I68" s="173"/>
      <c r="J68" s="173"/>
      <c r="K68" s="173"/>
      <c r="L68" s="174"/>
      <c r="M68" s="173"/>
      <c r="N68" s="278"/>
      <c r="O68" s="289"/>
      <c r="P68" s="177">
        <v>98.33</v>
      </c>
      <c r="Q68" s="177"/>
      <c r="R68" s="177"/>
      <c r="S68" s="177"/>
      <c r="T68" s="212"/>
      <c r="U68" s="177"/>
      <c r="V68" s="178"/>
      <c r="W68" s="177"/>
      <c r="X68" s="177"/>
      <c r="Y68" s="177"/>
      <c r="Z68" s="177"/>
      <c r="AA68" s="290"/>
      <c r="AB68" s="460"/>
      <c r="AC68" s="455"/>
      <c r="AD68" s="160"/>
      <c r="AE68" s="160"/>
      <c r="AF68" s="160"/>
      <c r="AG68" s="160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</row>
    <row r="69" spans="1:115" s="162" customFormat="1" ht="12" customHeight="1" x14ac:dyDescent="0.25">
      <c r="A69" s="252">
        <v>45222</v>
      </c>
      <c r="B69" s="211" t="s">
        <v>596</v>
      </c>
      <c r="C69" s="253" t="s">
        <v>88</v>
      </c>
      <c r="D69" s="262"/>
      <c r="E69" s="201">
        <v>2</v>
      </c>
      <c r="F69" s="202"/>
      <c r="G69" s="263"/>
      <c r="H69" s="277"/>
      <c r="I69" s="173"/>
      <c r="J69" s="173"/>
      <c r="K69" s="173"/>
      <c r="L69" s="174"/>
      <c r="M69" s="173"/>
      <c r="N69" s="278"/>
      <c r="O69" s="289"/>
      <c r="P69" s="177"/>
      <c r="Q69" s="177"/>
      <c r="R69" s="177"/>
      <c r="S69" s="177"/>
      <c r="T69" s="212"/>
      <c r="U69" s="177">
        <v>2</v>
      </c>
      <c r="V69" s="178"/>
      <c r="W69" s="177"/>
      <c r="X69" s="177"/>
      <c r="Y69" s="177"/>
      <c r="Z69" s="177"/>
      <c r="AA69" s="290"/>
      <c r="AB69" s="289"/>
      <c r="AC69" s="290"/>
      <c r="AD69" s="160"/>
      <c r="AE69" s="160"/>
      <c r="AF69" s="160"/>
      <c r="AG69" s="160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</row>
    <row r="70" spans="1:115" s="162" customFormat="1" ht="12" customHeight="1" x14ac:dyDescent="0.25">
      <c r="A70" s="252">
        <v>45222</v>
      </c>
      <c r="B70" s="211" t="s">
        <v>754</v>
      </c>
      <c r="C70" s="253" t="s">
        <v>88</v>
      </c>
      <c r="D70" s="262">
        <v>500</v>
      </c>
      <c r="E70" s="201"/>
      <c r="F70" s="202"/>
      <c r="G70" s="263"/>
      <c r="H70" s="277">
        <v>500</v>
      </c>
      <c r="I70" s="173"/>
      <c r="J70" s="173"/>
      <c r="K70" s="173"/>
      <c r="L70" s="174"/>
      <c r="M70" s="173"/>
      <c r="N70" s="278"/>
      <c r="O70" s="289"/>
      <c r="P70" s="177"/>
      <c r="Q70" s="177"/>
      <c r="R70" s="177"/>
      <c r="S70" s="177"/>
      <c r="T70" s="212"/>
      <c r="U70" s="177"/>
      <c r="V70" s="178"/>
      <c r="W70" s="177"/>
      <c r="X70" s="177"/>
      <c r="Y70" s="177"/>
      <c r="Z70" s="177"/>
      <c r="AA70" s="290"/>
      <c r="AB70" s="289"/>
      <c r="AC70" s="290"/>
      <c r="AD70" s="160"/>
      <c r="AE70" s="160"/>
      <c r="AF70" s="160"/>
      <c r="AG70" s="160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</row>
    <row r="71" spans="1:115" s="162" customFormat="1" ht="12" customHeight="1" x14ac:dyDescent="0.25">
      <c r="A71" s="252">
        <v>45223</v>
      </c>
      <c r="B71" s="211" t="s">
        <v>551</v>
      </c>
      <c r="C71" s="253" t="s">
        <v>88</v>
      </c>
      <c r="D71" s="262">
        <v>48</v>
      </c>
      <c r="E71" s="201"/>
      <c r="F71" s="202"/>
      <c r="G71" s="263"/>
      <c r="H71" s="277">
        <v>48</v>
      </c>
      <c r="I71" s="173"/>
      <c r="J71" s="173"/>
      <c r="K71" s="173"/>
      <c r="L71" s="174"/>
      <c r="M71" s="173"/>
      <c r="N71" s="278"/>
      <c r="O71" s="289"/>
      <c r="P71" s="177"/>
      <c r="Q71" s="177"/>
      <c r="R71" s="177"/>
      <c r="S71" s="177"/>
      <c r="T71" s="212"/>
      <c r="U71" s="177"/>
      <c r="V71" s="178"/>
      <c r="W71" s="177"/>
      <c r="X71" s="177"/>
      <c r="Y71" s="177"/>
      <c r="Z71" s="177"/>
      <c r="AA71" s="290"/>
      <c r="AB71" s="460"/>
      <c r="AC71" s="455"/>
      <c r="AD71" s="160"/>
      <c r="AE71" s="160"/>
      <c r="AF71" s="160"/>
      <c r="AG71" s="160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</row>
    <row r="72" spans="1:115" s="162" customFormat="1" ht="12" customHeight="1" x14ac:dyDescent="0.25">
      <c r="A72" s="252">
        <v>45224</v>
      </c>
      <c r="B72" s="211" t="s">
        <v>499</v>
      </c>
      <c r="C72" s="253" t="s">
        <v>88</v>
      </c>
      <c r="D72" s="262">
        <v>110.4</v>
      </c>
      <c r="E72" s="201"/>
      <c r="F72" s="202"/>
      <c r="G72" s="263"/>
      <c r="H72" s="277">
        <v>110.4</v>
      </c>
      <c r="I72" s="173"/>
      <c r="J72" s="173"/>
      <c r="K72" s="173"/>
      <c r="L72" s="174"/>
      <c r="M72" s="173"/>
      <c r="N72" s="278"/>
      <c r="O72" s="289"/>
      <c r="P72" s="177"/>
      <c r="Q72" s="177"/>
      <c r="R72" s="177"/>
      <c r="S72" s="177"/>
      <c r="T72" s="212"/>
      <c r="U72" s="177"/>
      <c r="V72" s="178"/>
      <c r="W72" s="177"/>
      <c r="X72" s="177"/>
      <c r="Y72" s="177"/>
      <c r="Z72" s="177"/>
      <c r="AA72" s="290"/>
      <c r="AB72" s="460"/>
      <c r="AC72" s="455"/>
      <c r="AD72" s="160"/>
      <c r="AE72" s="160"/>
      <c r="AF72" s="160"/>
      <c r="AG72" s="160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</row>
    <row r="73" spans="1:115" s="162" customFormat="1" ht="12" customHeight="1" x14ac:dyDescent="0.25">
      <c r="A73" s="252">
        <v>45227</v>
      </c>
      <c r="B73" s="211" t="s">
        <v>755</v>
      </c>
      <c r="C73" s="253" t="s">
        <v>88</v>
      </c>
      <c r="D73" s="262">
        <v>16</v>
      </c>
      <c r="E73" s="201"/>
      <c r="F73" s="202"/>
      <c r="G73" s="263"/>
      <c r="H73" s="277">
        <v>16</v>
      </c>
      <c r="I73" s="173"/>
      <c r="J73" s="173"/>
      <c r="K73" s="173"/>
      <c r="L73" s="174"/>
      <c r="M73" s="173"/>
      <c r="N73" s="278"/>
      <c r="O73" s="289"/>
      <c r="P73" s="177"/>
      <c r="Q73" s="177"/>
      <c r="R73" s="177"/>
      <c r="S73" s="177"/>
      <c r="T73" s="212"/>
      <c r="U73" s="177"/>
      <c r="V73" s="178"/>
      <c r="W73" s="177"/>
      <c r="X73" s="177"/>
      <c r="Y73" s="177"/>
      <c r="Z73" s="177"/>
      <c r="AA73" s="290"/>
      <c r="AB73" s="289"/>
      <c r="AC73" s="290"/>
      <c r="AD73" s="160"/>
      <c r="AE73" s="160"/>
      <c r="AF73" s="160"/>
      <c r="AG73" s="160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</row>
    <row r="74" spans="1:115" s="162" customFormat="1" ht="12" customHeight="1" x14ac:dyDescent="0.25">
      <c r="A74" s="252">
        <v>45227</v>
      </c>
      <c r="B74" s="211" t="s">
        <v>139</v>
      </c>
      <c r="C74" s="253" t="s">
        <v>88</v>
      </c>
      <c r="D74" s="262"/>
      <c r="E74" s="201">
        <v>180.84</v>
      </c>
      <c r="F74" s="202"/>
      <c r="G74" s="263"/>
      <c r="H74" s="277"/>
      <c r="I74" s="173"/>
      <c r="J74" s="173"/>
      <c r="K74" s="173"/>
      <c r="L74" s="174"/>
      <c r="M74" s="173"/>
      <c r="N74" s="278"/>
      <c r="O74" s="289"/>
      <c r="P74" s="177"/>
      <c r="Q74" s="177"/>
      <c r="R74" s="177"/>
      <c r="S74" s="177"/>
      <c r="T74" s="212"/>
      <c r="U74" s="177">
        <v>180.84</v>
      </c>
      <c r="V74" s="178"/>
      <c r="W74" s="177"/>
      <c r="X74" s="177"/>
      <c r="Y74" s="177"/>
      <c r="Z74" s="177"/>
      <c r="AA74" s="290"/>
      <c r="AB74" s="460"/>
      <c r="AC74" s="455"/>
      <c r="AD74" s="160"/>
      <c r="AE74" s="160"/>
      <c r="AF74" s="160"/>
      <c r="AG74" s="160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</row>
    <row r="75" spans="1:115" s="162" customFormat="1" ht="12" customHeight="1" x14ac:dyDescent="0.25">
      <c r="A75" s="252">
        <v>45229</v>
      </c>
      <c r="B75" s="211" t="s">
        <v>423</v>
      </c>
      <c r="C75" s="253" t="s">
        <v>88</v>
      </c>
      <c r="D75" s="262">
        <v>80</v>
      </c>
      <c r="E75" s="201"/>
      <c r="F75" s="202"/>
      <c r="G75" s="263"/>
      <c r="H75" s="277">
        <v>80</v>
      </c>
      <c r="I75" s="173"/>
      <c r="J75" s="173"/>
      <c r="K75" s="173"/>
      <c r="L75" s="174"/>
      <c r="M75" s="173"/>
      <c r="N75" s="278"/>
      <c r="O75" s="289"/>
      <c r="P75" s="177"/>
      <c r="Q75" s="177"/>
      <c r="R75" s="177"/>
      <c r="S75" s="177"/>
      <c r="T75" s="212"/>
      <c r="U75" s="177"/>
      <c r="V75" s="178"/>
      <c r="W75" s="177"/>
      <c r="X75" s="177"/>
      <c r="Y75" s="177"/>
      <c r="Z75" s="177"/>
      <c r="AA75" s="290"/>
      <c r="AB75" s="289"/>
      <c r="AC75" s="290"/>
      <c r="AD75" s="160"/>
      <c r="AE75" s="160"/>
      <c r="AF75" s="160"/>
      <c r="AG75" s="160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</row>
    <row r="76" spans="1:115" s="162" customFormat="1" ht="12" customHeight="1" x14ac:dyDescent="0.25">
      <c r="A76" s="252">
        <v>45230</v>
      </c>
      <c r="B76" s="211" t="s">
        <v>143</v>
      </c>
      <c r="C76" s="253" t="s">
        <v>88</v>
      </c>
      <c r="D76" s="262"/>
      <c r="E76" s="201">
        <v>60</v>
      </c>
      <c r="F76" s="202"/>
      <c r="G76" s="263"/>
      <c r="H76" s="277"/>
      <c r="I76" s="173"/>
      <c r="J76" s="173"/>
      <c r="K76" s="173"/>
      <c r="L76" s="174"/>
      <c r="M76" s="173"/>
      <c r="N76" s="278"/>
      <c r="O76" s="289"/>
      <c r="P76" s="177"/>
      <c r="Q76" s="177"/>
      <c r="R76" s="177"/>
      <c r="S76" s="177"/>
      <c r="T76" s="212"/>
      <c r="U76" s="177">
        <v>60</v>
      </c>
      <c r="V76" s="178"/>
      <c r="W76" s="177"/>
      <c r="X76" s="177"/>
      <c r="Y76" s="177"/>
      <c r="Z76" s="177"/>
      <c r="AA76" s="290"/>
      <c r="AB76" s="289"/>
      <c r="AC76" s="290"/>
      <c r="AD76" s="160"/>
      <c r="AE76" s="160"/>
      <c r="AF76" s="160"/>
      <c r="AG76" s="160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</row>
    <row r="77" spans="1:115" s="162" customFormat="1" ht="12" customHeight="1" x14ac:dyDescent="0.25">
      <c r="A77" s="252">
        <v>45230</v>
      </c>
      <c r="B77" s="211" t="s">
        <v>768</v>
      </c>
      <c r="C77" s="253" t="s">
        <v>88</v>
      </c>
      <c r="D77" s="262">
        <v>50</v>
      </c>
      <c r="E77" s="201"/>
      <c r="F77" s="202"/>
      <c r="G77" s="263"/>
      <c r="H77" s="277">
        <v>50</v>
      </c>
      <c r="I77" s="173"/>
      <c r="J77" s="173"/>
      <c r="K77" s="173"/>
      <c r="L77" s="174"/>
      <c r="M77" s="173"/>
      <c r="N77" s="278"/>
      <c r="O77" s="289"/>
      <c r="P77" s="177"/>
      <c r="Q77" s="177"/>
      <c r="R77" s="177"/>
      <c r="S77" s="177"/>
      <c r="T77" s="212"/>
      <c r="U77" s="177"/>
      <c r="V77" s="178"/>
      <c r="W77" s="177"/>
      <c r="X77" s="177"/>
      <c r="Y77" s="177"/>
      <c r="Z77" s="177"/>
      <c r="AA77" s="290"/>
      <c r="AB77" s="460"/>
      <c r="AC77" s="455"/>
      <c r="AD77" s="160"/>
      <c r="AE77" s="160"/>
      <c r="AF77" s="160"/>
      <c r="AG77" s="160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</row>
    <row r="78" spans="1:115" s="162" customFormat="1" ht="12" customHeight="1" x14ac:dyDescent="0.25">
      <c r="A78" s="252">
        <v>45230</v>
      </c>
      <c r="B78" s="211" t="s">
        <v>757</v>
      </c>
      <c r="C78" s="253" t="s">
        <v>88</v>
      </c>
      <c r="D78" s="262"/>
      <c r="E78" s="201">
        <v>20</v>
      </c>
      <c r="F78" s="202"/>
      <c r="G78" s="263"/>
      <c r="H78" s="277"/>
      <c r="I78" s="173"/>
      <c r="J78" s="173"/>
      <c r="K78" s="173"/>
      <c r="L78" s="174"/>
      <c r="M78" s="173"/>
      <c r="N78" s="278"/>
      <c r="O78" s="289"/>
      <c r="P78" s="177"/>
      <c r="Q78" s="177"/>
      <c r="R78" s="177"/>
      <c r="S78" s="177"/>
      <c r="T78" s="212"/>
      <c r="U78" s="177"/>
      <c r="V78" s="178">
        <v>20</v>
      </c>
      <c r="W78" s="177"/>
      <c r="X78" s="177"/>
      <c r="Y78" s="177"/>
      <c r="Z78" s="177"/>
      <c r="AA78" s="290"/>
      <c r="AB78" s="460"/>
      <c r="AC78" s="455"/>
      <c r="AD78" s="160"/>
      <c r="AE78" s="160"/>
      <c r="AF78" s="160"/>
      <c r="AG78" s="160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</row>
    <row r="79" spans="1:115" s="162" customFormat="1" ht="12" customHeight="1" x14ac:dyDescent="0.25">
      <c r="A79" s="252">
        <v>45230</v>
      </c>
      <c r="B79" s="211" t="s">
        <v>756</v>
      </c>
      <c r="C79" s="253" t="s">
        <v>88</v>
      </c>
      <c r="D79" s="262"/>
      <c r="E79" s="201"/>
      <c r="F79" s="202">
        <v>1.7</v>
      </c>
      <c r="G79" s="263"/>
      <c r="H79" s="277"/>
      <c r="I79" s="173">
        <v>1.7</v>
      </c>
      <c r="J79" s="173"/>
      <c r="K79" s="173"/>
      <c r="L79" s="174"/>
      <c r="M79" s="173"/>
      <c r="N79" s="278"/>
      <c r="O79" s="289"/>
      <c r="P79" s="177"/>
      <c r="Q79" s="177"/>
      <c r="R79" s="177"/>
      <c r="S79" s="177"/>
      <c r="T79" s="212"/>
      <c r="U79" s="177"/>
      <c r="V79" s="178"/>
      <c r="W79" s="177"/>
      <c r="X79" s="177"/>
      <c r="Y79" s="177"/>
      <c r="Z79" s="177"/>
      <c r="AA79" s="290"/>
      <c r="AB79" s="289"/>
      <c r="AC79" s="290"/>
      <c r="AD79" s="160"/>
      <c r="AE79" s="160"/>
      <c r="AF79" s="160"/>
      <c r="AG79" s="160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</row>
    <row r="80" spans="1:115" s="162" customFormat="1" ht="12" customHeight="1" x14ac:dyDescent="0.25">
      <c r="A80" s="252">
        <v>45230</v>
      </c>
      <c r="B80" s="211" t="s">
        <v>758</v>
      </c>
      <c r="C80" s="253" t="s">
        <v>88</v>
      </c>
      <c r="D80" s="262"/>
      <c r="E80" s="201"/>
      <c r="F80" s="202">
        <v>8</v>
      </c>
      <c r="G80" s="263"/>
      <c r="H80" s="277"/>
      <c r="I80" s="173">
        <v>8</v>
      </c>
      <c r="J80" s="173"/>
      <c r="K80" s="173"/>
      <c r="L80" s="174"/>
      <c r="M80" s="173"/>
      <c r="N80" s="278"/>
      <c r="O80" s="289"/>
      <c r="P80" s="177"/>
      <c r="Q80" s="177"/>
      <c r="R80" s="177"/>
      <c r="S80" s="177"/>
      <c r="T80" s="212"/>
      <c r="U80" s="177"/>
      <c r="V80" s="178"/>
      <c r="W80" s="177"/>
      <c r="X80" s="177"/>
      <c r="Y80" s="177"/>
      <c r="Z80" s="177"/>
      <c r="AA80" s="290"/>
      <c r="AB80" s="460"/>
      <c r="AC80" s="455"/>
      <c r="AD80" s="160"/>
      <c r="AE80" s="160"/>
      <c r="AF80" s="160"/>
      <c r="AG80" s="160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</row>
    <row r="81" spans="1:115" s="162" customFormat="1" ht="12" customHeight="1" x14ac:dyDescent="0.25">
      <c r="A81" s="252">
        <v>45230</v>
      </c>
      <c r="B81" s="211" t="s">
        <v>764</v>
      </c>
      <c r="C81" s="253" t="s">
        <v>88</v>
      </c>
      <c r="D81" s="262">
        <v>92</v>
      </c>
      <c r="E81" s="201"/>
      <c r="F81" s="202"/>
      <c r="G81" s="263"/>
      <c r="H81" s="277"/>
      <c r="I81" s="173">
        <v>92</v>
      </c>
      <c r="J81" s="173"/>
      <c r="K81" s="173"/>
      <c r="L81" s="174"/>
      <c r="M81" s="173"/>
      <c r="N81" s="278"/>
      <c r="O81" s="289"/>
      <c r="P81" s="177"/>
      <c r="Q81" s="177"/>
      <c r="R81" s="177"/>
      <c r="S81" s="177"/>
      <c r="T81" s="212"/>
      <c r="U81" s="177"/>
      <c r="V81" s="178"/>
      <c r="W81" s="177"/>
      <c r="X81" s="177"/>
      <c r="Y81" s="177"/>
      <c r="Z81" s="177"/>
      <c r="AA81" s="290"/>
      <c r="AB81" s="460"/>
      <c r="AC81" s="455"/>
      <c r="AD81" s="160"/>
      <c r="AE81" s="160"/>
      <c r="AF81" s="160"/>
      <c r="AG81" s="160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</row>
    <row r="82" spans="1:115" s="162" customFormat="1" ht="12" customHeight="1" x14ac:dyDescent="0.25">
      <c r="A82" s="252">
        <v>45230</v>
      </c>
      <c r="B82" s="211" t="s">
        <v>756</v>
      </c>
      <c r="C82" s="253" t="s">
        <v>88</v>
      </c>
      <c r="D82" s="262"/>
      <c r="E82" s="201"/>
      <c r="F82" s="202">
        <v>10</v>
      </c>
      <c r="G82" s="263"/>
      <c r="H82" s="277"/>
      <c r="I82" s="173">
        <v>10</v>
      </c>
      <c r="J82" s="173"/>
      <c r="K82" s="173"/>
      <c r="L82" s="174"/>
      <c r="M82" s="173"/>
      <c r="N82" s="278"/>
      <c r="O82" s="289"/>
      <c r="P82" s="177"/>
      <c r="Q82" s="177"/>
      <c r="R82" s="177"/>
      <c r="S82" s="177"/>
      <c r="T82" s="212"/>
      <c r="U82" s="177"/>
      <c r="V82" s="178"/>
      <c r="W82" s="177"/>
      <c r="X82" s="177"/>
      <c r="Y82" s="177"/>
      <c r="Z82" s="177"/>
      <c r="AA82" s="290"/>
      <c r="AB82" s="289"/>
      <c r="AC82" s="290"/>
      <c r="AD82" s="160"/>
      <c r="AE82" s="160"/>
      <c r="AF82" s="160"/>
      <c r="AG82" s="160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</row>
    <row r="83" spans="1:115" s="162" customFormat="1" ht="12" customHeight="1" x14ac:dyDescent="0.25">
      <c r="A83" s="252">
        <v>45230</v>
      </c>
      <c r="B83" s="211" t="s">
        <v>763</v>
      </c>
      <c r="C83" s="253" t="s">
        <v>88</v>
      </c>
      <c r="D83" s="262">
        <v>8.5</v>
      </c>
      <c r="E83" s="201"/>
      <c r="F83" s="202"/>
      <c r="G83" s="263"/>
      <c r="H83" s="277"/>
      <c r="I83" s="173">
        <v>8.5</v>
      </c>
      <c r="J83" s="173"/>
      <c r="K83" s="173"/>
      <c r="L83" s="174"/>
      <c r="M83" s="173"/>
      <c r="N83" s="278"/>
      <c r="O83" s="289"/>
      <c r="P83" s="177"/>
      <c r="Q83" s="177"/>
      <c r="R83" s="177"/>
      <c r="S83" s="177"/>
      <c r="T83" s="212"/>
      <c r="U83" s="177"/>
      <c r="V83" s="178"/>
      <c r="W83" s="177"/>
      <c r="X83" s="177"/>
      <c r="Y83" s="177"/>
      <c r="Z83" s="177"/>
      <c r="AA83" s="290"/>
      <c r="AB83" s="289"/>
      <c r="AC83" s="290"/>
      <c r="AD83" s="160"/>
      <c r="AE83" s="160"/>
      <c r="AF83" s="160"/>
      <c r="AG83" s="160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</row>
    <row r="84" spans="1:115" s="162" customFormat="1" ht="12" customHeight="1" x14ac:dyDescent="0.25">
      <c r="A84" s="252">
        <v>45230</v>
      </c>
      <c r="B84" s="211" t="s">
        <v>762</v>
      </c>
      <c r="C84" s="253" t="s">
        <v>88</v>
      </c>
      <c r="D84" s="262">
        <v>24</v>
      </c>
      <c r="E84" s="201"/>
      <c r="F84" s="202"/>
      <c r="G84" s="263"/>
      <c r="H84" s="277"/>
      <c r="I84" s="173">
        <v>24</v>
      </c>
      <c r="J84" s="173"/>
      <c r="K84" s="173"/>
      <c r="L84" s="174"/>
      <c r="M84" s="173"/>
      <c r="N84" s="278"/>
      <c r="O84" s="289"/>
      <c r="P84" s="177"/>
      <c r="Q84" s="177"/>
      <c r="R84" s="177"/>
      <c r="S84" s="177"/>
      <c r="T84" s="212"/>
      <c r="U84" s="177"/>
      <c r="V84" s="178"/>
      <c r="W84" s="177"/>
      <c r="X84" s="177"/>
      <c r="Y84" s="177"/>
      <c r="Z84" s="177"/>
      <c r="AA84" s="290"/>
      <c r="AB84" s="460"/>
      <c r="AC84" s="455"/>
      <c r="AD84" s="160"/>
      <c r="AE84" s="160"/>
      <c r="AF84" s="160"/>
      <c r="AG84" s="160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</row>
    <row r="85" spans="1:115" s="162" customFormat="1" ht="12" customHeight="1" x14ac:dyDescent="0.25">
      <c r="A85" s="252">
        <v>45230</v>
      </c>
      <c r="B85" s="211" t="s">
        <v>765</v>
      </c>
      <c r="C85" s="253" t="s">
        <v>88</v>
      </c>
      <c r="D85" s="262"/>
      <c r="E85" s="201"/>
      <c r="F85" s="202">
        <v>71.400000000000006</v>
      </c>
      <c r="G85" s="263"/>
      <c r="H85" s="277"/>
      <c r="I85" s="173">
        <v>71.400000000000006</v>
      </c>
      <c r="J85" s="173"/>
      <c r="K85" s="173"/>
      <c r="L85" s="174"/>
      <c r="M85" s="173"/>
      <c r="N85" s="278"/>
      <c r="O85" s="289"/>
      <c r="P85" s="177"/>
      <c r="Q85" s="177"/>
      <c r="R85" s="177"/>
      <c r="S85" s="177"/>
      <c r="T85" s="212"/>
      <c r="U85" s="177"/>
      <c r="V85" s="178"/>
      <c r="W85" s="177"/>
      <c r="X85" s="177"/>
      <c r="Y85" s="177"/>
      <c r="Z85" s="177"/>
      <c r="AA85" s="290"/>
      <c r="AB85" s="460"/>
      <c r="AC85" s="455"/>
      <c r="AD85" s="160"/>
      <c r="AE85" s="160"/>
      <c r="AF85" s="160"/>
      <c r="AG85" s="160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</row>
    <row r="86" spans="1:115" s="162" customFormat="1" ht="12" customHeight="1" x14ac:dyDescent="0.25">
      <c r="A86" s="252">
        <v>45230</v>
      </c>
      <c r="B86" s="211" t="s">
        <v>761</v>
      </c>
      <c r="C86" s="253" t="s">
        <v>88</v>
      </c>
      <c r="D86" s="262">
        <v>23.4</v>
      </c>
      <c r="E86" s="201"/>
      <c r="F86" s="202"/>
      <c r="G86" s="263"/>
      <c r="H86" s="277"/>
      <c r="I86" s="173">
        <v>23.4</v>
      </c>
      <c r="J86" s="173"/>
      <c r="K86" s="173"/>
      <c r="L86" s="174"/>
      <c r="M86" s="173"/>
      <c r="N86" s="278"/>
      <c r="O86" s="289"/>
      <c r="P86" s="177"/>
      <c r="Q86" s="177"/>
      <c r="R86" s="177"/>
      <c r="S86" s="177"/>
      <c r="T86" s="212"/>
      <c r="U86" s="177"/>
      <c r="V86" s="178"/>
      <c r="W86" s="177"/>
      <c r="X86" s="177"/>
      <c r="Y86" s="177"/>
      <c r="Z86" s="177"/>
      <c r="AA86" s="290"/>
      <c r="AB86" s="289"/>
      <c r="AC86" s="290"/>
      <c r="AD86" s="160"/>
      <c r="AE86" s="160"/>
      <c r="AF86" s="160"/>
      <c r="AG86" s="160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</row>
    <row r="87" spans="1:115" s="162" customFormat="1" ht="12" customHeight="1" x14ac:dyDescent="0.25">
      <c r="A87" s="252">
        <v>45230</v>
      </c>
      <c r="B87" s="211" t="s">
        <v>760</v>
      </c>
      <c r="C87" s="253" t="s">
        <v>88</v>
      </c>
      <c r="D87" s="262"/>
      <c r="E87" s="201"/>
      <c r="F87" s="202">
        <v>100.9</v>
      </c>
      <c r="G87" s="263"/>
      <c r="H87" s="277"/>
      <c r="I87" s="173">
        <v>100.9</v>
      </c>
      <c r="J87" s="173"/>
      <c r="K87" s="173"/>
      <c r="L87" s="174"/>
      <c r="M87" s="173"/>
      <c r="N87" s="278"/>
      <c r="O87" s="289"/>
      <c r="P87" s="177"/>
      <c r="Q87" s="177"/>
      <c r="R87" s="177"/>
      <c r="S87" s="177"/>
      <c r="T87" s="212"/>
      <c r="U87" s="177"/>
      <c r="V87" s="178"/>
      <c r="W87" s="177"/>
      <c r="X87" s="177"/>
      <c r="Y87" s="177"/>
      <c r="Z87" s="177"/>
      <c r="AA87" s="290"/>
      <c r="AB87" s="460"/>
      <c r="AC87" s="455"/>
      <c r="AD87" s="160"/>
      <c r="AE87" s="160"/>
      <c r="AF87" s="160"/>
      <c r="AG87" s="160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</row>
    <row r="88" spans="1:115" s="162" customFormat="1" ht="12" customHeight="1" x14ac:dyDescent="0.25">
      <c r="A88" s="252">
        <v>45230</v>
      </c>
      <c r="B88" s="211" t="s">
        <v>759</v>
      </c>
      <c r="C88" s="253" t="s">
        <v>88</v>
      </c>
      <c r="D88" s="262"/>
      <c r="E88" s="201"/>
      <c r="F88" s="202">
        <v>11.2</v>
      </c>
      <c r="G88" s="263"/>
      <c r="H88" s="277"/>
      <c r="I88" s="173">
        <v>11.2</v>
      </c>
      <c r="J88" s="173"/>
      <c r="K88" s="173"/>
      <c r="L88" s="174"/>
      <c r="M88" s="173"/>
      <c r="N88" s="278"/>
      <c r="O88" s="289"/>
      <c r="P88" s="177"/>
      <c r="Q88" s="177"/>
      <c r="R88" s="177"/>
      <c r="S88" s="177"/>
      <c r="T88" s="212"/>
      <c r="U88" s="177"/>
      <c r="V88" s="178"/>
      <c r="W88" s="177"/>
      <c r="X88" s="177"/>
      <c r="Y88" s="177"/>
      <c r="Z88" s="177"/>
      <c r="AA88" s="290"/>
      <c r="AB88" s="460"/>
      <c r="AC88" s="455"/>
      <c r="AD88" s="160"/>
      <c r="AE88" s="160"/>
      <c r="AF88" s="160"/>
      <c r="AG88" s="160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</row>
    <row r="89" spans="1:115" s="162" customFormat="1" ht="12" customHeight="1" x14ac:dyDescent="0.25">
      <c r="A89" s="252"/>
      <c r="B89" s="211"/>
      <c r="C89" s="253"/>
      <c r="D89" s="262"/>
      <c r="E89" s="201"/>
      <c r="F89" s="202"/>
      <c r="G89" s="263"/>
      <c r="H89" s="277"/>
      <c r="I89" s="173"/>
      <c r="J89" s="173"/>
      <c r="K89" s="173"/>
      <c r="L89" s="174"/>
      <c r="M89" s="173"/>
      <c r="N89" s="278"/>
      <c r="O89" s="289"/>
      <c r="P89" s="177"/>
      <c r="Q89" s="177"/>
      <c r="R89" s="177"/>
      <c r="S89" s="177"/>
      <c r="T89" s="212"/>
      <c r="U89" s="177"/>
      <c r="V89" s="178"/>
      <c r="W89" s="177"/>
      <c r="X89" s="177"/>
      <c r="Y89" s="177"/>
      <c r="Z89" s="177"/>
      <c r="AA89" s="290"/>
      <c r="AB89" s="289"/>
      <c r="AC89" s="290"/>
      <c r="AD89" s="160"/>
      <c r="AE89" s="160"/>
      <c r="AF89" s="160"/>
      <c r="AG89" s="160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</row>
    <row r="90" spans="1:115" s="162" customFormat="1" ht="12" customHeight="1" x14ac:dyDescent="0.25">
      <c r="A90" s="252"/>
      <c r="B90" s="211"/>
      <c r="C90" s="253"/>
      <c r="D90" s="262"/>
      <c r="E90" s="201"/>
      <c r="F90" s="202"/>
      <c r="G90" s="263"/>
      <c r="H90" s="277"/>
      <c r="I90" s="173"/>
      <c r="J90" s="173"/>
      <c r="K90" s="173"/>
      <c r="L90" s="174"/>
      <c r="M90" s="173"/>
      <c r="N90" s="278"/>
      <c r="O90" s="289"/>
      <c r="P90" s="177"/>
      <c r="Q90" s="177"/>
      <c r="R90" s="177"/>
      <c r="S90" s="177"/>
      <c r="T90" s="212"/>
      <c r="U90" s="177"/>
      <c r="V90" s="178"/>
      <c r="W90" s="177"/>
      <c r="X90" s="177"/>
      <c r="Y90" s="177"/>
      <c r="Z90" s="177"/>
      <c r="AA90" s="290"/>
      <c r="AB90" s="289"/>
      <c r="AC90" s="290"/>
      <c r="AD90" s="160"/>
      <c r="AE90" s="160"/>
      <c r="AF90" s="160"/>
      <c r="AG90" s="160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</row>
    <row r="91" spans="1:115" s="162" customFormat="1" ht="12" customHeight="1" x14ac:dyDescent="0.25">
      <c r="A91" s="252"/>
      <c r="B91" s="211"/>
      <c r="C91" s="253"/>
      <c r="D91" s="262"/>
      <c r="E91" s="201"/>
      <c r="F91" s="202"/>
      <c r="G91" s="263"/>
      <c r="H91" s="277"/>
      <c r="I91" s="173"/>
      <c r="J91" s="173"/>
      <c r="K91" s="173"/>
      <c r="L91" s="174"/>
      <c r="M91" s="173"/>
      <c r="N91" s="278"/>
      <c r="O91" s="289"/>
      <c r="P91" s="177"/>
      <c r="Q91" s="177"/>
      <c r="R91" s="177"/>
      <c r="S91" s="177"/>
      <c r="T91" s="212"/>
      <c r="U91" s="177"/>
      <c r="V91" s="178"/>
      <c r="W91" s="177"/>
      <c r="X91" s="177"/>
      <c r="Y91" s="177"/>
      <c r="Z91" s="177"/>
      <c r="AA91" s="290"/>
      <c r="AB91" s="289"/>
      <c r="AC91" s="290"/>
      <c r="AD91" s="160"/>
      <c r="AE91" s="160"/>
      <c r="AF91" s="160"/>
      <c r="AG91" s="160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</row>
    <row r="92" spans="1:115" s="9" customFormat="1" ht="11" thickBot="1" x14ac:dyDescent="0.3">
      <c r="A92" s="254" t="s">
        <v>41</v>
      </c>
      <c r="B92" s="255"/>
      <c r="C92" s="256"/>
      <c r="D92" s="264">
        <f t="shared" ref="D92:AC92" si="0">SUM(D6:D91)</f>
        <v>4800.37</v>
      </c>
      <c r="E92" s="265">
        <f t="shared" si="0"/>
        <v>4257.2899999999991</v>
      </c>
      <c r="F92" s="266">
        <f t="shared" si="0"/>
        <v>1128.9000000000001</v>
      </c>
      <c r="G92" s="267">
        <f t="shared" si="0"/>
        <v>1284.3000000000002</v>
      </c>
      <c r="H92" s="264">
        <f t="shared" si="0"/>
        <v>2034.27</v>
      </c>
      <c r="I92" s="265">
        <f t="shared" si="0"/>
        <v>2660</v>
      </c>
      <c r="J92" s="265">
        <f t="shared" si="0"/>
        <v>0</v>
      </c>
      <c r="K92" s="265">
        <f t="shared" si="0"/>
        <v>35</v>
      </c>
      <c r="L92" s="265">
        <f t="shared" si="0"/>
        <v>0</v>
      </c>
      <c r="M92" s="265">
        <f t="shared" si="0"/>
        <v>0</v>
      </c>
      <c r="N92" s="279">
        <f t="shared" si="0"/>
        <v>0</v>
      </c>
      <c r="O92" s="291">
        <f t="shared" si="0"/>
        <v>1951.22</v>
      </c>
      <c r="P92" s="292">
        <f t="shared" si="0"/>
        <v>98.33</v>
      </c>
      <c r="Q92" s="292">
        <f t="shared" si="0"/>
        <v>314.38</v>
      </c>
      <c r="R92" s="292">
        <f t="shared" si="0"/>
        <v>442.1</v>
      </c>
      <c r="S92" s="292">
        <f t="shared" si="0"/>
        <v>680.18</v>
      </c>
      <c r="T92" s="292">
        <f t="shared" si="0"/>
        <v>0</v>
      </c>
      <c r="U92" s="292">
        <f t="shared" si="0"/>
        <v>432.84000000000003</v>
      </c>
      <c r="V92" s="292">
        <f t="shared" si="0"/>
        <v>51.9</v>
      </c>
      <c r="W92" s="292">
        <f t="shared" si="0"/>
        <v>350</v>
      </c>
      <c r="X92" s="292">
        <f t="shared" si="0"/>
        <v>10.199999999999999</v>
      </c>
      <c r="Y92" s="292">
        <f t="shared" si="0"/>
        <v>10.44</v>
      </c>
      <c r="Z92" s="292">
        <f t="shared" si="0"/>
        <v>0</v>
      </c>
      <c r="AA92" s="293">
        <f t="shared" si="0"/>
        <v>0</v>
      </c>
      <c r="AB92" s="291">
        <f t="shared" si="0"/>
        <v>0</v>
      </c>
      <c r="AC92" s="293">
        <f t="shared" si="0"/>
        <v>0</v>
      </c>
      <c r="AD92" s="36"/>
      <c r="AE92" s="36"/>
      <c r="AF92" s="36"/>
      <c r="AG92" s="36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s="37" customFormat="1" ht="11.5" thickTop="1" thickBot="1" x14ac:dyDescent="0.3">
      <c r="A93" s="295"/>
      <c r="B93" s="296"/>
      <c r="C93" s="297"/>
      <c r="D93" s="305"/>
      <c r="E93" s="306"/>
      <c r="F93" s="307"/>
      <c r="G93" s="308"/>
      <c r="H93" s="322"/>
      <c r="I93" s="307"/>
      <c r="J93" s="307"/>
      <c r="K93" s="307"/>
      <c r="L93" s="323"/>
      <c r="M93" s="307"/>
      <c r="N93" s="308"/>
      <c r="O93" s="339"/>
      <c r="P93" s="340"/>
      <c r="Q93" s="340"/>
      <c r="R93" s="340"/>
      <c r="S93" s="341"/>
      <c r="T93" s="340"/>
      <c r="U93" s="340"/>
      <c r="V93" s="342"/>
      <c r="W93" s="343"/>
      <c r="X93" s="343"/>
      <c r="Y93" s="343"/>
      <c r="Z93" s="343"/>
      <c r="AA93" s="344"/>
      <c r="AB93" s="471"/>
      <c r="AC93" s="472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</row>
    <row r="94" spans="1:115" s="6" customFormat="1" ht="43" thickTop="1" thickBot="1" x14ac:dyDescent="0.3">
      <c r="A94" s="298" t="s">
        <v>35</v>
      </c>
      <c r="B94" s="12" t="s">
        <v>12</v>
      </c>
      <c r="C94" s="299"/>
      <c r="D94" s="309" t="s">
        <v>13</v>
      </c>
      <c r="E94" s="213"/>
      <c r="F94" s="213" t="s">
        <v>14</v>
      </c>
      <c r="G94" s="310"/>
      <c r="H94" s="324" t="s">
        <v>15</v>
      </c>
      <c r="I94" s="13" t="s">
        <v>16</v>
      </c>
      <c r="J94" s="13" t="s">
        <v>17</v>
      </c>
      <c r="K94" s="13" t="s">
        <v>18</v>
      </c>
      <c r="L94" s="14" t="s">
        <v>19</v>
      </c>
      <c r="M94" s="15" t="s">
        <v>20</v>
      </c>
      <c r="N94" s="325" t="s">
        <v>21</v>
      </c>
      <c r="O94" s="268" t="s">
        <v>22</v>
      </c>
      <c r="P94" s="270" t="s">
        <v>23</v>
      </c>
      <c r="Q94" s="280" t="s">
        <v>24</v>
      </c>
      <c r="R94" s="281" t="s">
        <v>25</v>
      </c>
      <c r="S94" s="282" t="s">
        <v>26</v>
      </c>
      <c r="T94" s="270" t="s">
        <v>27</v>
      </c>
      <c r="U94" s="270" t="s">
        <v>28</v>
      </c>
      <c r="V94" s="269" t="s">
        <v>29</v>
      </c>
      <c r="W94" s="283" t="s">
        <v>30</v>
      </c>
      <c r="X94" s="270" t="s">
        <v>31</v>
      </c>
      <c r="Y94" s="270" t="s">
        <v>32</v>
      </c>
      <c r="Z94" s="270" t="s">
        <v>33</v>
      </c>
      <c r="AA94" s="271" t="s">
        <v>34</v>
      </c>
      <c r="AB94" s="428" t="s">
        <v>320</v>
      </c>
      <c r="AC94" s="271" t="s">
        <v>321</v>
      </c>
    </row>
    <row r="95" spans="1:115" s="6" customFormat="1" ht="11" thickBot="1" x14ac:dyDescent="0.3">
      <c r="A95" s="300"/>
      <c r="B95" s="16"/>
      <c r="C95" s="301"/>
      <c r="D95" s="311" t="s">
        <v>37</v>
      </c>
      <c r="E95" s="38" t="s">
        <v>38</v>
      </c>
      <c r="F95" s="16" t="s">
        <v>37</v>
      </c>
      <c r="G95" s="312" t="s">
        <v>38</v>
      </c>
      <c r="H95" s="300" t="s">
        <v>37</v>
      </c>
      <c r="I95" s="16" t="s">
        <v>37</v>
      </c>
      <c r="J95" s="16" t="s">
        <v>37</v>
      </c>
      <c r="K95" s="16" t="s">
        <v>37</v>
      </c>
      <c r="L95" s="17" t="s">
        <v>37</v>
      </c>
      <c r="M95" s="18" t="s">
        <v>37</v>
      </c>
      <c r="N95" s="326" t="s">
        <v>37</v>
      </c>
      <c r="O95" s="300" t="s">
        <v>38</v>
      </c>
      <c r="P95" s="16" t="s">
        <v>38</v>
      </c>
      <c r="Q95" s="18" t="s">
        <v>38</v>
      </c>
      <c r="R95" s="18" t="s">
        <v>38</v>
      </c>
      <c r="S95" s="16" t="s">
        <v>38</v>
      </c>
      <c r="T95" s="16" t="s">
        <v>38</v>
      </c>
      <c r="U95" s="16" t="s">
        <v>38</v>
      </c>
      <c r="V95" s="19" t="s">
        <v>38</v>
      </c>
      <c r="W95" s="16" t="s">
        <v>38</v>
      </c>
      <c r="X95" s="16" t="s">
        <v>38</v>
      </c>
      <c r="Y95" s="16" t="s">
        <v>38</v>
      </c>
      <c r="Z95" s="16" t="s">
        <v>38</v>
      </c>
      <c r="AA95" s="345" t="s">
        <v>38</v>
      </c>
      <c r="AB95" s="300" t="s">
        <v>322</v>
      </c>
      <c r="AC95" s="345" t="s">
        <v>322</v>
      </c>
    </row>
    <row r="96" spans="1:115" s="20" customFormat="1" ht="11" thickBot="1" x14ac:dyDescent="0.3">
      <c r="A96" s="302"/>
      <c r="B96" s="303"/>
      <c r="C96" s="304"/>
      <c r="D96" s="313">
        <f t="shared" ref="D96:AA96" si="1">SUM(D5:D91)</f>
        <v>18836.010000000013</v>
      </c>
      <c r="E96" s="314">
        <f t="shared" si="1"/>
        <v>4257.2899999999991</v>
      </c>
      <c r="F96" s="314">
        <f t="shared" si="1"/>
        <v>1608.9800000000009</v>
      </c>
      <c r="G96" s="315">
        <f t="shared" si="1"/>
        <v>1284.3000000000002</v>
      </c>
      <c r="H96" s="327">
        <f t="shared" si="1"/>
        <v>2034.27</v>
      </c>
      <c r="I96" s="328">
        <f t="shared" si="1"/>
        <v>2660</v>
      </c>
      <c r="J96" s="328">
        <f t="shared" si="1"/>
        <v>0</v>
      </c>
      <c r="K96" s="328">
        <f t="shared" si="1"/>
        <v>35</v>
      </c>
      <c r="L96" s="328">
        <f t="shared" si="1"/>
        <v>0</v>
      </c>
      <c r="M96" s="328">
        <f t="shared" si="1"/>
        <v>0</v>
      </c>
      <c r="N96" s="329">
        <f t="shared" si="1"/>
        <v>14515.72000000001</v>
      </c>
      <c r="O96" s="327">
        <f t="shared" si="1"/>
        <v>1951.22</v>
      </c>
      <c r="P96" s="328">
        <f t="shared" si="1"/>
        <v>98.33</v>
      </c>
      <c r="Q96" s="328">
        <f t="shared" si="1"/>
        <v>314.38</v>
      </c>
      <c r="R96" s="328">
        <f t="shared" si="1"/>
        <v>442.1</v>
      </c>
      <c r="S96" s="328">
        <f t="shared" si="1"/>
        <v>680.18</v>
      </c>
      <c r="T96" s="328">
        <f t="shared" si="1"/>
        <v>0</v>
      </c>
      <c r="U96" s="328">
        <f t="shared" si="1"/>
        <v>432.84000000000003</v>
      </c>
      <c r="V96" s="328">
        <f t="shared" si="1"/>
        <v>51.9</v>
      </c>
      <c r="W96" s="328">
        <f t="shared" si="1"/>
        <v>350</v>
      </c>
      <c r="X96" s="328">
        <f t="shared" si="1"/>
        <v>10.199999999999999</v>
      </c>
      <c r="Y96" s="328">
        <f t="shared" si="1"/>
        <v>10.44</v>
      </c>
      <c r="Z96" s="328">
        <f t="shared" si="1"/>
        <v>0</v>
      </c>
      <c r="AA96" s="329">
        <f t="shared" si="1"/>
        <v>0</v>
      </c>
      <c r="AB96" s="327">
        <f>SUM(AB5:AB91)</f>
        <v>0</v>
      </c>
      <c r="AC96" s="329">
        <f>SUM(AC5:AC91)</f>
        <v>0</v>
      </c>
    </row>
    <row r="97" spans="1:29" s="6" customFormat="1" ht="11.5" thickTop="1" thickBot="1" x14ac:dyDescent="0.3">
      <c r="A97" s="316"/>
      <c r="B97" s="317" t="s">
        <v>42</v>
      </c>
      <c r="C97" s="318"/>
      <c r="D97" s="319">
        <f>SUM(D96-E96)</f>
        <v>14578.720000000014</v>
      </c>
      <c r="E97" s="320"/>
      <c r="F97" s="319">
        <f>SUM(F96-G96)</f>
        <v>324.68000000000075</v>
      </c>
      <c r="G97" s="321"/>
      <c r="H97" s="331"/>
      <c r="I97" s="346"/>
      <c r="J97" s="346"/>
      <c r="K97" s="346" t="s">
        <v>43</v>
      </c>
      <c r="L97" s="333"/>
      <c r="M97" s="332"/>
      <c r="N97" s="334" t="s">
        <v>43</v>
      </c>
      <c r="O97" s="331"/>
      <c r="P97" s="332"/>
      <c r="Q97" s="332" t="s">
        <v>43</v>
      </c>
      <c r="R97" s="332" t="s">
        <v>43</v>
      </c>
      <c r="S97" s="332" t="s">
        <v>43</v>
      </c>
      <c r="T97" s="338"/>
      <c r="U97" s="332" t="s">
        <v>43</v>
      </c>
      <c r="V97" s="338"/>
      <c r="W97" s="332" t="s">
        <v>43</v>
      </c>
      <c r="X97" s="332" t="s">
        <v>43</v>
      </c>
      <c r="Y97" s="332" t="s">
        <v>43</v>
      </c>
      <c r="Z97" s="332" t="s">
        <v>43</v>
      </c>
      <c r="AA97" s="321" t="s">
        <v>43</v>
      </c>
      <c r="AB97" s="331" t="s">
        <v>43</v>
      </c>
      <c r="AC97" s="321" t="s">
        <v>43</v>
      </c>
    </row>
    <row r="98" spans="1:29" s="6" customFormat="1" ht="13.5" thickTop="1" thickBot="1" x14ac:dyDescent="0.3">
      <c r="A98" s="2"/>
      <c r="B98" s="2"/>
      <c r="C98" s="54"/>
      <c r="D98" s="34"/>
      <c r="E98" s="33"/>
      <c r="F98" s="4"/>
      <c r="I98" s="505" t="s">
        <v>44</v>
      </c>
      <c r="J98" s="506"/>
      <c r="K98" s="507"/>
      <c r="L98" s="330">
        <f>SUM(H96:N96)</f>
        <v>19244.990000000013</v>
      </c>
      <c r="N98" s="21"/>
      <c r="O98" s="4"/>
      <c r="P98" s="6" t="s">
        <v>45</v>
      </c>
      <c r="Q98" s="335" t="s">
        <v>43</v>
      </c>
      <c r="R98" s="336">
        <f>SUM(O96:AC96)</f>
        <v>4341.59</v>
      </c>
      <c r="S98" s="337"/>
    </row>
    <row r="99" spans="1:29" s="6" customFormat="1" ht="11" thickBot="1" x14ac:dyDescent="0.3">
      <c r="A99" s="2"/>
      <c r="B99" s="22" t="s">
        <v>46</v>
      </c>
      <c r="C99" s="22"/>
      <c r="D99" s="39" t="s">
        <v>43</v>
      </c>
      <c r="E99" s="179">
        <f>SUM(D96-E96+F96-G96)</f>
        <v>14903.400000000016</v>
      </c>
      <c r="F99" s="24" t="s">
        <v>47</v>
      </c>
      <c r="H99" s="25"/>
      <c r="I99" s="45"/>
      <c r="J99" s="45"/>
      <c r="K99" s="45"/>
      <c r="L99" s="26"/>
      <c r="N99" s="23">
        <f>E96</f>
        <v>4257.2899999999991</v>
      </c>
      <c r="O99" s="495">
        <f>SUM(L98-R98)</f>
        <v>14903.400000000012</v>
      </c>
      <c r="P99" s="495"/>
      <c r="Q99" s="500" t="s">
        <v>48</v>
      </c>
      <c r="R99" s="500"/>
      <c r="S99" s="500"/>
    </row>
    <row r="100" spans="1:29" s="6" customFormat="1" ht="10.5" x14ac:dyDescent="0.25">
      <c r="A100" s="1"/>
      <c r="B100" s="2"/>
      <c r="C100" s="54"/>
      <c r="D100" s="27"/>
      <c r="E100" s="33"/>
      <c r="F100" s="4"/>
      <c r="G100" s="3"/>
      <c r="H100" s="3"/>
      <c r="I100" s="3"/>
      <c r="J100" s="3"/>
      <c r="K100" s="3"/>
      <c r="L100" s="5"/>
      <c r="M100" s="3"/>
      <c r="N100" s="4"/>
      <c r="O100" s="4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s="6" customFormat="1" x14ac:dyDescent="0.25">
      <c r="A101" s="1"/>
      <c r="B101" s="2"/>
      <c r="C101" s="2"/>
      <c r="D101" s="501" t="s">
        <v>49</v>
      </c>
      <c r="E101" s="502"/>
      <c r="F101" s="180">
        <v>98.91</v>
      </c>
      <c r="G101" s="183">
        <f>14745.82+35-350+147.9</f>
        <v>14578.72</v>
      </c>
      <c r="H101" s="51" t="s">
        <v>50</v>
      </c>
      <c r="I101" s="56"/>
      <c r="J101" s="56"/>
      <c r="K101" s="3"/>
      <c r="L101" s="5"/>
      <c r="M101" s="3"/>
      <c r="N101" s="4"/>
      <c r="O101" s="4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s="6" customFormat="1" x14ac:dyDescent="0.25">
      <c r="A102" s="1"/>
      <c r="B102" s="2"/>
      <c r="C102" s="2"/>
      <c r="D102" s="503" t="s">
        <v>51</v>
      </c>
      <c r="E102" s="504"/>
      <c r="F102" s="181">
        <f>20.6+1.2</f>
        <v>21.8</v>
      </c>
      <c r="G102" s="183">
        <f>D97</f>
        <v>14578.720000000014</v>
      </c>
      <c r="H102" s="51" t="s">
        <v>52</v>
      </c>
      <c r="I102" s="56"/>
      <c r="J102" s="56"/>
      <c r="K102" s="3"/>
      <c r="L102" s="5"/>
      <c r="M102" s="3"/>
      <c r="N102" s="4"/>
      <c r="O102" s="4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s="6" customFormat="1" x14ac:dyDescent="0.25">
      <c r="A103" s="1"/>
      <c r="B103" s="2"/>
      <c r="C103" s="2"/>
      <c r="D103" s="503" t="s">
        <v>53</v>
      </c>
      <c r="E103" s="504"/>
      <c r="F103" s="180">
        <f>3.97+200</f>
        <v>203.97</v>
      </c>
      <c r="G103" s="184">
        <f>G101-G102</f>
        <v>-1.4551915228366852E-11</v>
      </c>
      <c r="H103" s="52" t="s">
        <v>54</v>
      </c>
      <c r="I103" s="3"/>
      <c r="J103" s="3"/>
      <c r="K103" s="3"/>
      <c r="L103" s="5"/>
      <c r="M103" s="3"/>
      <c r="N103" s="4"/>
      <c r="O103" s="4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s="6" customFormat="1" x14ac:dyDescent="0.25">
      <c r="A104" s="1"/>
      <c r="B104" s="2"/>
      <c r="C104" s="2"/>
      <c r="D104" s="489" t="s">
        <v>54</v>
      </c>
      <c r="E104" s="490"/>
      <c r="F104" s="182">
        <f>F101+F102+F103-F97</f>
        <v>-7.3896444519050419E-13</v>
      </c>
      <c r="G104" s="83"/>
      <c r="H104" s="84"/>
      <c r="I104" s="3"/>
      <c r="J104" s="3"/>
      <c r="K104" s="3"/>
      <c r="L104" s="5"/>
      <c r="M104" s="3"/>
      <c r="N104" s="4"/>
      <c r="O104" s="4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</sheetData>
  <sheetProtection selectLockedCells="1" selectUnlockedCells="1"/>
  <mergeCells count="10">
    <mergeCell ref="D102:E102"/>
    <mergeCell ref="D103:E103"/>
    <mergeCell ref="D104:E104"/>
    <mergeCell ref="A1:D1"/>
    <mergeCell ref="D3:E3"/>
    <mergeCell ref="F3:G3"/>
    <mergeCell ref="I98:K98"/>
    <mergeCell ref="O99:P99"/>
    <mergeCell ref="Q99:S99"/>
    <mergeCell ref="D101:E101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0CDA-D109-44B0-9882-8E192670A3BC}">
  <sheetPr>
    <pageSetUpPr fitToPage="1"/>
  </sheetPr>
  <dimension ref="A1:AP1176"/>
  <sheetViews>
    <sheetView showGridLines="0" workbookViewId="0">
      <selection activeCell="O23" sqref="O23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55</v>
      </c>
      <c r="B2" s="487"/>
      <c r="C2" s="487"/>
      <c r="D2" s="487"/>
      <c r="E2" s="487"/>
      <c r="F2" s="487"/>
      <c r="G2" s="488"/>
      <c r="I2" s="486" t="s">
        <v>56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45240</v>
      </c>
      <c r="B4" s="347" t="s">
        <v>778</v>
      </c>
      <c r="C4" s="191"/>
      <c r="D4" s="190">
        <v>20</v>
      </c>
      <c r="E4" s="202"/>
      <c r="F4" s="190">
        <f>SUM(C4:E4)</f>
        <v>20</v>
      </c>
      <c r="G4" s="194" t="s">
        <v>88</v>
      </c>
      <c r="I4" s="193">
        <v>45233</v>
      </c>
      <c r="J4" s="55" t="s">
        <v>769</v>
      </c>
      <c r="K4" s="185">
        <v>75</v>
      </c>
      <c r="L4" s="186"/>
      <c r="M4" s="187"/>
      <c r="N4" s="188">
        <f>SUM(K4:M4)</f>
        <v>75</v>
      </c>
      <c r="O4" s="200" t="s">
        <v>88</v>
      </c>
    </row>
    <row r="5" spans="1:42" ht="13" x14ac:dyDescent="0.3">
      <c r="A5" s="252">
        <v>45240</v>
      </c>
      <c r="B5" s="347" t="s">
        <v>779</v>
      </c>
      <c r="C5" s="191"/>
      <c r="D5" s="190"/>
      <c r="E5" s="202">
        <v>3.9</v>
      </c>
      <c r="F5" s="190">
        <f t="shared" ref="F5:F48" si="0">SUM(C5:E5)</f>
        <v>3.9</v>
      </c>
      <c r="G5" s="194" t="s">
        <v>88</v>
      </c>
      <c r="I5" s="193">
        <v>45236</v>
      </c>
      <c r="J5" s="55" t="s">
        <v>770</v>
      </c>
      <c r="K5" s="185">
        <v>40</v>
      </c>
      <c r="L5" s="186"/>
      <c r="M5" s="189"/>
      <c r="N5" s="188">
        <f t="shared" ref="N5:N48" si="1">SUM(K5:M5)</f>
        <v>40</v>
      </c>
      <c r="O5" s="200" t="s">
        <v>88</v>
      </c>
    </row>
    <row r="6" spans="1:42" ht="13" x14ac:dyDescent="0.3">
      <c r="A6" s="252">
        <v>45240</v>
      </c>
      <c r="B6" s="347" t="s">
        <v>780</v>
      </c>
      <c r="C6" s="191"/>
      <c r="D6" s="190">
        <v>25.7</v>
      </c>
      <c r="E6" s="202"/>
      <c r="F6" s="188">
        <f t="shared" si="0"/>
        <v>25.7</v>
      </c>
      <c r="G6" s="194" t="s">
        <v>88</v>
      </c>
      <c r="I6" s="193">
        <v>45236</v>
      </c>
      <c r="J6" s="55" t="s">
        <v>274</v>
      </c>
      <c r="K6" s="185">
        <v>376</v>
      </c>
      <c r="L6" s="186"/>
      <c r="M6" s="189"/>
      <c r="N6" s="190">
        <f t="shared" si="1"/>
        <v>376</v>
      </c>
      <c r="O6" s="200" t="s">
        <v>88</v>
      </c>
    </row>
    <row r="7" spans="1:42" ht="13" x14ac:dyDescent="0.3">
      <c r="A7" s="252">
        <v>45240</v>
      </c>
      <c r="B7" s="347" t="s">
        <v>781</v>
      </c>
      <c r="C7" s="191"/>
      <c r="D7" s="190"/>
      <c r="E7" s="202">
        <v>10</v>
      </c>
      <c r="F7" s="188">
        <f t="shared" si="0"/>
        <v>10</v>
      </c>
      <c r="G7" s="194" t="s">
        <v>88</v>
      </c>
      <c r="I7" s="193">
        <v>45237</v>
      </c>
      <c r="J7" s="55" t="s">
        <v>640</v>
      </c>
      <c r="K7" s="185">
        <v>60</v>
      </c>
      <c r="L7" s="186"/>
      <c r="M7" s="189"/>
      <c r="N7" s="190">
        <f t="shared" si="1"/>
        <v>60</v>
      </c>
      <c r="O7" s="200" t="s">
        <v>88</v>
      </c>
    </row>
    <row r="8" spans="1:42" ht="13" x14ac:dyDescent="0.3">
      <c r="A8" s="252">
        <v>45240</v>
      </c>
      <c r="B8" s="347" t="s">
        <v>782</v>
      </c>
      <c r="C8" s="191"/>
      <c r="D8" s="190">
        <v>74.7</v>
      </c>
      <c r="E8" s="202"/>
      <c r="F8" s="188">
        <f t="shared" si="0"/>
        <v>74.7</v>
      </c>
      <c r="G8" s="194" t="s">
        <v>88</v>
      </c>
      <c r="I8" s="252">
        <v>45237</v>
      </c>
      <c r="J8" s="211" t="s">
        <v>381</v>
      </c>
      <c r="K8" s="185">
        <v>35</v>
      </c>
      <c r="L8" s="186"/>
      <c r="M8" s="189"/>
      <c r="N8" s="190">
        <f t="shared" si="1"/>
        <v>35</v>
      </c>
      <c r="O8" s="200" t="s">
        <v>88</v>
      </c>
    </row>
    <row r="9" spans="1:42" ht="13" x14ac:dyDescent="0.3">
      <c r="A9" s="252">
        <v>45240</v>
      </c>
      <c r="B9" s="347" t="s">
        <v>783</v>
      </c>
      <c r="C9" s="191"/>
      <c r="D9" s="190"/>
      <c r="E9" s="202">
        <v>12</v>
      </c>
      <c r="F9" s="188">
        <f t="shared" si="0"/>
        <v>12</v>
      </c>
      <c r="G9" s="194" t="s">
        <v>88</v>
      </c>
      <c r="I9" s="193">
        <v>45240</v>
      </c>
      <c r="J9" s="55" t="s">
        <v>522</v>
      </c>
      <c r="K9" s="185"/>
      <c r="L9" s="186">
        <v>80</v>
      </c>
      <c r="M9" s="189"/>
      <c r="N9" s="190">
        <f t="shared" si="1"/>
        <v>80</v>
      </c>
      <c r="O9" s="200" t="s">
        <v>88</v>
      </c>
    </row>
    <row r="10" spans="1:42" ht="13" x14ac:dyDescent="0.3">
      <c r="A10" s="252">
        <v>45240</v>
      </c>
      <c r="B10" s="347" t="s">
        <v>784</v>
      </c>
      <c r="C10" s="191"/>
      <c r="D10" s="190"/>
      <c r="E10" s="202">
        <v>86</v>
      </c>
      <c r="F10" s="188">
        <f t="shared" si="0"/>
        <v>86</v>
      </c>
      <c r="G10" s="194" t="s">
        <v>88</v>
      </c>
      <c r="I10" s="193">
        <v>45241</v>
      </c>
      <c r="J10" s="55" t="s">
        <v>524</v>
      </c>
      <c r="K10" s="185">
        <v>100</v>
      </c>
      <c r="L10" s="186"/>
      <c r="M10" s="189"/>
      <c r="N10" s="190">
        <f t="shared" si="1"/>
        <v>100</v>
      </c>
      <c r="O10" s="200" t="s">
        <v>88</v>
      </c>
    </row>
    <row r="11" spans="1:42" ht="13" x14ac:dyDescent="0.3">
      <c r="A11" s="252">
        <v>45240</v>
      </c>
      <c r="B11" s="347" t="s">
        <v>785</v>
      </c>
      <c r="C11" s="191"/>
      <c r="D11" s="190">
        <v>55.5</v>
      </c>
      <c r="E11" s="202"/>
      <c r="F11" s="188">
        <f t="shared" si="0"/>
        <v>55.5</v>
      </c>
      <c r="G11" s="194" t="s">
        <v>88</v>
      </c>
      <c r="I11" s="252">
        <v>45242</v>
      </c>
      <c r="J11" s="211" t="s">
        <v>97</v>
      </c>
      <c r="K11" s="185">
        <v>100</v>
      </c>
      <c r="L11" s="186"/>
      <c r="M11" s="189"/>
      <c r="N11" s="190">
        <f t="shared" si="1"/>
        <v>100</v>
      </c>
      <c r="O11" s="200" t="s">
        <v>88</v>
      </c>
    </row>
    <row r="12" spans="1:42" s="154" customFormat="1" ht="13" x14ac:dyDescent="0.3">
      <c r="A12" s="252">
        <v>45240</v>
      </c>
      <c r="B12" s="347" t="s">
        <v>786</v>
      </c>
      <c r="C12" s="191"/>
      <c r="D12" s="186"/>
      <c r="E12" s="202">
        <v>19.5</v>
      </c>
      <c r="F12" s="188">
        <f t="shared" si="0"/>
        <v>19.5</v>
      </c>
      <c r="G12" s="194" t="s">
        <v>88</v>
      </c>
      <c r="H12" s="3"/>
      <c r="I12" s="252">
        <v>45243</v>
      </c>
      <c r="J12" s="211" t="s">
        <v>801</v>
      </c>
      <c r="K12" s="185">
        <v>500</v>
      </c>
      <c r="L12" s="186"/>
      <c r="M12" s="189"/>
      <c r="N12" s="190">
        <f t="shared" si="1"/>
        <v>500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45240</v>
      </c>
      <c r="B13" s="347" t="s">
        <v>787</v>
      </c>
      <c r="C13" s="191"/>
      <c r="D13" s="190"/>
      <c r="E13" s="202">
        <v>22.5</v>
      </c>
      <c r="F13" s="190">
        <f t="shared" si="0"/>
        <v>22.5</v>
      </c>
      <c r="G13" s="194" t="s">
        <v>88</v>
      </c>
      <c r="I13" s="193">
        <v>45245</v>
      </c>
      <c r="J13" s="55" t="s">
        <v>291</v>
      </c>
      <c r="K13" s="185">
        <v>40</v>
      </c>
      <c r="L13" s="186"/>
      <c r="M13" s="189"/>
      <c r="N13" s="188">
        <f t="shared" si="1"/>
        <v>40</v>
      </c>
      <c r="O13" s="200" t="s">
        <v>88</v>
      </c>
    </row>
    <row r="14" spans="1:42" ht="13" x14ac:dyDescent="0.3">
      <c r="A14" s="252">
        <v>45240</v>
      </c>
      <c r="B14" s="347" t="s">
        <v>788</v>
      </c>
      <c r="C14" s="191"/>
      <c r="D14" s="190"/>
      <c r="E14" s="202">
        <v>1.7</v>
      </c>
      <c r="F14" s="188">
        <f t="shared" si="0"/>
        <v>1.7</v>
      </c>
      <c r="G14" s="194" t="s">
        <v>88</v>
      </c>
      <c r="I14" s="193">
        <v>45246</v>
      </c>
      <c r="J14" s="55" t="s">
        <v>554</v>
      </c>
      <c r="K14" s="185">
        <v>80</v>
      </c>
      <c r="L14" s="186"/>
      <c r="M14" s="189"/>
      <c r="N14" s="190">
        <f t="shared" si="1"/>
        <v>80</v>
      </c>
      <c r="O14" s="200" t="s">
        <v>88</v>
      </c>
    </row>
    <row r="15" spans="1:42" ht="13" x14ac:dyDescent="0.3">
      <c r="A15" s="252">
        <v>45240</v>
      </c>
      <c r="B15" s="347" t="s">
        <v>789</v>
      </c>
      <c r="C15" s="191"/>
      <c r="D15" s="190">
        <v>166.4</v>
      </c>
      <c r="E15" s="202"/>
      <c r="F15" s="188">
        <f t="shared" si="0"/>
        <v>166.4</v>
      </c>
      <c r="G15" s="194" t="s">
        <v>88</v>
      </c>
      <c r="I15" s="193">
        <v>45250</v>
      </c>
      <c r="J15" s="55" t="s">
        <v>802</v>
      </c>
      <c r="K15" s="185">
        <v>50</v>
      </c>
      <c r="L15" s="186"/>
      <c r="M15" s="189"/>
      <c r="N15" s="190">
        <f t="shared" si="1"/>
        <v>50</v>
      </c>
      <c r="O15" s="200" t="s">
        <v>88</v>
      </c>
    </row>
    <row r="16" spans="1:42" ht="13" x14ac:dyDescent="0.3">
      <c r="A16" s="252">
        <v>45240</v>
      </c>
      <c r="B16" s="347" t="s">
        <v>790</v>
      </c>
      <c r="C16" s="191"/>
      <c r="D16" s="190"/>
      <c r="E16" s="202">
        <v>12</v>
      </c>
      <c r="F16" s="188">
        <f t="shared" si="0"/>
        <v>12</v>
      </c>
      <c r="G16" s="194" t="s">
        <v>88</v>
      </c>
      <c r="I16" s="252">
        <v>45254</v>
      </c>
      <c r="J16" s="211" t="s">
        <v>428</v>
      </c>
      <c r="K16" s="185"/>
      <c r="L16" s="186">
        <v>138</v>
      </c>
      <c r="M16" s="189"/>
      <c r="N16" s="190">
        <f t="shared" si="1"/>
        <v>138</v>
      </c>
      <c r="O16" s="200" t="s">
        <v>88</v>
      </c>
    </row>
    <row r="17" spans="1:42" ht="13" x14ac:dyDescent="0.3">
      <c r="A17" s="252">
        <v>45240</v>
      </c>
      <c r="B17" s="347" t="s">
        <v>791</v>
      </c>
      <c r="C17" s="191"/>
      <c r="D17" s="190"/>
      <c r="E17" s="202">
        <v>12</v>
      </c>
      <c r="F17" s="188">
        <f t="shared" si="0"/>
        <v>12</v>
      </c>
      <c r="G17" s="194" t="s">
        <v>88</v>
      </c>
      <c r="I17" s="193">
        <v>45257</v>
      </c>
      <c r="J17" s="55" t="s">
        <v>700</v>
      </c>
      <c r="K17" s="185">
        <v>52.21</v>
      </c>
      <c r="L17" s="186"/>
      <c r="M17" s="189"/>
      <c r="N17" s="190">
        <f t="shared" si="1"/>
        <v>52.21</v>
      </c>
      <c r="O17" s="200" t="s">
        <v>88</v>
      </c>
    </row>
    <row r="18" spans="1:42" ht="13" x14ac:dyDescent="0.3">
      <c r="A18" s="252">
        <v>45240</v>
      </c>
      <c r="B18" s="347" t="s">
        <v>792</v>
      </c>
      <c r="C18" s="191"/>
      <c r="D18" s="190"/>
      <c r="E18" s="202">
        <v>15</v>
      </c>
      <c r="F18" s="188">
        <f t="shared" ref="F18:F23" si="2">SUM(C18:E18)</f>
        <v>15</v>
      </c>
      <c r="G18" s="194" t="s">
        <v>88</v>
      </c>
      <c r="I18" s="193">
        <v>45257</v>
      </c>
      <c r="J18" s="55" t="s">
        <v>815</v>
      </c>
      <c r="K18" s="185">
        <v>450</v>
      </c>
      <c r="L18" s="186"/>
      <c r="M18" s="189"/>
      <c r="N18" s="190">
        <f t="shared" si="1"/>
        <v>450</v>
      </c>
      <c r="O18" s="200" t="s">
        <v>88</v>
      </c>
    </row>
    <row r="19" spans="1:42" ht="13" x14ac:dyDescent="0.3">
      <c r="A19" s="252">
        <v>45240</v>
      </c>
      <c r="B19" s="347" t="s">
        <v>793</v>
      </c>
      <c r="C19" s="191"/>
      <c r="D19" s="190"/>
      <c r="E19" s="202">
        <v>22</v>
      </c>
      <c r="F19" s="188">
        <f t="shared" si="2"/>
        <v>22</v>
      </c>
      <c r="G19" s="194" t="s">
        <v>88</v>
      </c>
      <c r="I19" s="252">
        <v>45258</v>
      </c>
      <c r="J19" s="211" t="s">
        <v>662</v>
      </c>
      <c r="K19" s="185">
        <v>44</v>
      </c>
      <c r="L19" s="186"/>
      <c r="M19" s="189"/>
      <c r="N19" s="190">
        <f t="shared" si="1"/>
        <v>44</v>
      </c>
      <c r="O19" s="200" t="s">
        <v>88</v>
      </c>
    </row>
    <row r="20" spans="1:42" s="154" customFormat="1" ht="13" x14ac:dyDescent="0.3">
      <c r="A20" s="252">
        <v>45240</v>
      </c>
      <c r="B20" s="347" t="s">
        <v>794</v>
      </c>
      <c r="C20" s="191"/>
      <c r="D20" s="190"/>
      <c r="E20" s="202">
        <v>8.5</v>
      </c>
      <c r="F20" s="188">
        <f t="shared" si="2"/>
        <v>8.5</v>
      </c>
      <c r="G20" s="194" t="s">
        <v>88</v>
      </c>
      <c r="H20" s="3"/>
      <c r="I20" s="252">
        <v>45259</v>
      </c>
      <c r="J20" s="211" t="s">
        <v>580</v>
      </c>
      <c r="K20" s="185">
        <v>50</v>
      </c>
      <c r="L20" s="186"/>
      <c r="M20" s="189"/>
      <c r="N20" s="190">
        <f t="shared" si="1"/>
        <v>50</v>
      </c>
      <c r="O20" s="200" t="s">
        <v>88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3" x14ac:dyDescent="0.3">
      <c r="A21" s="252">
        <v>45240</v>
      </c>
      <c r="B21" s="347" t="s">
        <v>794</v>
      </c>
      <c r="C21" s="191"/>
      <c r="D21" s="190"/>
      <c r="E21" s="202">
        <v>10</v>
      </c>
      <c r="F21" s="188">
        <f t="shared" si="2"/>
        <v>10</v>
      </c>
      <c r="G21" s="194" t="s">
        <v>88</v>
      </c>
      <c r="I21" s="193">
        <v>45260</v>
      </c>
      <c r="J21" s="55" t="s">
        <v>547</v>
      </c>
      <c r="K21" s="185"/>
      <c r="L21" s="186">
        <v>75</v>
      </c>
      <c r="M21" s="189"/>
      <c r="N21" s="188">
        <f t="shared" ref="N21:N47" si="3">SUM(K21:M21)</f>
        <v>75</v>
      </c>
      <c r="O21" s="200" t="s">
        <v>88</v>
      </c>
    </row>
    <row r="22" spans="1:42" ht="13" x14ac:dyDescent="0.3">
      <c r="A22" s="252">
        <v>45254</v>
      </c>
      <c r="B22" s="347" t="s">
        <v>809</v>
      </c>
      <c r="C22" s="191"/>
      <c r="D22" s="190"/>
      <c r="E22" s="202">
        <v>18</v>
      </c>
      <c r="F22" s="188">
        <f t="shared" si="2"/>
        <v>18</v>
      </c>
      <c r="G22" s="194" t="s">
        <v>88</v>
      </c>
      <c r="I22" s="193">
        <v>45260</v>
      </c>
      <c r="J22" s="55" t="s">
        <v>274</v>
      </c>
      <c r="K22" s="185">
        <v>376</v>
      </c>
      <c r="L22" s="186"/>
      <c r="M22" s="189"/>
      <c r="N22" s="190">
        <f t="shared" si="3"/>
        <v>376</v>
      </c>
      <c r="O22" s="200" t="s">
        <v>88</v>
      </c>
    </row>
    <row r="23" spans="1:42" ht="13" x14ac:dyDescent="0.3">
      <c r="A23" s="252">
        <v>45254</v>
      </c>
      <c r="B23" s="347" t="s">
        <v>806</v>
      </c>
      <c r="C23" s="191"/>
      <c r="D23" s="190">
        <v>268</v>
      </c>
      <c r="E23" s="202"/>
      <c r="F23" s="188">
        <f t="shared" si="2"/>
        <v>268</v>
      </c>
      <c r="G23" s="194" t="s">
        <v>88</v>
      </c>
      <c r="I23" s="193"/>
      <c r="J23" s="55"/>
      <c r="K23" s="185"/>
      <c r="L23" s="186"/>
      <c r="M23" s="189"/>
      <c r="N23" s="190">
        <f t="shared" si="3"/>
        <v>0</v>
      </c>
      <c r="O23" s="200"/>
    </row>
    <row r="24" spans="1:42" ht="13" x14ac:dyDescent="0.3">
      <c r="A24" s="252">
        <v>45254</v>
      </c>
      <c r="B24" s="347" t="s">
        <v>807</v>
      </c>
      <c r="C24" s="191"/>
      <c r="D24" s="190">
        <v>35.1</v>
      </c>
      <c r="E24" s="202"/>
      <c r="F24" s="188">
        <f t="shared" ref="F24:F47" si="4">SUM(C24:E24)</f>
        <v>35.1</v>
      </c>
      <c r="G24" s="194" t="s">
        <v>88</v>
      </c>
      <c r="I24" s="252"/>
      <c r="J24" s="211"/>
      <c r="K24" s="185"/>
      <c r="L24" s="186"/>
      <c r="M24" s="189"/>
      <c r="N24" s="190">
        <f t="shared" si="3"/>
        <v>0</v>
      </c>
      <c r="O24" s="200"/>
    </row>
    <row r="25" spans="1:42" ht="13" x14ac:dyDescent="0.3">
      <c r="A25" s="252">
        <v>45254</v>
      </c>
      <c r="B25" s="347" t="s">
        <v>808</v>
      </c>
      <c r="C25" s="191"/>
      <c r="D25" s="190"/>
      <c r="E25" s="202">
        <v>18.5</v>
      </c>
      <c r="F25" s="188">
        <f t="shared" si="4"/>
        <v>18.5</v>
      </c>
      <c r="G25" s="194" t="s">
        <v>88</v>
      </c>
      <c r="I25" s="193"/>
      <c r="J25" s="55"/>
      <c r="K25" s="185"/>
      <c r="L25" s="186"/>
      <c r="M25" s="189"/>
      <c r="N25" s="190">
        <f t="shared" si="3"/>
        <v>0</v>
      </c>
      <c r="O25" s="200"/>
    </row>
    <row r="26" spans="1:42" ht="13" x14ac:dyDescent="0.3">
      <c r="A26" s="252">
        <v>45254</v>
      </c>
      <c r="B26" s="347" t="s">
        <v>810</v>
      </c>
      <c r="C26" s="191"/>
      <c r="D26" s="190"/>
      <c r="E26" s="202">
        <v>3.1</v>
      </c>
      <c r="F26" s="188">
        <f t="shared" si="4"/>
        <v>3.1</v>
      </c>
      <c r="G26" s="194" t="s">
        <v>88</v>
      </c>
      <c r="I26" s="193"/>
      <c r="J26" s="55"/>
      <c r="K26" s="185"/>
      <c r="L26" s="186"/>
      <c r="M26" s="189"/>
      <c r="N26" s="190">
        <f t="shared" si="3"/>
        <v>0</v>
      </c>
      <c r="O26" s="200"/>
    </row>
    <row r="27" spans="1:42" ht="13" x14ac:dyDescent="0.3">
      <c r="A27" s="252">
        <v>45254</v>
      </c>
      <c r="B27" s="347" t="s">
        <v>811</v>
      </c>
      <c r="C27" s="191"/>
      <c r="D27" s="190">
        <v>42</v>
      </c>
      <c r="E27" s="202"/>
      <c r="F27" s="188">
        <f t="shared" si="4"/>
        <v>42</v>
      </c>
      <c r="G27" s="194" t="s">
        <v>88</v>
      </c>
      <c r="I27" s="252"/>
      <c r="J27" s="211"/>
      <c r="K27" s="185"/>
      <c r="L27" s="186"/>
      <c r="M27" s="189"/>
      <c r="N27" s="190">
        <f t="shared" si="3"/>
        <v>0</v>
      </c>
      <c r="O27" s="200"/>
    </row>
    <row r="28" spans="1:42" s="154" customFormat="1" ht="13" x14ac:dyDescent="0.3">
      <c r="A28" s="252">
        <v>45254</v>
      </c>
      <c r="B28" s="347" t="s">
        <v>812</v>
      </c>
      <c r="C28" s="191"/>
      <c r="D28" s="186"/>
      <c r="E28" s="202">
        <v>19.5</v>
      </c>
      <c r="F28" s="188">
        <f t="shared" si="4"/>
        <v>19.5</v>
      </c>
      <c r="G28" s="194" t="s">
        <v>88</v>
      </c>
      <c r="H28" s="3"/>
      <c r="I28" s="252"/>
      <c r="J28" s="211"/>
      <c r="K28" s="185"/>
      <c r="L28" s="186"/>
      <c r="M28" s="189"/>
      <c r="N28" s="190">
        <f t="shared" si="3"/>
        <v>0</v>
      </c>
      <c r="O28" s="20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3" x14ac:dyDescent="0.3">
      <c r="A29" s="252">
        <v>45254</v>
      </c>
      <c r="B29" s="347" t="s">
        <v>813</v>
      </c>
      <c r="C29" s="191"/>
      <c r="D29" s="190"/>
      <c r="E29" s="202">
        <v>7.5</v>
      </c>
      <c r="F29" s="190">
        <f t="shared" si="4"/>
        <v>7.5</v>
      </c>
      <c r="G29" s="194" t="s">
        <v>88</v>
      </c>
      <c r="I29" s="193"/>
      <c r="J29" s="55"/>
      <c r="K29" s="185"/>
      <c r="L29" s="186"/>
      <c r="M29" s="189"/>
      <c r="N29" s="188">
        <f t="shared" si="3"/>
        <v>0</v>
      </c>
      <c r="O29" s="200"/>
    </row>
    <row r="30" spans="1:42" ht="13" x14ac:dyDescent="0.3">
      <c r="A30" s="252">
        <v>45254</v>
      </c>
      <c r="B30" s="347" t="s">
        <v>811</v>
      </c>
      <c r="C30" s="191"/>
      <c r="D30" s="190"/>
      <c r="E30" s="202">
        <v>34</v>
      </c>
      <c r="F30" s="188">
        <f t="shared" si="4"/>
        <v>34</v>
      </c>
      <c r="G30" s="194" t="s">
        <v>88</v>
      </c>
      <c r="I30" s="193"/>
      <c r="J30" s="55"/>
      <c r="K30" s="185"/>
      <c r="L30" s="186"/>
      <c r="M30" s="189"/>
      <c r="N30" s="190">
        <f t="shared" si="3"/>
        <v>0</v>
      </c>
      <c r="O30" s="200"/>
    </row>
    <row r="31" spans="1:42" ht="13" x14ac:dyDescent="0.3">
      <c r="A31" s="252">
        <v>45254</v>
      </c>
      <c r="B31" s="347" t="s">
        <v>811</v>
      </c>
      <c r="C31" s="191"/>
      <c r="D31" s="190"/>
      <c r="E31" s="202">
        <v>3.4</v>
      </c>
      <c r="F31" s="188">
        <f t="shared" si="4"/>
        <v>3.4</v>
      </c>
      <c r="G31" s="194" t="s">
        <v>88</v>
      </c>
      <c r="I31" s="193"/>
      <c r="J31" s="55"/>
      <c r="K31" s="185"/>
      <c r="L31" s="186"/>
      <c r="M31" s="189"/>
      <c r="N31" s="190">
        <f t="shared" si="3"/>
        <v>0</v>
      </c>
      <c r="O31" s="200"/>
    </row>
    <row r="32" spans="1:42" ht="13" x14ac:dyDescent="0.3">
      <c r="A32" s="252">
        <v>45254</v>
      </c>
      <c r="B32" s="347" t="s">
        <v>814</v>
      </c>
      <c r="C32" s="191"/>
      <c r="D32" s="190">
        <v>52</v>
      </c>
      <c r="E32" s="202"/>
      <c r="F32" s="188">
        <f t="shared" si="4"/>
        <v>52</v>
      </c>
      <c r="G32" s="194" t="s">
        <v>88</v>
      </c>
      <c r="I32" s="252"/>
      <c r="J32" s="211"/>
      <c r="K32" s="185"/>
      <c r="L32" s="186"/>
      <c r="M32" s="189"/>
      <c r="N32" s="190">
        <f t="shared" si="3"/>
        <v>0</v>
      </c>
      <c r="O32" s="200"/>
    </row>
    <row r="33" spans="1:42" ht="13" x14ac:dyDescent="0.3">
      <c r="A33" s="252">
        <v>45254</v>
      </c>
      <c r="B33" s="347" t="s">
        <v>811</v>
      </c>
      <c r="C33" s="191"/>
      <c r="D33" s="190"/>
      <c r="E33" s="202">
        <v>23.7</v>
      </c>
      <c r="F33" s="188">
        <f t="shared" si="4"/>
        <v>23.7</v>
      </c>
      <c r="G33" s="194" t="s">
        <v>88</v>
      </c>
      <c r="I33" s="193"/>
      <c r="J33" s="55"/>
      <c r="K33" s="185"/>
      <c r="L33" s="186"/>
      <c r="M33" s="189"/>
      <c r="N33" s="190">
        <f t="shared" si="3"/>
        <v>0</v>
      </c>
      <c r="O33" s="200"/>
    </row>
    <row r="34" spans="1:42" ht="13" x14ac:dyDescent="0.3">
      <c r="A34" s="252">
        <v>45260</v>
      </c>
      <c r="B34" s="347" t="s">
        <v>821</v>
      </c>
      <c r="C34" s="191"/>
      <c r="D34" s="190"/>
      <c r="E34" s="202">
        <v>6</v>
      </c>
      <c r="F34" s="188">
        <f t="shared" si="4"/>
        <v>6</v>
      </c>
      <c r="G34" s="194" t="s">
        <v>88</v>
      </c>
      <c r="I34" s="193"/>
      <c r="J34" s="55"/>
      <c r="K34" s="185"/>
      <c r="L34" s="186"/>
      <c r="M34" s="189"/>
      <c r="N34" s="190">
        <f t="shared" si="3"/>
        <v>0</v>
      </c>
      <c r="O34" s="200"/>
    </row>
    <row r="35" spans="1:42" ht="13" x14ac:dyDescent="0.3">
      <c r="A35" s="252"/>
      <c r="B35" s="347"/>
      <c r="C35" s="191"/>
      <c r="D35" s="190"/>
      <c r="E35" s="202"/>
      <c r="F35" s="188">
        <f t="shared" ref="F35:F45" si="5">SUM(C35:E35)</f>
        <v>0</v>
      </c>
      <c r="G35" s="194"/>
      <c r="I35" s="252"/>
      <c r="J35" s="211"/>
      <c r="K35" s="185"/>
      <c r="L35" s="186"/>
      <c r="M35" s="189"/>
      <c r="N35" s="190">
        <f t="shared" ref="N35:N45" si="6">SUM(K35:M35)</f>
        <v>0</v>
      </c>
      <c r="O35" s="200"/>
    </row>
    <row r="36" spans="1:42" ht="13" x14ac:dyDescent="0.3">
      <c r="A36" s="252"/>
      <c r="B36" s="347"/>
      <c r="C36" s="191"/>
      <c r="D36" s="190"/>
      <c r="E36" s="202"/>
      <c r="F36" s="188">
        <f t="shared" si="5"/>
        <v>0</v>
      </c>
      <c r="G36" s="194"/>
      <c r="I36" s="193"/>
      <c r="J36" s="55"/>
      <c r="K36" s="185"/>
      <c r="L36" s="186"/>
      <c r="M36" s="189"/>
      <c r="N36" s="190">
        <f t="shared" si="6"/>
        <v>0</v>
      </c>
      <c r="O36" s="200"/>
    </row>
    <row r="37" spans="1:42" ht="13" x14ac:dyDescent="0.3">
      <c r="A37" s="252"/>
      <c r="B37" s="347"/>
      <c r="C37" s="191"/>
      <c r="D37" s="190"/>
      <c r="E37" s="202"/>
      <c r="F37" s="188">
        <f t="shared" si="5"/>
        <v>0</v>
      </c>
      <c r="G37" s="194"/>
      <c r="I37" s="193"/>
      <c r="J37" s="55"/>
      <c r="K37" s="185"/>
      <c r="L37" s="186"/>
      <c r="M37" s="189"/>
      <c r="N37" s="190">
        <f t="shared" si="6"/>
        <v>0</v>
      </c>
      <c r="O37" s="200"/>
    </row>
    <row r="38" spans="1:42" ht="13" x14ac:dyDescent="0.3">
      <c r="A38" s="252"/>
      <c r="B38" s="347"/>
      <c r="C38" s="191"/>
      <c r="D38" s="190"/>
      <c r="E38" s="202"/>
      <c r="F38" s="188">
        <f t="shared" si="5"/>
        <v>0</v>
      </c>
      <c r="G38" s="194"/>
      <c r="I38" s="252"/>
      <c r="J38" s="211"/>
      <c r="K38" s="185"/>
      <c r="L38" s="186"/>
      <c r="M38" s="189"/>
      <c r="N38" s="190">
        <f t="shared" si="6"/>
        <v>0</v>
      </c>
      <c r="O38" s="200"/>
    </row>
    <row r="39" spans="1:42" s="154" customFormat="1" ht="13" x14ac:dyDescent="0.3">
      <c r="A39" s="252"/>
      <c r="B39" s="347"/>
      <c r="C39" s="191"/>
      <c r="D39" s="186"/>
      <c r="E39" s="202"/>
      <c r="F39" s="188">
        <f t="shared" si="5"/>
        <v>0</v>
      </c>
      <c r="G39" s="194"/>
      <c r="H39" s="3"/>
      <c r="I39" s="252"/>
      <c r="J39" s="211"/>
      <c r="K39" s="185"/>
      <c r="L39" s="186"/>
      <c r="M39" s="189"/>
      <c r="N39" s="190">
        <f t="shared" si="6"/>
        <v>0</v>
      </c>
      <c r="O39" s="20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3" x14ac:dyDescent="0.3">
      <c r="A40" s="252"/>
      <c r="B40" s="347"/>
      <c r="C40" s="191"/>
      <c r="D40" s="190"/>
      <c r="E40" s="202"/>
      <c r="F40" s="190">
        <f t="shared" si="5"/>
        <v>0</v>
      </c>
      <c r="G40" s="194"/>
      <c r="I40" s="193"/>
      <c r="J40" s="55"/>
      <c r="K40" s="185"/>
      <c r="L40" s="186"/>
      <c r="M40" s="189"/>
      <c r="N40" s="188">
        <f t="shared" si="6"/>
        <v>0</v>
      </c>
      <c r="O40" s="200"/>
    </row>
    <row r="41" spans="1:42" ht="13" x14ac:dyDescent="0.3">
      <c r="A41" s="252"/>
      <c r="B41" s="347"/>
      <c r="C41" s="191"/>
      <c r="D41" s="190"/>
      <c r="E41" s="202"/>
      <c r="F41" s="188">
        <f t="shared" si="5"/>
        <v>0</v>
      </c>
      <c r="G41" s="194"/>
      <c r="I41" s="193"/>
      <c r="J41" s="55"/>
      <c r="K41" s="185"/>
      <c r="L41" s="186"/>
      <c r="M41" s="189"/>
      <c r="N41" s="190">
        <f t="shared" si="6"/>
        <v>0</v>
      </c>
      <c r="O41" s="200"/>
    </row>
    <row r="42" spans="1:42" ht="13" x14ac:dyDescent="0.3">
      <c r="A42" s="252"/>
      <c r="B42" s="347"/>
      <c r="C42" s="191"/>
      <c r="D42" s="190"/>
      <c r="E42" s="202"/>
      <c r="F42" s="188">
        <f t="shared" si="5"/>
        <v>0</v>
      </c>
      <c r="G42" s="194"/>
      <c r="I42" s="193"/>
      <c r="J42" s="55"/>
      <c r="K42" s="185"/>
      <c r="L42" s="186"/>
      <c r="M42" s="189"/>
      <c r="N42" s="190">
        <f t="shared" si="6"/>
        <v>0</v>
      </c>
      <c r="O42" s="200"/>
    </row>
    <row r="43" spans="1:42" ht="13" x14ac:dyDescent="0.3">
      <c r="A43" s="252"/>
      <c r="B43" s="347"/>
      <c r="C43" s="191"/>
      <c r="D43" s="190"/>
      <c r="E43" s="202"/>
      <c r="F43" s="188">
        <f t="shared" si="5"/>
        <v>0</v>
      </c>
      <c r="G43" s="194"/>
      <c r="I43" s="252"/>
      <c r="J43" s="211"/>
      <c r="K43" s="185"/>
      <c r="L43" s="186"/>
      <c r="M43" s="189"/>
      <c r="N43" s="190">
        <f t="shared" si="6"/>
        <v>0</v>
      </c>
      <c r="O43" s="200"/>
    </row>
    <row r="44" spans="1:42" ht="13" x14ac:dyDescent="0.3">
      <c r="A44" s="252"/>
      <c r="B44" s="347"/>
      <c r="C44" s="191"/>
      <c r="D44" s="190"/>
      <c r="E44" s="202"/>
      <c r="F44" s="188">
        <f t="shared" si="5"/>
        <v>0</v>
      </c>
      <c r="G44" s="194"/>
      <c r="I44" s="193"/>
      <c r="J44" s="55"/>
      <c r="K44" s="185"/>
      <c r="L44" s="186"/>
      <c r="M44" s="189"/>
      <c r="N44" s="190">
        <f t="shared" si="6"/>
        <v>0</v>
      </c>
      <c r="O44" s="200"/>
    </row>
    <row r="45" spans="1:42" ht="13" x14ac:dyDescent="0.3">
      <c r="A45" s="252"/>
      <c r="B45" s="347"/>
      <c r="C45" s="191"/>
      <c r="D45" s="190"/>
      <c r="E45" s="202"/>
      <c r="F45" s="188">
        <f t="shared" si="5"/>
        <v>0</v>
      </c>
      <c r="G45" s="194"/>
      <c r="I45" s="193"/>
      <c r="J45" s="55"/>
      <c r="K45" s="185"/>
      <c r="L45" s="186"/>
      <c r="M45" s="189"/>
      <c r="N45" s="190">
        <f t="shared" si="6"/>
        <v>0</v>
      </c>
      <c r="O45" s="200"/>
    </row>
    <row r="46" spans="1:42" ht="13" x14ac:dyDescent="0.3">
      <c r="A46" s="252"/>
      <c r="B46" s="347"/>
      <c r="C46" s="191"/>
      <c r="D46" s="190"/>
      <c r="E46" s="202"/>
      <c r="F46" s="188">
        <f t="shared" si="4"/>
        <v>0</v>
      </c>
      <c r="G46" s="194"/>
      <c r="I46" s="252"/>
      <c r="J46" s="211"/>
      <c r="K46" s="185"/>
      <c r="L46" s="186"/>
      <c r="M46" s="189"/>
      <c r="N46" s="190">
        <f t="shared" si="3"/>
        <v>0</v>
      </c>
      <c r="O46" s="200"/>
    </row>
    <row r="47" spans="1:42" s="154" customFormat="1" ht="13" x14ac:dyDescent="0.3">
      <c r="A47" s="252"/>
      <c r="B47" s="347"/>
      <c r="C47" s="191"/>
      <c r="D47" s="186"/>
      <c r="E47" s="202"/>
      <c r="F47" s="188">
        <f t="shared" si="4"/>
        <v>0</v>
      </c>
      <c r="G47" s="194"/>
      <c r="H47" s="3"/>
      <c r="I47" s="252"/>
      <c r="J47" s="211"/>
      <c r="K47" s="185"/>
      <c r="L47" s="186"/>
      <c r="M47" s="189"/>
      <c r="N47" s="190">
        <f t="shared" si="3"/>
        <v>0</v>
      </c>
      <c r="O47" s="20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s="3" customFormat="1" ht="13" x14ac:dyDescent="0.3">
      <c r="A48" s="252"/>
      <c r="B48" s="347"/>
      <c r="C48" s="191"/>
      <c r="D48" s="186"/>
      <c r="E48" s="202"/>
      <c r="F48" s="188">
        <f t="shared" si="0"/>
        <v>0</v>
      </c>
      <c r="G48" s="194"/>
      <c r="I48" s="193"/>
      <c r="J48" s="55"/>
      <c r="K48" s="185"/>
      <c r="L48" s="186"/>
      <c r="M48" s="189"/>
      <c r="N48" s="190">
        <f t="shared" si="1"/>
        <v>0</v>
      </c>
      <c r="O48" s="200"/>
    </row>
    <row r="49" spans="1:42" s="3" customFormat="1" ht="13" thickBot="1" x14ac:dyDescent="0.3">
      <c r="A49" s="195"/>
      <c r="B49" s="196" t="s">
        <v>7</v>
      </c>
      <c r="C49" s="197">
        <f>SUM(C4:C48)</f>
        <v>0</v>
      </c>
      <c r="D49" s="197">
        <f>SUM(D4:D48)</f>
        <v>739.4</v>
      </c>
      <c r="E49" s="197">
        <f>SUM(E4:E48)</f>
        <v>368.8</v>
      </c>
      <c r="F49" s="198">
        <f>SUM(C49:E49)</f>
        <v>1108.2</v>
      </c>
      <c r="G49" s="199"/>
      <c r="I49" s="195"/>
      <c r="J49" s="196" t="s">
        <v>7</v>
      </c>
      <c r="K49" s="197">
        <f>SUM(K4:K48)</f>
        <v>2428.21</v>
      </c>
      <c r="L49" s="197">
        <f>SUM(L4:L48)</f>
        <v>293</v>
      </c>
      <c r="M49" s="197">
        <f>SUM(M4:M48)</f>
        <v>0</v>
      </c>
      <c r="N49" s="198">
        <f>SUM(N4:N48)</f>
        <v>2721.21</v>
      </c>
      <c r="O49" s="199"/>
    </row>
    <row r="50" spans="1:42" s="3" customFormat="1" ht="11" thickTop="1" x14ac:dyDescent="0.25">
      <c r="D50" s="1"/>
      <c r="E50" s="1"/>
      <c r="L50" s="1"/>
      <c r="M50" s="1"/>
    </row>
    <row r="51" spans="1:42" s="3" customFormat="1" x14ac:dyDescent="0.25">
      <c r="D51" s="1"/>
      <c r="E51" s="1"/>
      <c r="L51" s="1"/>
      <c r="M51" s="1"/>
    </row>
    <row r="52" spans="1:42" x14ac:dyDescent="0.25">
      <c r="A52" s="3"/>
      <c r="B52" s="3"/>
      <c r="C52" s="3"/>
      <c r="D52" s="1"/>
      <c r="E52" s="1"/>
      <c r="F52" s="3"/>
      <c r="G52" s="3"/>
      <c r="I52" s="3"/>
      <c r="J52" s="3"/>
      <c r="K52" s="3"/>
      <c r="L52" s="1"/>
      <c r="M52" s="1"/>
      <c r="N52" s="3"/>
      <c r="O52" s="3"/>
    </row>
    <row r="53" spans="1:42" x14ac:dyDescent="0.25">
      <c r="A53" s="3"/>
      <c r="B53" s="3"/>
      <c r="C53" s="3"/>
      <c r="D53" s="1"/>
      <c r="E53" s="1"/>
      <c r="F53" s="3"/>
      <c r="G53" s="3"/>
      <c r="I53" s="3"/>
      <c r="J53" s="3"/>
      <c r="K53" s="3"/>
      <c r="L53" s="1"/>
      <c r="M53" s="1"/>
      <c r="N53" s="3"/>
      <c r="O53" s="3"/>
      <c r="P53" s="348"/>
    </row>
    <row r="54" spans="1:42" x14ac:dyDescent="0.25">
      <c r="A54" s="3"/>
      <c r="B54" s="3"/>
      <c r="C54" s="3"/>
      <c r="D54" s="1"/>
      <c r="E54" s="1"/>
      <c r="F54" s="3"/>
      <c r="G54" s="3"/>
      <c r="I54" s="3"/>
      <c r="J54" s="3"/>
      <c r="K54" s="3"/>
      <c r="L54" s="1"/>
      <c r="M54" s="1"/>
      <c r="N54" s="3"/>
      <c r="O54" s="3"/>
    </row>
    <row r="55" spans="1:42" x14ac:dyDescent="0.25">
      <c r="A55" s="3"/>
      <c r="B55" s="3"/>
      <c r="C55" s="3"/>
      <c r="D55" s="1"/>
      <c r="E55" s="1"/>
      <c r="F55" s="3"/>
      <c r="G55" s="3"/>
      <c r="I55" s="3"/>
      <c r="J55" s="3"/>
      <c r="K55" s="3"/>
      <c r="L55" s="1"/>
      <c r="M55" s="1"/>
      <c r="N55" s="3"/>
      <c r="O55" s="3"/>
    </row>
    <row r="56" spans="1:42" x14ac:dyDescent="0.25">
      <c r="A56" s="3"/>
      <c r="B56" s="3"/>
      <c r="C56" s="3"/>
      <c r="D56" s="1"/>
      <c r="E56" s="1"/>
      <c r="F56" s="3"/>
      <c r="G56" s="3"/>
      <c r="I56" s="3"/>
      <c r="J56" s="3"/>
      <c r="K56" s="3"/>
      <c r="L56" s="1"/>
      <c r="M56" s="1"/>
      <c r="N56" s="3"/>
      <c r="O56" s="3"/>
    </row>
    <row r="57" spans="1:42" x14ac:dyDescent="0.25">
      <c r="A57" s="3"/>
      <c r="B57" s="3"/>
      <c r="C57" s="3"/>
      <c r="D57" s="1"/>
      <c r="E57" s="1"/>
      <c r="F57" s="3"/>
      <c r="G57" s="3"/>
      <c r="I57" s="3"/>
      <c r="J57" s="3"/>
      <c r="K57" s="3"/>
      <c r="L57" s="1"/>
      <c r="M57" s="1"/>
      <c r="N57" s="3"/>
      <c r="O57" s="3"/>
    </row>
    <row r="58" spans="1:42" s="154" customFormat="1" x14ac:dyDescent="0.25">
      <c r="A58" s="3"/>
      <c r="B58" s="3"/>
      <c r="C58" s="3"/>
      <c r="D58" s="1"/>
      <c r="E58" s="1"/>
      <c r="F58" s="3"/>
      <c r="G58" s="3"/>
      <c r="H58" s="3"/>
      <c r="I58" s="3"/>
      <c r="J58" s="3"/>
      <c r="K58" s="3"/>
      <c r="L58" s="1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s="3" customFormat="1" x14ac:dyDescent="0.25">
      <c r="D59" s="1"/>
      <c r="E59" s="1"/>
      <c r="L59" s="1"/>
      <c r="M59" s="1"/>
    </row>
    <row r="60" spans="1:42" s="3" customFormat="1" x14ac:dyDescent="0.25">
      <c r="D60" s="1"/>
      <c r="E60" s="1"/>
      <c r="L60" s="1"/>
      <c r="M60" s="1"/>
    </row>
    <row r="61" spans="1:42" s="3" customFormat="1" x14ac:dyDescent="0.25">
      <c r="D61" s="1"/>
      <c r="E61" s="1"/>
      <c r="L61" s="1"/>
      <c r="M61" s="1"/>
    </row>
    <row r="62" spans="1:42" s="3" customFormat="1" x14ac:dyDescent="0.25">
      <c r="D62" s="1"/>
      <c r="E62" s="1"/>
      <c r="L62" s="1"/>
      <c r="M62" s="1"/>
    </row>
    <row r="63" spans="1:42" s="3" customFormat="1" x14ac:dyDescent="0.25">
      <c r="D63" s="1"/>
      <c r="E63" s="1"/>
      <c r="L63" s="1"/>
      <c r="M63" s="1"/>
    </row>
    <row r="64" spans="1:42" s="3" customFormat="1" x14ac:dyDescent="0.25">
      <c r="D64" s="1"/>
      <c r="E64" s="1"/>
      <c r="L64" s="1"/>
      <c r="M64" s="1"/>
    </row>
    <row r="65" spans="4:16" s="3" customFormat="1" x14ac:dyDescent="0.25">
      <c r="D65" s="1"/>
      <c r="E65" s="1"/>
      <c r="L65" s="1"/>
      <c r="M65" s="1"/>
    </row>
    <row r="66" spans="4:16" s="3" customFormat="1" x14ac:dyDescent="0.25">
      <c r="D66" s="1"/>
      <c r="E66" s="1"/>
      <c r="L66" s="1"/>
      <c r="M66" s="1"/>
      <c r="P66" s="348"/>
    </row>
    <row r="67" spans="4:16" s="3" customFormat="1" x14ac:dyDescent="0.25">
      <c r="D67" s="1"/>
      <c r="E67" s="1"/>
      <c r="L67" s="1"/>
      <c r="M67" s="1"/>
      <c r="P67" s="348"/>
    </row>
    <row r="68" spans="4:16" s="3" customFormat="1" x14ac:dyDescent="0.25">
      <c r="D68" s="1"/>
      <c r="E68" s="1"/>
      <c r="L68" s="1"/>
      <c r="M68" s="1"/>
    </row>
    <row r="69" spans="4:16" s="3" customFormat="1" x14ac:dyDescent="0.25">
      <c r="D69" s="1"/>
      <c r="E69" s="1"/>
      <c r="L69" s="1"/>
      <c r="M69" s="1"/>
    </row>
    <row r="70" spans="4:16" s="3" customFormat="1" x14ac:dyDescent="0.25">
      <c r="D70" s="1"/>
      <c r="E70" s="1"/>
      <c r="L70" s="1"/>
      <c r="M70" s="1"/>
    </row>
    <row r="71" spans="4:16" s="3" customFormat="1" x14ac:dyDescent="0.25">
      <c r="D71" s="1"/>
      <c r="E71" s="1"/>
      <c r="L71" s="1"/>
      <c r="M71" s="1"/>
    </row>
    <row r="72" spans="4:16" s="3" customFormat="1" x14ac:dyDescent="0.25">
      <c r="D72" s="1"/>
      <c r="E72" s="1"/>
      <c r="L72" s="1"/>
      <c r="M72" s="1"/>
    </row>
    <row r="73" spans="4:16" s="3" customFormat="1" x14ac:dyDescent="0.25">
      <c r="D73" s="1"/>
      <c r="E73" s="1"/>
      <c r="L73" s="1"/>
      <c r="M73" s="1"/>
    </row>
    <row r="74" spans="4:16" s="3" customFormat="1" x14ac:dyDescent="0.25">
      <c r="D74" s="1"/>
      <c r="E74" s="1"/>
      <c r="L74" s="1"/>
      <c r="M74" s="1"/>
    </row>
    <row r="75" spans="4:16" s="3" customFormat="1" x14ac:dyDescent="0.25">
      <c r="D75" s="1"/>
      <c r="E75" s="1"/>
      <c r="L75" s="1"/>
      <c r="M75" s="1"/>
    </row>
    <row r="76" spans="4:16" s="3" customFormat="1" x14ac:dyDescent="0.25">
      <c r="D76" s="1"/>
      <c r="E76" s="1"/>
      <c r="L76" s="1"/>
      <c r="M76" s="1"/>
    </row>
    <row r="77" spans="4:16" s="3" customFormat="1" x14ac:dyDescent="0.25">
      <c r="D77" s="1"/>
      <c r="E77" s="1"/>
      <c r="L77" s="1"/>
      <c r="M77" s="1"/>
    </row>
    <row r="78" spans="4:16" s="3" customFormat="1" x14ac:dyDescent="0.25">
      <c r="D78" s="1"/>
      <c r="E78" s="1"/>
      <c r="L78" s="1"/>
      <c r="M78" s="1"/>
    </row>
    <row r="79" spans="4:16" s="3" customFormat="1" x14ac:dyDescent="0.25">
      <c r="D79" s="1"/>
      <c r="E79" s="1"/>
      <c r="L79" s="1"/>
      <c r="M79" s="1"/>
    </row>
    <row r="80" spans="4:16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1:13" s="3" customFormat="1" x14ac:dyDescent="0.25">
      <c r="D1137" s="1"/>
      <c r="E1137" s="1"/>
      <c r="L1137" s="1"/>
      <c r="M1137" s="1"/>
    </row>
    <row r="1138" spans="1:13" s="3" customFormat="1" x14ac:dyDescent="0.25">
      <c r="D1138" s="1"/>
      <c r="E1138" s="1"/>
      <c r="L1138" s="1"/>
      <c r="M1138" s="1"/>
    </row>
    <row r="1139" spans="1:13" s="3" customFormat="1" x14ac:dyDescent="0.25">
      <c r="D1139" s="1"/>
      <c r="E1139" s="1"/>
      <c r="L1139" s="1"/>
      <c r="M1139" s="1"/>
    </row>
    <row r="1140" spans="1:13" s="3" customFormat="1" x14ac:dyDescent="0.25">
      <c r="D1140" s="1"/>
      <c r="E1140" s="1"/>
      <c r="L1140" s="1"/>
      <c r="M1140" s="1"/>
    </row>
    <row r="1141" spans="1:13" s="3" customFormat="1" x14ac:dyDescent="0.25">
      <c r="D1141" s="1"/>
      <c r="E1141" s="1"/>
      <c r="L1141" s="1"/>
      <c r="M1141" s="1"/>
    </row>
    <row r="1142" spans="1:13" s="3" customFormat="1" x14ac:dyDescent="0.25">
      <c r="D1142" s="1"/>
      <c r="E1142" s="1"/>
      <c r="L1142" s="1"/>
      <c r="M1142" s="1"/>
    </row>
    <row r="1143" spans="1:13" s="3" customFormat="1" x14ac:dyDescent="0.25">
      <c r="D1143" s="1"/>
      <c r="E1143" s="1"/>
      <c r="L1143" s="1"/>
      <c r="M1143" s="1"/>
    </row>
    <row r="1144" spans="1:13" s="3" customFormat="1" x14ac:dyDescent="0.25">
      <c r="D1144" s="1"/>
      <c r="E1144" s="1"/>
      <c r="L1144" s="1"/>
      <c r="M1144" s="1"/>
    </row>
    <row r="1145" spans="1:13" s="3" customFormat="1" x14ac:dyDescent="0.25">
      <c r="D1145" s="1"/>
      <c r="E1145" s="1"/>
      <c r="L1145" s="1"/>
      <c r="M1145" s="1"/>
    </row>
    <row r="1146" spans="1:13" s="3" customFormat="1" x14ac:dyDescent="0.25">
      <c r="D1146" s="1"/>
      <c r="E1146" s="1"/>
      <c r="L1146" s="1"/>
      <c r="M1146" s="1"/>
    </row>
    <row r="1147" spans="1:13" s="3" customFormat="1" x14ac:dyDescent="0.25">
      <c r="D1147" s="1"/>
      <c r="E1147" s="1"/>
      <c r="L1147" s="1"/>
      <c r="M1147" s="1"/>
    </row>
    <row r="1148" spans="1:13" s="3" customFormat="1" x14ac:dyDescent="0.25">
      <c r="D1148" s="1"/>
      <c r="E1148" s="1"/>
      <c r="L1148" s="1"/>
      <c r="M1148" s="1"/>
    </row>
    <row r="1149" spans="1:13" s="3" customFormat="1" x14ac:dyDescent="0.25">
      <c r="D1149" s="1"/>
      <c r="E1149" s="1"/>
      <c r="L1149" s="1"/>
      <c r="M1149" s="1"/>
    </row>
    <row r="1150" spans="1:13" s="3" customFormat="1" x14ac:dyDescent="0.25">
      <c r="D1150" s="1"/>
      <c r="E1150" s="1"/>
      <c r="L1150" s="1"/>
      <c r="M1150" s="1"/>
    </row>
    <row r="1151" spans="1:13" s="3" customFormat="1" x14ac:dyDescent="0.25">
      <c r="D1151" s="1"/>
      <c r="E1151" s="1"/>
      <c r="L1151" s="1"/>
      <c r="M1151" s="1"/>
    </row>
    <row r="1152" spans="1:13" s="3" customFormat="1" x14ac:dyDescent="0.25">
      <c r="A1152" s="57"/>
      <c r="B1152" s="57"/>
      <c r="C1152" s="57"/>
      <c r="D1152" s="145"/>
      <c r="E1152" s="145"/>
      <c r="F1152" s="57"/>
      <c r="G1152" s="155"/>
      <c r="L1152" s="1"/>
      <c r="M1152" s="1"/>
    </row>
    <row r="1153" spans="1:15" s="3" customFormat="1" x14ac:dyDescent="0.25">
      <c r="A1153" s="57"/>
      <c r="B1153" s="57"/>
      <c r="C1153" s="57"/>
      <c r="D1153" s="145"/>
      <c r="E1153" s="145"/>
      <c r="F1153" s="57"/>
      <c r="G1153" s="155"/>
      <c r="L1153" s="1"/>
      <c r="M1153" s="1"/>
    </row>
    <row r="1154" spans="1:15" s="3" customFormat="1" x14ac:dyDescent="0.25">
      <c r="A1154" s="57"/>
      <c r="B1154" s="57"/>
      <c r="C1154" s="57"/>
      <c r="D1154" s="145"/>
      <c r="E1154" s="145"/>
      <c r="F1154" s="57"/>
      <c r="G1154" s="155"/>
      <c r="L1154" s="1"/>
      <c r="M1154" s="1"/>
    </row>
    <row r="1155" spans="1:15" s="3" customFormat="1" x14ac:dyDescent="0.25">
      <c r="A1155" s="57"/>
      <c r="B1155" s="57"/>
      <c r="C1155" s="57"/>
      <c r="D1155" s="145"/>
      <c r="E1155" s="145"/>
      <c r="F1155" s="57"/>
      <c r="G1155" s="155"/>
      <c r="L1155" s="1"/>
      <c r="M1155" s="1"/>
    </row>
    <row r="1156" spans="1:15" s="3" customFormat="1" x14ac:dyDescent="0.25">
      <c r="A1156" s="57"/>
      <c r="B1156" s="57"/>
      <c r="C1156" s="57"/>
      <c r="D1156" s="145"/>
      <c r="E1156" s="145"/>
      <c r="F1156" s="57"/>
      <c r="G1156" s="155"/>
      <c r="L1156" s="1"/>
      <c r="M1156" s="1"/>
    </row>
    <row r="1157" spans="1:15" s="3" customFormat="1" x14ac:dyDescent="0.25">
      <c r="A1157" s="57"/>
      <c r="B1157" s="57"/>
      <c r="C1157" s="57"/>
      <c r="D1157" s="145"/>
      <c r="E1157" s="145"/>
      <c r="F1157" s="57"/>
      <c r="G1157" s="155"/>
      <c r="L1157" s="1"/>
      <c r="M1157" s="1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L1158" s="1"/>
      <c r="M1158" s="1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L1159" s="1"/>
      <c r="M1159" s="1"/>
    </row>
    <row r="1160" spans="1:15" s="3" customFormat="1" x14ac:dyDescent="0.25">
      <c r="A1160" s="57"/>
      <c r="B1160" s="57"/>
      <c r="C1160" s="57"/>
      <c r="D1160" s="145"/>
      <c r="E1160" s="145"/>
      <c r="F1160" s="57"/>
      <c r="G1160" s="155"/>
      <c r="I1160" s="57"/>
      <c r="J1160" s="57"/>
      <c r="K1160" s="57"/>
      <c r="L1160" s="145"/>
      <c r="M1160" s="145"/>
      <c r="N1160" s="57"/>
      <c r="O1160" s="155"/>
    </row>
    <row r="1161" spans="1:15" s="3" customFormat="1" x14ac:dyDescent="0.25">
      <c r="A1161" s="57"/>
      <c r="B1161" s="57"/>
      <c r="C1161" s="57"/>
      <c r="D1161" s="145"/>
      <c r="E1161" s="145"/>
      <c r="F1161" s="57"/>
      <c r="G1161" s="155"/>
      <c r="I1161" s="57"/>
      <c r="J1161" s="57"/>
      <c r="K1161" s="57"/>
      <c r="L1161" s="145"/>
      <c r="M1161" s="145"/>
      <c r="N1161" s="57"/>
      <c r="O1161" s="155"/>
    </row>
    <row r="1162" spans="1:15" s="3" customFormat="1" x14ac:dyDescent="0.25">
      <c r="A1162" s="57"/>
      <c r="B1162" s="57"/>
      <c r="C1162" s="57"/>
      <c r="D1162" s="145"/>
      <c r="E1162" s="145"/>
      <c r="F1162" s="57"/>
      <c r="G1162" s="155"/>
      <c r="I1162" s="57"/>
      <c r="J1162" s="57"/>
      <c r="K1162" s="57"/>
      <c r="L1162" s="145"/>
      <c r="M1162" s="145"/>
      <c r="N1162" s="57"/>
      <c r="O1162" s="155"/>
    </row>
    <row r="1163" spans="1:15" s="3" customFormat="1" x14ac:dyDescent="0.25">
      <c r="A1163" s="57"/>
      <c r="B1163" s="57"/>
      <c r="C1163" s="57"/>
      <c r="D1163" s="145"/>
      <c r="E1163" s="145"/>
      <c r="F1163" s="57"/>
      <c r="G1163" s="155"/>
      <c r="I1163" s="57"/>
      <c r="J1163" s="57"/>
      <c r="K1163" s="57"/>
      <c r="L1163" s="145"/>
      <c r="M1163" s="145"/>
      <c r="N1163" s="57"/>
      <c r="O1163" s="155"/>
    </row>
    <row r="1164" spans="1:15" s="3" customFormat="1" x14ac:dyDescent="0.25">
      <c r="A1164" s="57"/>
      <c r="B1164" s="57"/>
      <c r="C1164" s="57"/>
      <c r="D1164" s="145"/>
      <c r="E1164" s="145"/>
      <c r="F1164" s="57"/>
      <c r="G1164" s="155"/>
      <c r="I1164" s="57"/>
      <c r="J1164" s="57"/>
      <c r="K1164" s="57"/>
      <c r="L1164" s="145"/>
      <c r="M1164" s="145"/>
      <c r="N1164" s="57"/>
      <c r="O1164" s="155"/>
    </row>
    <row r="1165" spans="1:15" s="3" customFormat="1" x14ac:dyDescent="0.25">
      <c r="A1165" s="57"/>
      <c r="B1165" s="57"/>
      <c r="C1165" s="57"/>
      <c r="D1165" s="145"/>
      <c r="E1165" s="145"/>
      <c r="F1165" s="57"/>
      <c r="G1165" s="155"/>
      <c r="I1165" s="57"/>
      <c r="J1165" s="57"/>
      <c r="K1165" s="57"/>
      <c r="L1165" s="145"/>
      <c r="M1165" s="145"/>
      <c r="N1165" s="57"/>
      <c r="O1165" s="155"/>
    </row>
    <row r="1166" spans="1:15" s="3" customFormat="1" x14ac:dyDescent="0.25">
      <c r="A1166" s="57"/>
      <c r="B1166" s="57"/>
      <c r="C1166" s="57"/>
      <c r="D1166" s="145"/>
      <c r="E1166" s="145"/>
      <c r="F1166" s="57"/>
      <c r="G1166" s="155"/>
      <c r="I1166" s="57"/>
      <c r="J1166" s="57"/>
      <c r="K1166" s="57"/>
      <c r="L1166" s="145"/>
      <c r="M1166" s="145"/>
      <c r="N1166" s="57"/>
      <c r="O1166" s="155"/>
    </row>
    <row r="1167" spans="1:15" s="3" customFormat="1" x14ac:dyDescent="0.25">
      <c r="A1167" s="57"/>
      <c r="B1167" s="57"/>
      <c r="C1167" s="57"/>
      <c r="D1167" s="145"/>
      <c r="E1167" s="145"/>
      <c r="F1167" s="57"/>
      <c r="G1167" s="155"/>
      <c r="I1167" s="57"/>
      <c r="J1167" s="57"/>
      <c r="K1167" s="57"/>
      <c r="L1167" s="145"/>
      <c r="M1167" s="145"/>
      <c r="N1167" s="57"/>
      <c r="O1167" s="155"/>
    </row>
    <row r="1168" spans="1:15" s="3" customFormat="1" x14ac:dyDescent="0.25">
      <c r="A1168" s="57"/>
      <c r="B1168" s="57"/>
      <c r="C1168" s="57"/>
      <c r="D1168" s="145"/>
      <c r="E1168" s="145"/>
      <c r="F1168" s="57"/>
      <c r="G1168" s="155"/>
      <c r="I1168" s="57"/>
      <c r="J1168" s="57"/>
      <c r="K1168" s="57"/>
      <c r="L1168" s="145"/>
      <c r="M1168" s="145"/>
      <c r="N1168" s="57"/>
      <c r="O1168" s="155"/>
    </row>
    <row r="1169" spans="1:15" s="3" customFormat="1" x14ac:dyDescent="0.25">
      <c r="A1169" s="57"/>
      <c r="B1169" s="57"/>
      <c r="C1169" s="57"/>
      <c r="D1169" s="145"/>
      <c r="E1169" s="145"/>
      <c r="F1169" s="57"/>
      <c r="G1169" s="155"/>
      <c r="I1169" s="57"/>
      <c r="J1169" s="57"/>
      <c r="K1169" s="57"/>
      <c r="L1169" s="145"/>
      <c r="M1169" s="145"/>
      <c r="N1169" s="57"/>
      <c r="O1169" s="155"/>
    </row>
    <row r="1170" spans="1:15" s="3" customFormat="1" x14ac:dyDescent="0.25">
      <c r="A1170" s="57"/>
      <c r="B1170" s="57"/>
      <c r="C1170" s="57"/>
      <c r="D1170" s="145"/>
      <c r="E1170" s="145"/>
      <c r="F1170" s="57"/>
      <c r="G1170" s="155"/>
      <c r="I1170" s="57"/>
      <c r="J1170" s="57"/>
      <c r="K1170" s="57"/>
      <c r="L1170" s="145"/>
      <c r="M1170" s="145"/>
      <c r="N1170" s="57"/>
      <c r="O1170" s="155"/>
    </row>
    <row r="1171" spans="1:15" s="3" customFormat="1" x14ac:dyDescent="0.25">
      <c r="A1171" s="57"/>
      <c r="B1171" s="57"/>
      <c r="C1171" s="57"/>
      <c r="D1171" s="145"/>
      <c r="E1171" s="145"/>
      <c r="F1171" s="57"/>
      <c r="G1171" s="155"/>
      <c r="I1171" s="57"/>
      <c r="J1171" s="57"/>
      <c r="K1171" s="57"/>
      <c r="L1171" s="145"/>
      <c r="M1171" s="145"/>
      <c r="N1171" s="57"/>
      <c r="O1171" s="155"/>
    </row>
    <row r="1172" spans="1:15" s="3" customFormat="1" x14ac:dyDescent="0.25">
      <c r="A1172" s="57"/>
      <c r="B1172" s="57"/>
      <c r="C1172" s="57"/>
      <c r="D1172" s="145"/>
      <c r="E1172" s="145"/>
      <c r="F1172" s="57"/>
      <c r="G1172" s="155"/>
      <c r="I1172" s="57"/>
      <c r="J1172" s="57"/>
      <c r="K1172" s="57"/>
      <c r="L1172" s="145"/>
      <c r="M1172" s="145"/>
      <c r="N1172" s="57"/>
      <c r="O1172" s="155"/>
    </row>
    <row r="1173" spans="1:15" s="3" customFormat="1" x14ac:dyDescent="0.25">
      <c r="A1173" s="57"/>
      <c r="B1173" s="57"/>
      <c r="C1173" s="57"/>
      <c r="D1173" s="145"/>
      <c r="E1173" s="145"/>
      <c r="F1173" s="57"/>
      <c r="G1173" s="155"/>
      <c r="I1173" s="57"/>
      <c r="J1173" s="57"/>
      <c r="K1173" s="57"/>
      <c r="L1173" s="145"/>
      <c r="M1173" s="145"/>
      <c r="N1173" s="57"/>
      <c r="O1173" s="155"/>
    </row>
    <row r="1174" spans="1:15" s="3" customFormat="1" x14ac:dyDescent="0.25">
      <c r="A1174" s="57"/>
      <c r="B1174" s="57"/>
      <c r="C1174" s="57"/>
      <c r="D1174" s="145"/>
      <c r="E1174" s="145"/>
      <c r="F1174" s="57"/>
      <c r="G1174" s="155"/>
      <c r="I1174" s="57"/>
      <c r="J1174" s="57"/>
      <c r="K1174" s="57"/>
      <c r="L1174" s="145"/>
      <c r="M1174" s="145"/>
      <c r="N1174" s="57"/>
      <c r="O1174" s="155"/>
    </row>
    <row r="1175" spans="1:15" s="3" customFormat="1" x14ac:dyDescent="0.25">
      <c r="A1175" s="57"/>
      <c r="B1175" s="57"/>
      <c r="C1175" s="57"/>
      <c r="D1175" s="145"/>
      <c r="E1175" s="145"/>
      <c r="F1175" s="57"/>
      <c r="G1175" s="155"/>
      <c r="I1175" s="57"/>
      <c r="J1175" s="57"/>
      <c r="K1175" s="57"/>
      <c r="L1175" s="145"/>
      <c r="M1175" s="145"/>
      <c r="N1175" s="57"/>
      <c r="O1175" s="155"/>
    </row>
    <row r="1176" spans="1:15" s="3" customFormat="1" x14ac:dyDescent="0.25">
      <c r="A1176" s="57"/>
      <c r="B1176" s="57"/>
      <c r="C1176" s="57"/>
      <c r="D1176" s="145"/>
      <c r="E1176" s="145"/>
      <c r="F1176" s="57"/>
      <c r="G1176" s="155"/>
      <c r="I1176" s="57"/>
      <c r="J1176" s="57"/>
      <c r="K1176" s="57"/>
      <c r="L1176" s="145"/>
      <c r="M1176" s="145"/>
      <c r="N1176" s="57"/>
      <c r="O1176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7EFB-91BB-485D-9729-9C1FB5C8F761}">
  <dimension ref="A1:DK97"/>
  <sheetViews>
    <sheetView showGridLines="0" topLeftCell="A20" zoomScale="84" zoomScaleNormal="84" workbookViewId="0">
      <selection activeCell="B56" sqref="B56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5" s="6" customFormat="1" ht="25" customHeight="1" x14ac:dyDescent="0.25">
      <c r="A1" s="497" t="s">
        <v>57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5" s="3" customFormat="1" ht="12.75" customHeight="1" thickBot="1" x14ac:dyDescent="0.3">
      <c r="A2" s="243"/>
      <c r="B2" s="243"/>
      <c r="C2" s="156"/>
      <c r="D2" s="27"/>
      <c r="E2" s="157"/>
      <c r="L2" s="5"/>
    </row>
    <row r="3" spans="1:115" s="6" customFormat="1" ht="43.4" customHeight="1" thickTop="1" thickBot="1" x14ac:dyDescent="0.3">
      <c r="A3" s="294" t="s">
        <v>254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428" t="s">
        <v>320</v>
      </c>
      <c r="AC3" s="271" t="s">
        <v>321</v>
      </c>
    </row>
    <row r="4" spans="1:115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470" t="s">
        <v>322</v>
      </c>
      <c r="AC4" s="284" t="s">
        <v>322</v>
      </c>
    </row>
    <row r="5" spans="1:115" s="7" customFormat="1" ht="15" customHeight="1" thickBot="1" x14ac:dyDescent="0.3">
      <c r="A5" s="248" t="s">
        <v>39</v>
      </c>
      <c r="B5" s="46" t="s">
        <v>40</v>
      </c>
      <c r="C5" s="249"/>
      <c r="D5" s="258">
        <f>' 10 2023'!D97</f>
        <v>14578.720000000014</v>
      </c>
      <c r="E5" s="169"/>
      <c r="F5" s="170">
        <f>' 10 2023'!F97</f>
        <v>324.68000000000075</v>
      </c>
      <c r="G5" s="259"/>
      <c r="H5" s="273"/>
      <c r="I5" s="171"/>
      <c r="J5" s="171"/>
      <c r="K5" s="171"/>
      <c r="L5" s="172"/>
      <c r="M5" s="171"/>
      <c r="N5" s="274">
        <f>SUM(D5:F5)</f>
        <v>14903.400000000014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285"/>
      <c r="AC5" s="286"/>
      <c r="AD5" s="8"/>
      <c r="AE5" s="8"/>
      <c r="AF5" s="8"/>
      <c r="AG5" s="8"/>
    </row>
    <row r="6" spans="1:115" s="162" customFormat="1" ht="12" customHeight="1" x14ac:dyDescent="0.25">
      <c r="A6" s="252">
        <v>45231</v>
      </c>
      <c r="B6" s="211" t="s">
        <v>445</v>
      </c>
      <c r="C6" s="253" t="s">
        <v>88</v>
      </c>
      <c r="D6" s="262">
        <v>200</v>
      </c>
      <c r="E6" s="201"/>
      <c r="F6" s="202"/>
      <c r="G6" s="263">
        <v>200</v>
      </c>
      <c r="H6" s="277"/>
      <c r="I6" s="173"/>
      <c r="J6" s="173"/>
      <c r="K6" s="173"/>
      <c r="L6" s="174"/>
      <c r="M6" s="173"/>
      <c r="N6" s="278"/>
      <c r="O6" s="289"/>
      <c r="P6" s="177"/>
      <c r="Q6" s="177"/>
      <c r="R6" s="177"/>
      <c r="S6" s="177"/>
      <c r="T6" s="212"/>
      <c r="U6" s="177"/>
      <c r="V6" s="178"/>
      <c r="W6" s="177"/>
      <c r="X6" s="177"/>
      <c r="Y6" s="177"/>
      <c r="Z6" s="177"/>
      <c r="AA6" s="290"/>
      <c r="AB6" s="460"/>
      <c r="AC6" s="455"/>
      <c r="AD6" s="160"/>
      <c r="AE6" s="160"/>
      <c r="AF6" s="160"/>
      <c r="AG6" s="160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</row>
    <row r="7" spans="1:115" s="162" customFormat="1" ht="12" customHeight="1" x14ac:dyDescent="0.25">
      <c r="A7" s="442">
        <v>45232</v>
      </c>
      <c r="B7" s="482" t="s">
        <v>767</v>
      </c>
      <c r="C7" s="444" t="s">
        <v>88</v>
      </c>
      <c r="D7" s="445"/>
      <c r="E7" s="446">
        <v>0</v>
      </c>
      <c r="F7" s="447"/>
      <c r="G7" s="448"/>
      <c r="H7" s="449"/>
      <c r="I7" s="450"/>
      <c r="J7" s="450"/>
      <c r="K7" s="450"/>
      <c r="L7" s="451"/>
      <c r="M7" s="450"/>
      <c r="N7" s="461"/>
      <c r="O7" s="460"/>
      <c r="P7" s="452"/>
      <c r="Q7" s="452"/>
      <c r="R7" s="452"/>
      <c r="S7" s="452"/>
      <c r="T7" s="453"/>
      <c r="U7" s="452">
        <v>0</v>
      </c>
      <c r="V7" s="454"/>
      <c r="W7" s="452"/>
      <c r="X7" s="452"/>
      <c r="Y7" s="452"/>
      <c r="Z7" s="452"/>
      <c r="AA7" s="455"/>
      <c r="AB7" s="460"/>
      <c r="AC7" s="455"/>
      <c r="AD7" s="160"/>
      <c r="AE7" s="160"/>
      <c r="AF7" s="160"/>
      <c r="AG7" s="160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</row>
    <row r="8" spans="1:115" s="162" customFormat="1" ht="12" customHeight="1" x14ac:dyDescent="0.25">
      <c r="A8" s="252">
        <v>45233</v>
      </c>
      <c r="B8" s="211" t="s">
        <v>769</v>
      </c>
      <c r="C8" s="253" t="s">
        <v>88</v>
      </c>
      <c r="D8" s="262">
        <v>75</v>
      </c>
      <c r="E8" s="201"/>
      <c r="F8" s="202"/>
      <c r="G8" s="263"/>
      <c r="H8" s="277">
        <v>75</v>
      </c>
      <c r="I8" s="173"/>
      <c r="J8" s="173"/>
      <c r="K8" s="173"/>
      <c r="L8" s="174"/>
      <c r="M8" s="173"/>
      <c r="N8" s="278"/>
      <c r="O8" s="289"/>
      <c r="P8" s="177"/>
      <c r="Q8" s="177"/>
      <c r="R8" s="177"/>
      <c r="S8" s="177"/>
      <c r="T8" s="212"/>
      <c r="U8" s="177"/>
      <c r="V8" s="178"/>
      <c r="W8" s="177"/>
      <c r="X8" s="177"/>
      <c r="Y8" s="177"/>
      <c r="Z8" s="177"/>
      <c r="AA8" s="290"/>
      <c r="AB8" s="460"/>
      <c r="AC8" s="455"/>
      <c r="AD8" s="160"/>
      <c r="AE8" s="160"/>
      <c r="AF8" s="160"/>
      <c r="AG8" s="160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</row>
    <row r="9" spans="1:115" s="162" customFormat="1" ht="12" customHeight="1" x14ac:dyDescent="0.25">
      <c r="A9" s="252">
        <v>45233</v>
      </c>
      <c r="B9" s="211" t="s">
        <v>131</v>
      </c>
      <c r="C9" s="253" t="s">
        <v>88</v>
      </c>
      <c r="D9" s="262"/>
      <c r="E9" s="201">
        <v>10.44</v>
      </c>
      <c r="F9" s="202"/>
      <c r="G9" s="263"/>
      <c r="H9" s="277"/>
      <c r="I9" s="173"/>
      <c r="J9" s="173"/>
      <c r="K9" s="173"/>
      <c r="L9" s="174"/>
      <c r="M9" s="173"/>
      <c r="N9" s="278"/>
      <c r="O9" s="289"/>
      <c r="P9" s="177"/>
      <c r="Q9" s="177"/>
      <c r="R9" s="177"/>
      <c r="S9" s="177"/>
      <c r="T9" s="212"/>
      <c r="U9" s="177"/>
      <c r="V9" s="178"/>
      <c r="W9" s="177"/>
      <c r="X9" s="177"/>
      <c r="Y9" s="177">
        <v>10.44</v>
      </c>
      <c r="Z9" s="177"/>
      <c r="AA9" s="290"/>
      <c r="AB9" s="289"/>
      <c r="AC9" s="290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</row>
    <row r="10" spans="1:115" s="162" customFormat="1" ht="12" customHeight="1" x14ac:dyDescent="0.25">
      <c r="A10" s="252">
        <v>45236</v>
      </c>
      <c r="B10" s="211" t="s">
        <v>770</v>
      </c>
      <c r="C10" s="253" t="s">
        <v>88</v>
      </c>
      <c r="D10" s="262">
        <v>40</v>
      </c>
      <c r="E10" s="201"/>
      <c r="F10" s="202"/>
      <c r="G10" s="263"/>
      <c r="H10" s="277">
        <v>40</v>
      </c>
      <c r="I10" s="173"/>
      <c r="J10" s="173"/>
      <c r="K10" s="173"/>
      <c r="L10" s="174"/>
      <c r="M10" s="173"/>
      <c r="N10" s="278"/>
      <c r="O10" s="289"/>
      <c r="P10" s="177"/>
      <c r="Q10" s="177"/>
      <c r="R10" s="177"/>
      <c r="S10" s="177"/>
      <c r="T10" s="212"/>
      <c r="U10" s="177"/>
      <c r="V10" s="178"/>
      <c r="W10" s="177"/>
      <c r="X10" s="177"/>
      <c r="Y10" s="177"/>
      <c r="Z10" s="177"/>
      <c r="AA10" s="290"/>
      <c r="AB10" s="460"/>
      <c r="AC10" s="455"/>
      <c r="AD10" s="160"/>
      <c r="AE10" s="160"/>
      <c r="AF10" s="160"/>
      <c r="AG10" s="160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</row>
    <row r="11" spans="1:115" s="162" customFormat="1" ht="12" customHeight="1" x14ac:dyDescent="0.25">
      <c r="A11" s="252">
        <v>45236</v>
      </c>
      <c r="B11" s="211" t="s">
        <v>274</v>
      </c>
      <c r="C11" s="253" t="s">
        <v>88</v>
      </c>
      <c r="D11" s="262">
        <v>376</v>
      </c>
      <c r="E11" s="201"/>
      <c r="F11" s="202"/>
      <c r="G11" s="263"/>
      <c r="H11" s="277">
        <v>376</v>
      </c>
      <c r="I11" s="173"/>
      <c r="J11" s="173"/>
      <c r="K11" s="173"/>
      <c r="L11" s="174"/>
      <c r="M11" s="173"/>
      <c r="N11" s="278"/>
      <c r="O11" s="289"/>
      <c r="P11" s="177"/>
      <c r="Q11" s="177"/>
      <c r="R11" s="177"/>
      <c r="S11" s="177"/>
      <c r="T11" s="212"/>
      <c r="U11" s="177"/>
      <c r="V11" s="178"/>
      <c r="W11" s="177"/>
      <c r="X11" s="177"/>
      <c r="Y11" s="177"/>
      <c r="Z11" s="177"/>
      <c r="AA11" s="290"/>
      <c r="AB11" s="460"/>
      <c r="AC11" s="455"/>
      <c r="AD11" s="160"/>
      <c r="AE11" s="160"/>
      <c r="AF11" s="160"/>
      <c r="AG11" s="160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</row>
    <row r="12" spans="1:115" s="162" customFormat="1" ht="12" customHeight="1" x14ac:dyDescent="0.25">
      <c r="A12" s="252">
        <v>45237</v>
      </c>
      <c r="B12" s="211" t="s">
        <v>640</v>
      </c>
      <c r="C12" s="253" t="s">
        <v>88</v>
      </c>
      <c r="D12" s="262">
        <v>60</v>
      </c>
      <c r="E12" s="201"/>
      <c r="F12" s="202"/>
      <c r="G12" s="263"/>
      <c r="H12" s="277">
        <v>60</v>
      </c>
      <c r="I12" s="173"/>
      <c r="J12" s="173"/>
      <c r="K12" s="173"/>
      <c r="L12" s="174"/>
      <c r="M12" s="173"/>
      <c r="N12" s="278"/>
      <c r="O12" s="289"/>
      <c r="P12" s="177"/>
      <c r="Q12" s="177"/>
      <c r="R12" s="177"/>
      <c r="S12" s="177"/>
      <c r="T12" s="212"/>
      <c r="U12" s="177"/>
      <c r="V12" s="178"/>
      <c r="W12" s="177"/>
      <c r="X12" s="177"/>
      <c r="Y12" s="177"/>
      <c r="Z12" s="177"/>
      <c r="AA12" s="290"/>
      <c r="AB12" s="289"/>
      <c r="AC12" s="290"/>
      <c r="AD12" s="160"/>
      <c r="AE12" s="160"/>
      <c r="AF12" s="160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</row>
    <row r="13" spans="1:115" s="162" customFormat="1" ht="12" customHeight="1" x14ac:dyDescent="0.25">
      <c r="A13" s="252">
        <v>45237</v>
      </c>
      <c r="B13" s="211" t="s">
        <v>381</v>
      </c>
      <c r="C13" s="253" t="s">
        <v>88</v>
      </c>
      <c r="D13" s="262">
        <v>35</v>
      </c>
      <c r="E13" s="201"/>
      <c r="F13" s="202"/>
      <c r="G13" s="263"/>
      <c r="H13" s="277">
        <v>35</v>
      </c>
      <c r="I13" s="173"/>
      <c r="J13" s="173"/>
      <c r="K13" s="173"/>
      <c r="L13" s="174"/>
      <c r="M13" s="173"/>
      <c r="N13" s="278"/>
      <c r="O13" s="289"/>
      <c r="P13" s="177"/>
      <c r="Q13" s="177"/>
      <c r="R13" s="177"/>
      <c r="S13" s="177"/>
      <c r="T13" s="212"/>
      <c r="U13" s="177"/>
      <c r="V13" s="178"/>
      <c r="W13" s="177"/>
      <c r="X13" s="177"/>
      <c r="Y13" s="177"/>
      <c r="Z13" s="177"/>
      <c r="AA13" s="290"/>
      <c r="AB13" s="460"/>
      <c r="AC13" s="455"/>
      <c r="AD13" s="160"/>
      <c r="AE13" s="160"/>
      <c r="AF13" s="160"/>
      <c r="AG13" s="160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</row>
    <row r="14" spans="1:115" s="162" customFormat="1" ht="12" customHeight="1" x14ac:dyDescent="0.25">
      <c r="A14" s="252">
        <v>45237</v>
      </c>
      <c r="B14" s="211" t="s">
        <v>771</v>
      </c>
      <c r="C14" s="253" t="s">
        <v>88</v>
      </c>
      <c r="D14" s="262"/>
      <c r="E14" s="201">
        <v>134</v>
      </c>
      <c r="F14" s="202"/>
      <c r="G14" s="263"/>
      <c r="H14" s="277"/>
      <c r="I14" s="173"/>
      <c r="J14" s="173"/>
      <c r="K14" s="173"/>
      <c r="L14" s="174"/>
      <c r="M14" s="173"/>
      <c r="N14" s="278"/>
      <c r="O14" s="289"/>
      <c r="P14" s="177"/>
      <c r="Q14" s="177"/>
      <c r="R14" s="177"/>
      <c r="S14" s="177">
        <v>134</v>
      </c>
      <c r="T14" s="212"/>
      <c r="U14" s="177"/>
      <c r="V14" s="178"/>
      <c r="W14" s="177"/>
      <c r="X14" s="177"/>
      <c r="Y14" s="177"/>
      <c r="Z14" s="177"/>
      <c r="AA14" s="290"/>
      <c r="AB14" s="460"/>
      <c r="AC14" s="455"/>
      <c r="AD14" s="160"/>
      <c r="AE14" s="160"/>
      <c r="AF14" s="160"/>
      <c r="AG14" s="160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</row>
    <row r="15" spans="1:115" s="162" customFormat="1" ht="12" customHeight="1" x14ac:dyDescent="0.25">
      <c r="A15" s="252">
        <v>45237</v>
      </c>
      <c r="B15" s="211" t="s">
        <v>772</v>
      </c>
      <c r="C15" s="253" t="s">
        <v>88</v>
      </c>
      <c r="D15" s="262"/>
      <c r="E15" s="201">
        <v>9.8800000000000008</v>
      </c>
      <c r="F15" s="202"/>
      <c r="G15" s="263"/>
      <c r="H15" s="277"/>
      <c r="I15" s="173"/>
      <c r="J15" s="173"/>
      <c r="K15" s="173"/>
      <c r="L15" s="174"/>
      <c r="M15" s="173"/>
      <c r="N15" s="278"/>
      <c r="O15" s="289"/>
      <c r="P15" s="177"/>
      <c r="Q15" s="177"/>
      <c r="R15" s="177"/>
      <c r="S15" s="177"/>
      <c r="T15" s="212"/>
      <c r="U15" s="177"/>
      <c r="V15" s="178">
        <v>9.8800000000000008</v>
      </c>
      <c r="W15" s="177"/>
      <c r="X15" s="177"/>
      <c r="Y15" s="177"/>
      <c r="Z15" s="177"/>
      <c r="AA15" s="290"/>
      <c r="AB15" s="460"/>
      <c r="AC15" s="455"/>
      <c r="AD15" s="160"/>
      <c r="AE15" s="160"/>
      <c r="AF15" s="160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</row>
    <row r="16" spans="1:115" s="162" customFormat="1" ht="12" customHeight="1" x14ac:dyDescent="0.25">
      <c r="A16" s="252">
        <v>45238</v>
      </c>
      <c r="B16" s="211" t="s">
        <v>766</v>
      </c>
      <c r="C16" s="253" t="s">
        <v>88</v>
      </c>
      <c r="D16" s="262"/>
      <c r="E16" s="201"/>
      <c r="F16" s="202">
        <v>33.590000000000003</v>
      </c>
      <c r="G16" s="263"/>
      <c r="H16" s="277"/>
      <c r="I16" s="173"/>
      <c r="J16" s="173"/>
      <c r="K16" s="173">
        <v>33.590000000000003</v>
      </c>
      <c r="L16" s="174"/>
      <c r="M16" s="173"/>
      <c r="N16" s="278"/>
      <c r="O16" s="289"/>
      <c r="P16" s="177"/>
      <c r="Q16" s="177"/>
      <c r="R16" s="177"/>
      <c r="S16" s="177"/>
      <c r="T16" s="212"/>
      <c r="U16" s="177"/>
      <c r="V16" s="178"/>
      <c r="W16" s="177"/>
      <c r="X16" s="177"/>
      <c r="Y16" s="177"/>
      <c r="Z16" s="177"/>
      <c r="AA16" s="290"/>
      <c r="AB16" s="460"/>
      <c r="AC16" s="455"/>
      <c r="AD16" s="160"/>
      <c r="AE16" s="160"/>
      <c r="AF16" s="160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</row>
    <row r="17" spans="1:115" s="162" customFormat="1" ht="12" customHeight="1" x14ac:dyDescent="0.25">
      <c r="A17" s="252">
        <v>45239</v>
      </c>
      <c r="B17" s="211" t="s">
        <v>773</v>
      </c>
      <c r="C17" s="253" t="s">
        <v>88</v>
      </c>
      <c r="D17" s="262"/>
      <c r="E17" s="201">
        <v>14.4</v>
      </c>
      <c r="F17" s="202"/>
      <c r="G17" s="263"/>
      <c r="H17" s="277"/>
      <c r="I17" s="173"/>
      <c r="J17" s="173"/>
      <c r="K17" s="173"/>
      <c r="L17" s="174"/>
      <c r="M17" s="173"/>
      <c r="N17" s="278"/>
      <c r="O17" s="289"/>
      <c r="P17" s="177"/>
      <c r="Q17" s="177">
        <v>14.4</v>
      </c>
      <c r="R17" s="177"/>
      <c r="S17" s="177"/>
      <c r="T17" s="212"/>
      <c r="U17" s="177"/>
      <c r="V17" s="178"/>
      <c r="W17" s="177"/>
      <c r="X17" s="177"/>
      <c r="Y17" s="177"/>
      <c r="Z17" s="177"/>
      <c r="AA17" s="290"/>
      <c r="AB17" s="289"/>
      <c r="AC17" s="290"/>
      <c r="AD17" s="160"/>
      <c r="AE17" s="160"/>
      <c r="AF17" s="160"/>
      <c r="AG17" s="160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</row>
    <row r="18" spans="1:115" s="162" customFormat="1" ht="12" customHeight="1" x14ac:dyDescent="0.25">
      <c r="A18" s="252">
        <v>45239</v>
      </c>
      <c r="B18" s="211" t="s">
        <v>774</v>
      </c>
      <c r="C18" s="253" t="s">
        <v>88</v>
      </c>
      <c r="D18" s="262"/>
      <c r="E18" s="201">
        <v>7.39</v>
      </c>
      <c r="F18" s="202"/>
      <c r="G18" s="263"/>
      <c r="H18" s="277"/>
      <c r="I18" s="173"/>
      <c r="J18" s="173"/>
      <c r="K18" s="173"/>
      <c r="L18" s="174"/>
      <c r="M18" s="173"/>
      <c r="N18" s="278"/>
      <c r="O18" s="289"/>
      <c r="P18" s="177"/>
      <c r="Q18" s="177">
        <v>7.39</v>
      </c>
      <c r="R18" s="177"/>
      <c r="S18" s="177"/>
      <c r="T18" s="212"/>
      <c r="U18" s="177"/>
      <c r="V18" s="178"/>
      <c r="W18" s="177"/>
      <c r="X18" s="177"/>
      <c r="Y18" s="177"/>
      <c r="Z18" s="177"/>
      <c r="AA18" s="290"/>
      <c r="AB18" s="460"/>
      <c r="AC18" s="455"/>
      <c r="AD18" s="160"/>
      <c r="AE18" s="160"/>
      <c r="AF18" s="160"/>
      <c r="AG18" s="160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</row>
    <row r="19" spans="1:115" s="162" customFormat="1" ht="12" customHeight="1" x14ac:dyDescent="0.25">
      <c r="A19" s="252">
        <v>45239</v>
      </c>
      <c r="B19" s="211" t="s">
        <v>775</v>
      </c>
      <c r="C19" s="253" t="s">
        <v>88</v>
      </c>
      <c r="D19" s="262"/>
      <c r="E19" s="201">
        <v>3.63</v>
      </c>
      <c r="F19" s="202"/>
      <c r="G19" s="263"/>
      <c r="H19" s="277"/>
      <c r="I19" s="173"/>
      <c r="J19" s="173"/>
      <c r="K19" s="173"/>
      <c r="L19" s="174"/>
      <c r="M19" s="173"/>
      <c r="N19" s="278"/>
      <c r="O19" s="289"/>
      <c r="P19" s="177"/>
      <c r="Q19" s="177">
        <v>3.63</v>
      </c>
      <c r="R19" s="177"/>
      <c r="S19" s="177"/>
      <c r="T19" s="212"/>
      <c r="U19" s="177"/>
      <c r="V19" s="178"/>
      <c r="W19" s="177"/>
      <c r="X19" s="177"/>
      <c r="Y19" s="177"/>
      <c r="Z19" s="177"/>
      <c r="AA19" s="290"/>
      <c r="AB19" s="460"/>
      <c r="AC19" s="455"/>
      <c r="AD19" s="160"/>
      <c r="AE19" s="160"/>
      <c r="AF19" s="160"/>
      <c r="AG19" s="160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</row>
    <row r="20" spans="1:115" s="162" customFormat="1" ht="12" customHeight="1" x14ac:dyDescent="0.25">
      <c r="A20" s="252">
        <v>45240</v>
      </c>
      <c r="B20" s="211" t="s">
        <v>445</v>
      </c>
      <c r="C20" s="253" t="s">
        <v>88</v>
      </c>
      <c r="D20" s="262">
        <v>50</v>
      </c>
      <c r="E20" s="201"/>
      <c r="F20" s="202"/>
      <c r="G20" s="263">
        <v>50</v>
      </c>
      <c r="H20" s="277"/>
      <c r="I20" s="173"/>
      <c r="J20" s="173"/>
      <c r="K20" s="173"/>
      <c r="L20" s="174"/>
      <c r="M20" s="173"/>
      <c r="N20" s="278"/>
      <c r="O20" s="289"/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289"/>
      <c r="AC20" s="290"/>
      <c r="AD20" s="160"/>
      <c r="AE20" s="160"/>
      <c r="AF20" s="160"/>
      <c r="AG20" s="160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</row>
    <row r="21" spans="1:115" s="162" customFormat="1" ht="12" customHeight="1" x14ac:dyDescent="0.25">
      <c r="A21" s="252">
        <v>45240</v>
      </c>
      <c r="B21" s="211" t="s">
        <v>522</v>
      </c>
      <c r="C21" s="253" t="s">
        <v>88</v>
      </c>
      <c r="D21" s="262">
        <v>80</v>
      </c>
      <c r="E21" s="201"/>
      <c r="F21" s="202"/>
      <c r="G21" s="263"/>
      <c r="H21" s="277">
        <v>80</v>
      </c>
      <c r="I21" s="173"/>
      <c r="J21" s="173"/>
      <c r="K21" s="173"/>
      <c r="L21" s="174"/>
      <c r="M21" s="173"/>
      <c r="N21" s="278"/>
      <c r="O21" s="289"/>
      <c r="P21" s="177"/>
      <c r="Q21" s="177"/>
      <c r="R21" s="177"/>
      <c r="S21" s="177"/>
      <c r="T21" s="212"/>
      <c r="U21" s="177"/>
      <c r="V21" s="178"/>
      <c r="W21" s="177"/>
      <c r="X21" s="177"/>
      <c r="Y21" s="177"/>
      <c r="Z21" s="177"/>
      <c r="AA21" s="290"/>
      <c r="AB21" s="460"/>
      <c r="AC21" s="455"/>
      <c r="AD21" s="160"/>
      <c r="AE21" s="160"/>
      <c r="AF21" s="160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</row>
    <row r="22" spans="1:115" s="162" customFormat="1" ht="12" customHeight="1" x14ac:dyDescent="0.25">
      <c r="A22" s="252">
        <v>45240</v>
      </c>
      <c r="B22" s="211" t="s">
        <v>777</v>
      </c>
      <c r="C22" s="253" t="s">
        <v>88</v>
      </c>
      <c r="D22" s="262"/>
      <c r="E22" s="201">
        <v>3480</v>
      </c>
      <c r="F22" s="202"/>
      <c r="G22" s="263"/>
      <c r="H22" s="277"/>
      <c r="I22" s="173"/>
      <c r="J22" s="173"/>
      <c r="K22" s="173"/>
      <c r="L22" s="174"/>
      <c r="M22" s="173"/>
      <c r="N22" s="278"/>
      <c r="O22" s="289"/>
      <c r="P22" s="177"/>
      <c r="Q22" s="177"/>
      <c r="R22" s="177">
        <v>3480</v>
      </c>
      <c r="S22" s="177"/>
      <c r="T22" s="212"/>
      <c r="U22" s="177"/>
      <c r="V22" s="178"/>
      <c r="W22" s="177"/>
      <c r="X22" s="177"/>
      <c r="Y22" s="177"/>
      <c r="Z22" s="177"/>
      <c r="AA22" s="290"/>
      <c r="AB22" s="460"/>
      <c r="AC22" s="455"/>
      <c r="AD22" s="160"/>
      <c r="AE22" s="160"/>
      <c r="AF22" s="160"/>
      <c r="AG22" s="160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</row>
    <row r="23" spans="1:115" s="162" customFormat="1" ht="12" customHeight="1" x14ac:dyDescent="0.25">
      <c r="A23" s="252">
        <v>45240</v>
      </c>
      <c r="B23" s="211" t="s">
        <v>778</v>
      </c>
      <c r="C23" s="253" t="s">
        <v>88</v>
      </c>
      <c r="D23" s="262">
        <v>20</v>
      </c>
      <c r="E23" s="201"/>
      <c r="F23" s="202"/>
      <c r="G23" s="263"/>
      <c r="H23" s="277"/>
      <c r="I23" s="173">
        <v>20</v>
      </c>
      <c r="J23" s="173"/>
      <c r="K23" s="173"/>
      <c r="L23" s="174"/>
      <c r="M23" s="173"/>
      <c r="N23" s="278"/>
      <c r="O23" s="289"/>
      <c r="P23" s="177"/>
      <c r="Q23" s="177"/>
      <c r="R23" s="177"/>
      <c r="S23" s="177"/>
      <c r="T23" s="212"/>
      <c r="U23" s="177"/>
      <c r="V23" s="178"/>
      <c r="W23" s="177"/>
      <c r="X23" s="177"/>
      <c r="Y23" s="177"/>
      <c r="Z23" s="177"/>
      <c r="AA23" s="290"/>
      <c r="AB23" s="289"/>
      <c r="AC23" s="290"/>
      <c r="AD23" s="160"/>
      <c r="AE23" s="160"/>
      <c r="AF23" s="160"/>
      <c r="AG23" s="160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</row>
    <row r="24" spans="1:115" s="162" customFormat="1" ht="12" customHeight="1" x14ac:dyDescent="0.25">
      <c r="A24" s="252">
        <v>45240</v>
      </c>
      <c r="B24" s="211" t="s">
        <v>779</v>
      </c>
      <c r="C24" s="253" t="s">
        <v>88</v>
      </c>
      <c r="D24" s="262"/>
      <c r="E24" s="201"/>
      <c r="F24" s="202">
        <v>3.9</v>
      </c>
      <c r="G24" s="263"/>
      <c r="H24" s="277"/>
      <c r="I24" s="173">
        <v>3.9</v>
      </c>
      <c r="J24" s="173"/>
      <c r="K24" s="173"/>
      <c r="L24" s="174"/>
      <c r="M24" s="173"/>
      <c r="N24" s="278"/>
      <c r="O24" s="289"/>
      <c r="P24" s="177"/>
      <c r="Q24" s="177"/>
      <c r="R24" s="177"/>
      <c r="S24" s="177"/>
      <c r="T24" s="212"/>
      <c r="U24" s="177"/>
      <c r="V24" s="178"/>
      <c r="W24" s="177"/>
      <c r="X24" s="177"/>
      <c r="Y24" s="177"/>
      <c r="Z24" s="177"/>
      <c r="AA24" s="290"/>
      <c r="AB24" s="460"/>
      <c r="AC24" s="455"/>
      <c r="AD24" s="160"/>
      <c r="AE24" s="160"/>
      <c r="AF24" s="160"/>
      <c r="AG24" s="160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</row>
    <row r="25" spans="1:115" s="162" customFormat="1" ht="12" customHeight="1" x14ac:dyDescent="0.25">
      <c r="A25" s="252">
        <v>45240</v>
      </c>
      <c r="B25" s="211" t="s">
        <v>780</v>
      </c>
      <c r="C25" s="253" t="s">
        <v>88</v>
      </c>
      <c r="D25" s="262">
        <v>25.7</v>
      </c>
      <c r="E25" s="201"/>
      <c r="F25" s="202"/>
      <c r="G25" s="263"/>
      <c r="H25" s="277"/>
      <c r="I25" s="173">
        <v>25.7</v>
      </c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290"/>
      <c r="AB25" s="289"/>
      <c r="AC25" s="290"/>
      <c r="AD25" s="160"/>
      <c r="AE25" s="160"/>
      <c r="AF25" s="160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</row>
    <row r="26" spans="1:115" s="162" customFormat="1" ht="12" customHeight="1" x14ac:dyDescent="0.25">
      <c r="A26" s="252">
        <v>45240</v>
      </c>
      <c r="B26" s="211" t="s">
        <v>781</v>
      </c>
      <c r="C26" s="253" t="s">
        <v>88</v>
      </c>
      <c r="D26" s="262"/>
      <c r="E26" s="201"/>
      <c r="F26" s="202">
        <v>10</v>
      </c>
      <c r="G26" s="263"/>
      <c r="H26" s="277"/>
      <c r="I26" s="173">
        <v>10</v>
      </c>
      <c r="J26" s="173"/>
      <c r="K26" s="173"/>
      <c r="L26" s="174"/>
      <c r="M26" s="173"/>
      <c r="N26" s="278"/>
      <c r="O26" s="289"/>
      <c r="P26" s="177"/>
      <c r="Q26" s="177"/>
      <c r="R26" s="177"/>
      <c r="S26" s="177"/>
      <c r="T26" s="212"/>
      <c r="U26" s="177"/>
      <c r="V26" s="178"/>
      <c r="W26" s="177"/>
      <c r="X26" s="177"/>
      <c r="Y26" s="177"/>
      <c r="Z26" s="177"/>
      <c r="AA26" s="290"/>
      <c r="AB26" s="460"/>
      <c r="AC26" s="455"/>
      <c r="AD26" s="160"/>
      <c r="AE26" s="160"/>
      <c r="AF26" s="160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</row>
    <row r="27" spans="1:115" s="162" customFormat="1" ht="12" customHeight="1" x14ac:dyDescent="0.25">
      <c r="A27" s="252">
        <v>45240</v>
      </c>
      <c r="B27" s="211" t="s">
        <v>782</v>
      </c>
      <c r="C27" s="253" t="s">
        <v>88</v>
      </c>
      <c r="D27" s="262">
        <v>74.7</v>
      </c>
      <c r="E27" s="201"/>
      <c r="F27" s="202"/>
      <c r="G27" s="263"/>
      <c r="H27" s="277"/>
      <c r="I27" s="173">
        <v>74.7</v>
      </c>
      <c r="J27" s="173"/>
      <c r="K27" s="173"/>
      <c r="L27" s="174"/>
      <c r="M27" s="173"/>
      <c r="N27" s="278"/>
      <c r="O27" s="289"/>
      <c r="P27" s="177"/>
      <c r="Q27" s="177"/>
      <c r="R27" s="177"/>
      <c r="S27" s="177"/>
      <c r="T27" s="212"/>
      <c r="U27" s="177"/>
      <c r="V27" s="178"/>
      <c r="W27" s="177"/>
      <c r="X27" s="177"/>
      <c r="Y27" s="177"/>
      <c r="Z27" s="177"/>
      <c r="AA27" s="290"/>
      <c r="AB27" s="460"/>
      <c r="AC27" s="455"/>
      <c r="AD27" s="160"/>
      <c r="AE27" s="160"/>
      <c r="AF27" s="160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</row>
    <row r="28" spans="1:115" s="162" customFormat="1" ht="12" customHeight="1" x14ac:dyDescent="0.25">
      <c r="A28" s="252">
        <v>45240</v>
      </c>
      <c r="B28" s="211" t="s">
        <v>783</v>
      </c>
      <c r="C28" s="253" t="s">
        <v>88</v>
      </c>
      <c r="D28" s="262"/>
      <c r="E28" s="201"/>
      <c r="F28" s="202">
        <v>12</v>
      </c>
      <c r="G28" s="263"/>
      <c r="H28" s="277"/>
      <c r="I28" s="173">
        <v>12</v>
      </c>
      <c r="J28" s="173"/>
      <c r="K28" s="173"/>
      <c r="L28" s="174"/>
      <c r="M28" s="173"/>
      <c r="N28" s="278"/>
      <c r="O28" s="289"/>
      <c r="P28" s="177"/>
      <c r="Q28" s="177"/>
      <c r="R28" s="177"/>
      <c r="S28" s="177"/>
      <c r="T28" s="212"/>
      <c r="U28" s="177"/>
      <c r="V28" s="178"/>
      <c r="W28" s="177"/>
      <c r="X28" s="177"/>
      <c r="Y28" s="177"/>
      <c r="Z28" s="177"/>
      <c r="AA28" s="290"/>
      <c r="AB28" s="289"/>
      <c r="AC28" s="290"/>
      <c r="AD28" s="160"/>
      <c r="AE28" s="160"/>
      <c r="AF28" s="160"/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</row>
    <row r="29" spans="1:115" s="162" customFormat="1" ht="12" customHeight="1" x14ac:dyDescent="0.25">
      <c r="A29" s="252">
        <v>45240</v>
      </c>
      <c r="B29" s="211" t="s">
        <v>784</v>
      </c>
      <c r="C29" s="253" t="s">
        <v>88</v>
      </c>
      <c r="D29" s="262"/>
      <c r="E29" s="201"/>
      <c r="F29" s="202">
        <v>86</v>
      </c>
      <c r="G29" s="263"/>
      <c r="H29" s="277"/>
      <c r="I29" s="173">
        <v>86</v>
      </c>
      <c r="J29" s="173"/>
      <c r="K29" s="173"/>
      <c r="L29" s="174"/>
      <c r="M29" s="173"/>
      <c r="N29" s="278"/>
      <c r="O29" s="289"/>
      <c r="P29" s="177"/>
      <c r="Q29" s="177"/>
      <c r="R29" s="177"/>
      <c r="S29" s="177"/>
      <c r="T29" s="212"/>
      <c r="U29" s="177"/>
      <c r="V29" s="178"/>
      <c r="W29" s="177"/>
      <c r="X29" s="177"/>
      <c r="Y29" s="177"/>
      <c r="Z29" s="177"/>
      <c r="AA29" s="290"/>
      <c r="AB29" s="460"/>
      <c r="AC29" s="455"/>
      <c r="AD29" s="160"/>
      <c r="AE29" s="160"/>
      <c r="AF29" s="160"/>
      <c r="AG29" s="160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</row>
    <row r="30" spans="1:115" s="162" customFormat="1" ht="12" customHeight="1" x14ac:dyDescent="0.25">
      <c r="A30" s="252">
        <v>45240</v>
      </c>
      <c r="B30" s="211" t="s">
        <v>785</v>
      </c>
      <c r="C30" s="253" t="s">
        <v>88</v>
      </c>
      <c r="D30" s="262">
        <v>55.5</v>
      </c>
      <c r="E30" s="201"/>
      <c r="F30" s="202"/>
      <c r="G30" s="263"/>
      <c r="H30" s="277"/>
      <c r="I30" s="173">
        <v>55.5</v>
      </c>
      <c r="J30" s="173"/>
      <c r="K30" s="173"/>
      <c r="L30" s="174"/>
      <c r="M30" s="173"/>
      <c r="N30" s="278"/>
      <c r="O30" s="289"/>
      <c r="P30" s="177"/>
      <c r="Q30" s="177"/>
      <c r="R30" s="177"/>
      <c r="S30" s="177"/>
      <c r="T30" s="212"/>
      <c r="U30" s="177"/>
      <c r="V30" s="178"/>
      <c r="W30" s="177"/>
      <c r="X30" s="177"/>
      <c r="Y30" s="177"/>
      <c r="Z30" s="177"/>
      <c r="AA30" s="290"/>
      <c r="AB30" s="289"/>
      <c r="AC30" s="290"/>
      <c r="AD30" s="160"/>
      <c r="AE30" s="160"/>
      <c r="AF30" s="160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</row>
    <row r="31" spans="1:115" s="162" customFormat="1" ht="12" customHeight="1" x14ac:dyDescent="0.25">
      <c r="A31" s="252">
        <v>45240</v>
      </c>
      <c r="B31" s="211" t="s">
        <v>786</v>
      </c>
      <c r="C31" s="253" t="s">
        <v>88</v>
      </c>
      <c r="D31" s="262"/>
      <c r="E31" s="201"/>
      <c r="F31" s="202">
        <v>19.5</v>
      </c>
      <c r="G31" s="263"/>
      <c r="H31" s="277"/>
      <c r="I31" s="173">
        <v>19.5</v>
      </c>
      <c r="J31" s="173"/>
      <c r="K31" s="173"/>
      <c r="L31" s="174"/>
      <c r="M31" s="173"/>
      <c r="N31" s="278"/>
      <c r="O31" s="289"/>
      <c r="P31" s="177"/>
      <c r="Q31" s="177"/>
      <c r="R31" s="177"/>
      <c r="S31" s="177"/>
      <c r="T31" s="212"/>
      <c r="U31" s="177"/>
      <c r="V31" s="178"/>
      <c r="W31" s="177"/>
      <c r="X31" s="177"/>
      <c r="Y31" s="177"/>
      <c r="Z31" s="177"/>
      <c r="AA31" s="290"/>
      <c r="AB31" s="460"/>
      <c r="AC31" s="455"/>
      <c r="AD31" s="160"/>
      <c r="AE31" s="160"/>
      <c r="AF31" s="160"/>
      <c r="AG31" s="160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</row>
    <row r="32" spans="1:115" s="162" customFormat="1" ht="12" customHeight="1" x14ac:dyDescent="0.25">
      <c r="A32" s="252">
        <v>45240</v>
      </c>
      <c r="B32" s="211" t="s">
        <v>787</v>
      </c>
      <c r="C32" s="253" t="s">
        <v>88</v>
      </c>
      <c r="D32" s="262"/>
      <c r="E32" s="201"/>
      <c r="F32" s="202">
        <v>22.5</v>
      </c>
      <c r="G32" s="263"/>
      <c r="H32" s="277"/>
      <c r="I32" s="173">
        <v>22.5</v>
      </c>
      <c r="J32" s="173"/>
      <c r="K32" s="173"/>
      <c r="L32" s="174"/>
      <c r="M32" s="173"/>
      <c r="N32" s="278"/>
      <c r="O32" s="289"/>
      <c r="P32" s="177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460"/>
      <c r="AC32" s="455"/>
      <c r="AD32" s="160"/>
      <c r="AE32" s="160"/>
      <c r="AF32" s="160"/>
      <c r="AG32" s="160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</row>
    <row r="33" spans="1:115" s="162" customFormat="1" ht="12" customHeight="1" x14ac:dyDescent="0.25">
      <c r="A33" s="252">
        <v>45240</v>
      </c>
      <c r="B33" s="211" t="s">
        <v>788</v>
      </c>
      <c r="C33" s="253" t="s">
        <v>88</v>
      </c>
      <c r="D33" s="262"/>
      <c r="E33" s="201"/>
      <c r="F33" s="202">
        <v>1.7</v>
      </c>
      <c r="G33" s="263"/>
      <c r="H33" s="277"/>
      <c r="I33" s="173">
        <v>1.7</v>
      </c>
      <c r="J33" s="173"/>
      <c r="K33" s="173"/>
      <c r="L33" s="174"/>
      <c r="M33" s="173"/>
      <c r="N33" s="278"/>
      <c r="O33" s="289"/>
      <c r="P33" s="177"/>
      <c r="Q33" s="177"/>
      <c r="R33" s="177"/>
      <c r="S33" s="177"/>
      <c r="T33" s="212"/>
      <c r="U33" s="177"/>
      <c r="V33" s="178"/>
      <c r="W33" s="177"/>
      <c r="X33" s="177"/>
      <c r="Y33" s="177"/>
      <c r="Z33" s="177"/>
      <c r="AA33" s="290"/>
      <c r="AB33" s="289"/>
      <c r="AC33" s="290"/>
      <c r="AD33" s="160"/>
      <c r="AE33" s="160"/>
      <c r="AF33" s="160"/>
      <c r="AG33" s="160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</row>
    <row r="34" spans="1:115" s="162" customFormat="1" ht="12" customHeight="1" x14ac:dyDescent="0.25">
      <c r="A34" s="252">
        <v>45240</v>
      </c>
      <c r="B34" s="211" t="s">
        <v>789</v>
      </c>
      <c r="C34" s="253" t="s">
        <v>88</v>
      </c>
      <c r="D34" s="262">
        <v>166.4</v>
      </c>
      <c r="E34" s="201"/>
      <c r="F34" s="202"/>
      <c r="G34" s="263"/>
      <c r="H34" s="277"/>
      <c r="I34" s="173">
        <v>166.4</v>
      </c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460"/>
      <c r="AC34" s="455"/>
      <c r="AD34" s="160"/>
      <c r="AE34" s="160"/>
      <c r="AF34" s="160"/>
      <c r="AG34" s="160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</row>
    <row r="35" spans="1:115" s="162" customFormat="1" ht="12" customHeight="1" x14ac:dyDescent="0.25">
      <c r="A35" s="252">
        <v>45240</v>
      </c>
      <c r="B35" s="211" t="s">
        <v>790</v>
      </c>
      <c r="C35" s="253" t="s">
        <v>88</v>
      </c>
      <c r="D35" s="262"/>
      <c r="E35" s="201"/>
      <c r="F35" s="202">
        <v>12</v>
      </c>
      <c r="G35" s="263"/>
      <c r="H35" s="277"/>
      <c r="I35" s="173">
        <v>12</v>
      </c>
      <c r="J35" s="173"/>
      <c r="K35" s="173"/>
      <c r="L35" s="174"/>
      <c r="M35" s="173"/>
      <c r="N35" s="278"/>
      <c r="O35" s="289"/>
      <c r="P35" s="177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290"/>
      <c r="AB35" s="460"/>
      <c r="AC35" s="455"/>
      <c r="AD35" s="160"/>
      <c r="AE35" s="160"/>
      <c r="AF35" s="160"/>
      <c r="AG35" s="160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</row>
    <row r="36" spans="1:115" s="162" customFormat="1" ht="12" customHeight="1" x14ac:dyDescent="0.25">
      <c r="A36" s="252">
        <v>45240</v>
      </c>
      <c r="B36" s="211" t="s">
        <v>791</v>
      </c>
      <c r="C36" s="253" t="s">
        <v>88</v>
      </c>
      <c r="D36" s="262"/>
      <c r="E36" s="201"/>
      <c r="F36" s="202">
        <v>12</v>
      </c>
      <c r="G36" s="263"/>
      <c r="H36" s="277"/>
      <c r="I36" s="173">
        <v>12</v>
      </c>
      <c r="J36" s="173"/>
      <c r="K36" s="173"/>
      <c r="L36" s="174"/>
      <c r="M36" s="173"/>
      <c r="N36" s="278"/>
      <c r="O36" s="289"/>
      <c r="P36" s="177"/>
      <c r="Q36" s="177"/>
      <c r="R36" s="177"/>
      <c r="S36" s="177"/>
      <c r="T36" s="212"/>
      <c r="U36" s="177"/>
      <c r="V36" s="178"/>
      <c r="W36" s="177"/>
      <c r="X36" s="177"/>
      <c r="Y36" s="177"/>
      <c r="Z36" s="177"/>
      <c r="AA36" s="290"/>
      <c r="AB36" s="460"/>
      <c r="AC36" s="455"/>
      <c r="AD36" s="160"/>
      <c r="AE36" s="160"/>
      <c r="AF36" s="160"/>
      <c r="AG36" s="160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</row>
    <row r="37" spans="1:115" s="162" customFormat="1" ht="12" customHeight="1" x14ac:dyDescent="0.25">
      <c r="A37" s="252">
        <v>45240</v>
      </c>
      <c r="B37" s="211" t="s">
        <v>792</v>
      </c>
      <c r="C37" s="253" t="s">
        <v>88</v>
      </c>
      <c r="D37" s="262"/>
      <c r="E37" s="201"/>
      <c r="F37" s="202">
        <v>15</v>
      </c>
      <c r="G37" s="263"/>
      <c r="H37" s="277"/>
      <c r="I37" s="173">
        <v>15</v>
      </c>
      <c r="J37" s="173"/>
      <c r="K37" s="173"/>
      <c r="L37" s="174"/>
      <c r="M37" s="173"/>
      <c r="N37" s="278"/>
      <c r="O37" s="289"/>
      <c r="P37" s="177"/>
      <c r="Q37" s="177"/>
      <c r="R37" s="177"/>
      <c r="S37" s="177"/>
      <c r="T37" s="212"/>
      <c r="U37" s="177"/>
      <c r="V37" s="178"/>
      <c r="W37" s="177"/>
      <c r="X37" s="177"/>
      <c r="Y37" s="177"/>
      <c r="Z37" s="177"/>
      <c r="AA37" s="290"/>
      <c r="AB37" s="289"/>
      <c r="AC37" s="290"/>
      <c r="AD37" s="160"/>
      <c r="AE37" s="160"/>
      <c r="AF37" s="160"/>
      <c r="AG37" s="160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</row>
    <row r="38" spans="1:115" s="162" customFormat="1" ht="12" customHeight="1" x14ac:dyDescent="0.25">
      <c r="A38" s="252">
        <v>45240</v>
      </c>
      <c r="B38" s="211" t="s">
        <v>793</v>
      </c>
      <c r="C38" s="253" t="s">
        <v>88</v>
      </c>
      <c r="D38" s="262"/>
      <c r="E38" s="201"/>
      <c r="F38" s="202">
        <v>22</v>
      </c>
      <c r="G38" s="263"/>
      <c r="H38" s="277"/>
      <c r="I38" s="173">
        <v>22</v>
      </c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290"/>
      <c r="AB38" s="460"/>
      <c r="AC38" s="455"/>
      <c r="AD38" s="160"/>
      <c r="AE38" s="160"/>
      <c r="AF38" s="160"/>
      <c r="AG38" s="160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</row>
    <row r="39" spans="1:115" s="162" customFormat="1" ht="12" customHeight="1" x14ac:dyDescent="0.25">
      <c r="A39" s="252">
        <v>45240</v>
      </c>
      <c r="B39" s="211" t="s">
        <v>794</v>
      </c>
      <c r="C39" s="253" t="s">
        <v>88</v>
      </c>
      <c r="D39" s="262"/>
      <c r="E39" s="201"/>
      <c r="F39" s="202">
        <v>8.5</v>
      </c>
      <c r="G39" s="263"/>
      <c r="H39" s="277"/>
      <c r="I39" s="173">
        <v>8.5</v>
      </c>
      <c r="J39" s="173"/>
      <c r="K39" s="173"/>
      <c r="L39" s="174"/>
      <c r="M39" s="173"/>
      <c r="N39" s="278"/>
      <c r="O39" s="289"/>
      <c r="P39" s="177"/>
      <c r="Q39" s="177"/>
      <c r="R39" s="177"/>
      <c r="S39" s="177"/>
      <c r="T39" s="212"/>
      <c r="U39" s="177"/>
      <c r="V39" s="178"/>
      <c r="W39" s="177"/>
      <c r="X39" s="177"/>
      <c r="Y39" s="177"/>
      <c r="Z39" s="177"/>
      <c r="AA39" s="290"/>
      <c r="AB39" s="289"/>
      <c r="AC39" s="290"/>
      <c r="AD39" s="160"/>
      <c r="AE39" s="160"/>
      <c r="AF39" s="160"/>
      <c r="AG39" s="160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</row>
    <row r="40" spans="1:115" s="162" customFormat="1" ht="12" customHeight="1" x14ac:dyDescent="0.25">
      <c r="A40" s="252">
        <v>45240</v>
      </c>
      <c r="B40" s="211" t="s">
        <v>794</v>
      </c>
      <c r="C40" s="253" t="s">
        <v>88</v>
      </c>
      <c r="D40" s="262"/>
      <c r="E40" s="201"/>
      <c r="F40" s="202">
        <v>10</v>
      </c>
      <c r="G40" s="263"/>
      <c r="H40" s="277"/>
      <c r="I40" s="173">
        <v>10</v>
      </c>
      <c r="J40" s="173"/>
      <c r="K40" s="173"/>
      <c r="L40" s="174"/>
      <c r="M40" s="173"/>
      <c r="N40" s="278"/>
      <c r="O40" s="289"/>
      <c r="P40" s="177"/>
      <c r="Q40" s="177"/>
      <c r="R40" s="177"/>
      <c r="S40" s="177"/>
      <c r="T40" s="212"/>
      <c r="U40" s="177"/>
      <c r="V40" s="178"/>
      <c r="W40" s="177"/>
      <c r="X40" s="177"/>
      <c r="Y40" s="177"/>
      <c r="Z40" s="177"/>
      <c r="AA40" s="290"/>
      <c r="AB40" s="460"/>
      <c r="AC40" s="455"/>
      <c r="AD40" s="160"/>
      <c r="AE40" s="160"/>
      <c r="AF40" s="160"/>
      <c r="AG40" s="160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</row>
    <row r="41" spans="1:115" s="162" customFormat="1" ht="12" customHeight="1" x14ac:dyDescent="0.25">
      <c r="A41" s="252">
        <v>45240</v>
      </c>
      <c r="B41" s="211" t="s">
        <v>795</v>
      </c>
      <c r="C41" s="253" t="s">
        <v>88</v>
      </c>
      <c r="D41" s="262"/>
      <c r="E41" s="201"/>
      <c r="F41" s="202"/>
      <c r="G41" s="263">
        <v>60</v>
      </c>
      <c r="H41" s="277"/>
      <c r="I41" s="173"/>
      <c r="J41" s="173"/>
      <c r="K41" s="173"/>
      <c r="L41" s="174"/>
      <c r="M41" s="173"/>
      <c r="N41" s="278"/>
      <c r="O41" s="289"/>
      <c r="P41" s="177"/>
      <c r="Q41" s="177"/>
      <c r="R41" s="177"/>
      <c r="S41" s="177">
        <v>60</v>
      </c>
      <c r="T41" s="212"/>
      <c r="U41" s="177"/>
      <c r="V41" s="178"/>
      <c r="W41" s="177"/>
      <c r="X41" s="177"/>
      <c r="Y41" s="177"/>
      <c r="Z41" s="177"/>
      <c r="AA41" s="290"/>
      <c r="AB41" s="460"/>
      <c r="AC41" s="455"/>
      <c r="AD41" s="160"/>
      <c r="AE41" s="160"/>
      <c r="AF41" s="160"/>
      <c r="AG41" s="160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</row>
    <row r="42" spans="1:115" s="162" customFormat="1" ht="12" customHeight="1" x14ac:dyDescent="0.25">
      <c r="A42" s="252">
        <v>45240</v>
      </c>
      <c r="B42" s="211" t="s">
        <v>796</v>
      </c>
      <c r="C42" s="253" t="s">
        <v>88</v>
      </c>
      <c r="D42" s="262"/>
      <c r="E42" s="201"/>
      <c r="F42" s="202"/>
      <c r="G42" s="263">
        <v>3.99</v>
      </c>
      <c r="H42" s="277"/>
      <c r="I42" s="173"/>
      <c r="J42" s="173"/>
      <c r="K42" s="173"/>
      <c r="L42" s="174"/>
      <c r="M42" s="173"/>
      <c r="N42" s="278"/>
      <c r="O42" s="289"/>
      <c r="P42" s="177"/>
      <c r="Q42" s="177">
        <v>3.99</v>
      </c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289"/>
      <c r="AC42" s="290"/>
      <c r="AD42" s="160"/>
      <c r="AE42" s="160"/>
      <c r="AF42" s="160"/>
      <c r="AG42" s="160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</row>
    <row r="43" spans="1:115" s="162" customFormat="1" ht="12" customHeight="1" x14ac:dyDescent="0.25">
      <c r="A43" s="252">
        <v>45240</v>
      </c>
      <c r="B43" s="211" t="s">
        <v>797</v>
      </c>
      <c r="C43" s="253" t="s">
        <v>88</v>
      </c>
      <c r="D43" s="262"/>
      <c r="E43" s="201"/>
      <c r="F43" s="202"/>
      <c r="G43" s="263">
        <v>91.9</v>
      </c>
      <c r="H43" s="277"/>
      <c r="I43" s="173"/>
      <c r="J43" s="173"/>
      <c r="K43" s="173"/>
      <c r="L43" s="174"/>
      <c r="M43" s="173"/>
      <c r="N43" s="278"/>
      <c r="O43" s="289"/>
      <c r="P43" s="177"/>
      <c r="Q43" s="177">
        <v>91.9</v>
      </c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460"/>
      <c r="AC43" s="455"/>
      <c r="AD43" s="160"/>
      <c r="AE43" s="160"/>
      <c r="AF43" s="160"/>
      <c r="AG43" s="160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</row>
    <row r="44" spans="1:115" s="162" customFormat="1" ht="12" customHeight="1" x14ac:dyDescent="0.25">
      <c r="A44" s="252">
        <v>45240</v>
      </c>
      <c r="B44" s="211" t="s">
        <v>798</v>
      </c>
      <c r="C44" s="253" t="s">
        <v>88</v>
      </c>
      <c r="D44" s="262"/>
      <c r="E44" s="201"/>
      <c r="F44" s="202"/>
      <c r="G44" s="263">
        <v>7.14</v>
      </c>
      <c r="H44" s="277"/>
      <c r="I44" s="173"/>
      <c r="J44" s="173"/>
      <c r="K44" s="173"/>
      <c r="L44" s="174"/>
      <c r="M44" s="173"/>
      <c r="N44" s="278"/>
      <c r="O44" s="289"/>
      <c r="P44" s="177"/>
      <c r="Q44" s="177">
        <v>7.14</v>
      </c>
      <c r="R44" s="177"/>
      <c r="S44" s="177"/>
      <c r="T44" s="212"/>
      <c r="U44" s="177"/>
      <c r="V44" s="178"/>
      <c r="W44" s="177"/>
      <c r="X44" s="177"/>
      <c r="Y44" s="177"/>
      <c r="Z44" s="177"/>
      <c r="AA44" s="290"/>
      <c r="AB44" s="289"/>
      <c r="AC44" s="290"/>
      <c r="AD44" s="160"/>
      <c r="AE44" s="160"/>
      <c r="AF44" s="160"/>
      <c r="AG44" s="160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</row>
    <row r="45" spans="1:115" s="162" customFormat="1" ht="12" customHeight="1" x14ac:dyDescent="0.25">
      <c r="A45" s="252">
        <v>45240</v>
      </c>
      <c r="B45" s="211" t="s">
        <v>799</v>
      </c>
      <c r="C45" s="253" t="s">
        <v>88</v>
      </c>
      <c r="D45" s="262"/>
      <c r="E45" s="201"/>
      <c r="F45" s="202"/>
      <c r="G45" s="263">
        <v>17</v>
      </c>
      <c r="H45" s="277"/>
      <c r="I45" s="173"/>
      <c r="J45" s="173"/>
      <c r="K45" s="173"/>
      <c r="L45" s="174"/>
      <c r="M45" s="173"/>
      <c r="N45" s="278"/>
      <c r="O45" s="289"/>
      <c r="P45" s="177"/>
      <c r="Q45" s="177"/>
      <c r="R45" s="177"/>
      <c r="S45" s="177"/>
      <c r="T45" s="212"/>
      <c r="U45" s="177"/>
      <c r="V45" s="178">
        <v>17</v>
      </c>
      <c r="W45" s="177"/>
      <c r="X45" s="177"/>
      <c r="Y45" s="177"/>
      <c r="Z45" s="177"/>
      <c r="AA45" s="290"/>
      <c r="AB45" s="460"/>
      <c r="AC45" s="455"/>
      <c r="AD45" s="160"/>
      <c r="AE45" s="160"/>
      <c r="AF45" s="160"/>
      <c r="AG45" s="160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</row>
    <row r="46" spans="1:115" s="162" customFormat="1" ht="12" customHeight="1" x14ac:dyDescent="0.25">
      <c r="A46" s="252">
        <v>45241</v>
      </c>
      <c r="B46" s="211" t="s">
        <v>524</v>
      </c>
      <c r="C46" s="253" t="s">
        <v>88</v>
      </c>
      <c r="D46" s="262">
        <v>100</v>
      </c>
      <c r="E46" s="201"/>
      <c r="F46" s="202"/>
      <c r="G46" s="263"/>
      <c r="H46" s="277">
        <v>100</v>
      </c>
      <c r="I46" s="173"/>
      <c r="J46" s="173"/>
      <c r="K46" s="173"/>
      <c r="L46" s="174"/>
      <c r="M46" s="173"/>
      <c r="N46" s="278"/>
      <c r="O46" s="289"/>
      <c r="P46" s="177"/>
      <c r="Q46" s="177"/>
      <c r="R46" s="177"/>
      <c r="S46" s="177"/>
      <c r="T46" s="212"/>
      <c r="U46" s="177"/>
      <c r="V46" s="178"/>
      <c r="W46" s="177"/>
      <c r="X46" s="177"/>
      <c r="Y46" s="177"/>
      <c r="Z46" s="177"/>
      <c r="AA46" s="290"/>
      <c r="AB46" s="460"/>
      <c r="AC46" s="455"/>
      <c r="AD46" s="160"/>
      <c r="AE46" s="160"/>
      <c r="AF46" s="160"/>
      <c r="AG46" s="160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</row>
    <row r="47" spans="1:115" s="162" customFormat="1" ht="12" customHeight="1" x14ac:dyDescent="0.25">
      <c r="A47" s="252">
        <v>45242</v>
      </c>
      <c r="B47" s="211" t="s">
        <v>800</v>
      </c>
      <c r="C47" s="253" t="s">
        <v>88</v>
      </c>
      <c r="D47" s="262"/>
      <c r="E47" s="201">
        <v>13.08</v>
      </c>
      <c r="F47" s="202"/>
      <c r="G47" s="263"/>
      <c r="H47" s="277"/>
      <c r="I47" s="173"/>
      <c r="J47" s="173"/>
      <c r="K47" s="173"/>
      <c r="L47" s="174"/>
      <c r="M47" s="173"/>
      <c r="N47" s="278"/>
      <c r="O47" s="289"/>
      <c r="P47" s="177"/>
      <c r="Q47" s="177"/>
      <c r="R47" s="177"/>
      <c r="S47" s="177"/>
      <c r="T47" s="212"/>
      <c r="U47" s="177"/>
      <c r="V47" s="178"/>
      <c r="W47" s="177"/>
      <c r="X47" s="177">
        <v>13.08</v>
      </c>
      <c r="Y47" s="177"/>
      <c r="Z47" s="177"/>
      <c r="AA47" s="290"/>
      <c r="AB47" s="289"/>
      <c r="AC47" s="290"/>
      <c r="AD47" s="160"/>
      <c r="AE47" s="160"/>
      <c r="AF47" s="160"/>
      <c r="AG47" s="160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</row>
    <row r="48" spans="1:115" s="162" customFormat="1" ht="12" customHeight="1" x14ac:dyDescent="0.25">
      <c r="A48" s="252">
        <v>45242</v>
      </c>
      <c r="B48" s="211" t="s">
        <v>97</v>
      </c>
      <c r="C48" s="253" t="s">
        <v>88</v>
      </c>
      <c r="D48" s="262">
        <v>100</v>
      </c>
      <c r="E48" s="201"/>
      <c r="F48" s="202"/>
      <c r="G48" s="263"/>
      <c r="H48" s="277">
        <v>100</v>
      </c>
      <c r="I48" s="173"/>
      <c r="J48" s="173"/>
      <c r="K48" s="173"/>
      <c r="L48" s="174"/>
      <c r="M48" s="173"/>
      <c r="N48" s="278"/>
      <c r="O48" s="289"/>
      <c r="P48" s="177"/>
      <c r="Q48" s="177"/>
      <c r="R48" s="177"/>
      <c r="S48" s="177"/>
      <c r="T48" s="212"/>
      <c r="U48" s="177"/>
      <c r="V48" s="178"/>
      <c r="W48" s="177"/>
      <c r="X48" s="177"/>
      <c r="Y48" s="177"/>
      <c r="Z48" s="177"/>
      <c r="AA48" s="290"/>
      <c r="AB48" s="460"/>
      <c r="AC48" s="455"/>
      <c r="AD48" s="160"/>
      <c r="AE48" s="160"/>
      <c r="AF48" s="160"/>
      <c r="AG48" s="160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</row>
    <row r="49" spans="1:115" s="162" customFormat="1" ht="12" customHeight="1" x14ac:dyDescent="0.25">
      <c r="A49" s="252">
        <v>45243</v>
      </c>
      <c r="B49" s="211" t="s">
        <v>801</v>
      </c>
      <c r="C49" s="253" t="s">
        <v>88</v>
      </c>
      <c r="D49" s="262">
        <v>500</v>
      </c>
      <c r="E49" s="201"/>
      <c r="F49" s="202"/>
      <c r="G49" s="263"/>
      <c r="H49" s="277">
        <v>500</v>
      </c>
      <c r="I49" s="173"/>
      <c r="J49" s="173"/>
      <c r="K49" s="173"/>
      <c r="L49" s="174"/>
      <c r="M49" s="173"/>
      <c r="N49" s="278"/>
      <c r="O49" s="289"/>
      <c r="P49" s="177"/>
      <c r="Q49" s="177"/>
      <c r="R49" s="177"/>
      <c r="S49" s="177"/>
      <c r="T49" s="212"/>
      <c r="U49" s="177"/>
      <c r="V49" s="178"/>
      <c r="W49" s="177"/>
      <c r="X49" s="177"/>
      <c r="Y49" s="177"/>
      <c r="Z49" s="177"/>
      <c r="AA49" s="290"/>
      <c r="AB49" s="289"/>
      <c r="AC49" s="290"/>
      <c r="AD49" s="160"/>
      <c r="AE49" s="160"/>
      <c r="AF49" s="160"/>
      <c r="AG49" s="160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</row>
    <row r="50" spans="1:115" s="162" customFormat="1" ht="12" customHeight="1" x14ac:dyDescent="0.25">
      <c r="A50" s="252">
        <v>45245</v>
      </c>
      <c r="B50" s="211" t="s">
        <v>291</v>
      </c>
      <c r="C50" s="253" t="s">
        <v>88</v>
      </c>
      <c r="D50" s="262">
        <v>40</v>
      </c>
      <c r="E50" s="201"/>
      <c r="F50" s="202"/>
      <c r="G50" s="263"/>
      <c r="H50" s="277">
        <v>40</v>
      </c>
      <c r="I50" s="173"/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290"/>
      <c r="AB50" s="460"/>
      <c r="AC50" s="455"/>
      <c r="AD50" s="160"/>
      <c r="AE50" s="160"/>
      <c r="AF50" s="160"/>
      <c r="AG50" s="160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</row>
    <row r="51" spans="1:115" s="162" customFormat="1" ht="12" customHeight="1" x14ac:dyDescent="0.25">
      <c r="A51" s="252">
        <v>45246</v>
      </c>
      <c r="B51" s="211" t="s">
        <v>554</v>
      </c>
      <c r="C51" s="253" t="s">
        <v>88</v>
      </c>
      <c r="D51" s="262">
        <v>80</v>
      </c>
      <c r="E51" s="201"/>
      <c r="F51" s="202"/>
      <c r="G51" s="263"/>
      <c r="H51" s="277">
        <v>80</v>
      </c>
      <c r="I51" s="173"/>
      <c r="J51" s="173"/>
      <c r="K51" s="173"/>
      <c r="L51" s="174"/>
      <c r="M51" s="173"/>
      <c r="N51" s="278"/>
      <c r="O51" s="289"/>
      <c r="P51" s="177"/>
      <c r="Q51" s="177"/>
      <c r="R51" s="177"/>
      <c r="S51" s="177"/>
      <c r="T51" s="212"/>
      <c r="U51" s="177"/>
      <c r="V51" s="178"/>
      <c r="W51" s="177"/>
      <c r="X51" s="177"/>
      <c r="Y51" s="177"/>
      <c r="Z51" s="177"/>
      <c r="AA51" s="290"/>
      <c r="AB51" s="460"/>
      <c r="AC51" s="455"/>
      <c r="AD51" s="160"/>
      <c r="AE51" s="160"/>
      <c r="AF51" s="160"/>
      <c r="AG51" s="160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</row>
    <row r="52" spans="1:115" s="162" customFormat="1" ht="12" customHeight="1" x14ac:dyDescent="0.25">
      <c r="A52" s="252">
        <v>45250</v>
      </c>
      <c r="B52" s="211" t="s">
        <v>802</v>
      </c>
      <c r="C52" s="253" t="s">
        <v>88</v>
      </c>
      <c r="D52" s="262">
        <v>50</v>
      </c>
      <c r="E52" s="201"/>
      <c r="F52" s="202"/>
      <c r="G52" s="263"/>
      <c r="H52" s="277">
        <v>50</v>
      </c>
      <c r="I52" s="173"/>
      <c r="J52" s="173"/>
      <c r="K52" s="173"/>
      <c r="L52" s="174"/>
      <c r="M52" s="173"/>
      <c r="N52" s="278"/>
      <c r="O52" s="289"/>
      <c r="P52" s="177"/>
      <c r="Q52" s="177"/>
      <c r="R52" s="177"/>
      <c r="S52" s="177"/>
      <c r="T52" s="212"/>
      <c r="U52" s="177"/>
      <c r="V52" s="178"/>
      <c r="W52" s="177"/>
      <c r="X52" s="177"/>
      <c r="Y52" s="177"/>
      <c r="Z52" s="177"/>
      <c r="AA52" s="290"/>
      <c r="AB52" s="289"/>
      <c r="AC52" s="290"/>
      <c r="AD52" s="160"/>
      <c r="AE52" s="160"/>
      <c r="AF52" s="160"/>
      <c r="AG52" s="160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</row>
    <row r="53" spans="1:115" s="162" customFormat="1" ht="12" customHeight="1" x14ac:dyDescent="0.25">
      <c r="A53" s="252">
        <v>45251</v>
      </c>
      <c r="B53" s="211" t="s">
        <v>596</v>
      </c>
      <c r="C53" s="253" t="s">
        <v>88</v>
      </c>
      <c r="D53" s="262"/>
      <c r="E53" s="201">
        <v>2</v>
      </c>
      <c r="F53" s="202"/>
      <c r="G53" s="263"/>
      <c r="H53" s="277"/>
      <c r="I53" s="173"/>
      <c r="J53" s="173"/>
      <c r="K53" s="173"/>
      <c r="L53" s="174"/>
      <c r="M53" s="173"/>
      <c r="N53" s="278"/>
      <c r="O53" s="289"/>
      <c r="P53" s="177"/>
      <c r="Q53" s="177"/>
      <c r="R53" s="177"/>
      <c r="S53" s="177"/>
      <c r="T53" s="212"/>
      <c r="U53" s="177">
        <v>2</v>
      </c>
      <c r="V53" s="178"/>
      <c r="W53" s="177"/>
      <c r="X53" s="177"/>
      <c r="Y53" s="177"/>
      <c r="Z53" s="177"/>
      <c r="AA53" s="290"/>
      <c r="AB53" s="289"/>
      <c r="AC53" s="290"/>
      <c r="AD53" s="160"/>
      <c r="AE53" s="160"/>
      <c r="AF53" s="160"/>
      <c r="AG53" s="160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</row>
    <row r="54" spans="1:115" s="162" customFormat="1" ht="12" customHeight="1" x14ac:dyDescent="0.25">
      <c r="A54" s="252">
        <v>45251</v>
      </c>
      <c r="B54" s="211" t="s">
        <v>803</v>
      </c>
      <c r="C54" s="253" t="s">
        <v>88</v>
      </c>
      <c r="D54" s="262"/>
      <c r="E54" s="201">
        <v>304.58999999999997</v>
      </c>
      <c r="F54" s="202"/>
      <c r="G54" s="263"/>
      <c r="H54" s="277"/>
      <c r="I54" s="173"/>
      <c r="J54" s="173"/>
      <c r="K54" s="173"/>
      <c r="L54" s="174"/>
      <c r="M54" s="173"/>
      <c r="N54" s="278"/>
      <c r="O54" s="289"/>
      <c r="P54" s="177"/>
      <c r="Q54" s="177"/>
      <c r="R54" s="177"/>
      <c r="S54" s="177"/>
      <c r="T54" s="212">
        <v>304.58999999999997</v>
      </c>
      <c r="U54" s="177"/>
      <c r="V54" s="178"/>
      <c r="W54" s="177"/>
      <c r="X54" s="177"/>
      <c r="Y54" s="177"/>
      <c r="Z54" s="177"/>
      <c r="AA54" s="290"/>
      <c r="AB54" s="460"/>
      <c r="AC54" s="455"/>
      <c r="AD54" s="160"/>
      <c r="AE54" s="160"/>
      <c r="AF54" s="160"/>
      <c r="AG54" s="160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</row>
    <row r="55" spans="1:115" s="162" customFormat="1" ht="12" customHeight="1" x14ac:dyDescent="0.25">
      <c r="A55" s="252">
        <v>45252</v>
      </c>
      <c r="B55" s="211" t="s">
        <v>804</v>
      </c>
      <c r="C55" s="253" t="s">
        <v>88</v>
      </c>
      <c r="D55" s="262"/>
      <c r="E55" s="201">
        <v>368</v>
      </c>
      <c r="F55" s="202"/>
      <c r="G55" s="263"/>
      <c r="H55" s="277"/>
      <c r="I55" s="173"/>
      <c r="J55" s="173"/>
      <c r="K55" s="173"/>
      <c r="L55" s="174"/>
      <c r="M55" s="173"/>
      <c r="N55" s="278"/>
      <c r="O55" s="289"/>
      <c r="P55" s="177"/>
      <c r="Q55" s="177"/>
      <c r="R55" s="177"/>
      <c r="S55" s="177"/>
      <c r="T55" s="212">
        <v>368</v>
      </c>
      <c r="U55" s="177"/>
      <c r="V55" s="178"/>
      <c r="W55" s="177"/>
      <c r="X55" s="177"/>
      <c r="Y55" s="177"/>
      <c r="Z55" s="177"/>
      <c r="AA55" s="290"/>
      <c r="AB55" s="289"/>
      <c r="AC55" s="290"/>
      <c r="AD55" s="160"/>
      <c r="AE55" s="160"/>
      <c r="AF55" s="160"/>
      <c r="AG55" s="160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</row>
    <row r="56" spans="1:115" s="162" customFormat="1" ht="12" customHeight="1" x14ac:dyDescent="0.25">
      <c r="A56" s="252">
        <v>45253</v>
      </c>
      <c r="B56" s="211" t="s">
        <v>805</v>
      </c>
      <c r="C56" s="253" t="s">
        <v>88</v>
      </c>
      <c r="D56" s="262"/>
      <c r="E56" s="201">
        <v>76.59</v>
      </c>
      <c r="F56" s="202"/>
      <c r="G56" s="263"/>
      <c r="H56" s="277"/>
      <c r="I56" s="173"/>
      <c r="J56" s="173"/>
      <c r="K56" s="173"/>
      <c r="L56" s="174"/>
      <c r="M56" s="173"/>
      <c r="N56" s="278"/>
      <c r="O56" s="289"/>
      <c r="P56" s="177"/>
      <c r="Q56" s="177"/>
      <c r="R56" s="177"/>
      <c r="S56" s="177"/>
      <c r="T56" s="212">
        <v>76.59</v>
      </c>
      <c r="U56" s="177"/>
      <c r="V56" s="178"/>
      <c r="W56" s="177"/>
      <c r="X56" s="177"/>
      <c r="Y56" s="177"/>
      <c r="Z56" s="177"/>
      <c r="AA56" s="290"/>
      <c r="AB56" s="460"/>
      <c r="AC56" s="455"/>
      <c r="AD56" s="160"/>
      <c r="AE56" s="160"/>
      <c r="AF56" s="160"/>
      <c r="AG56" s="160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</row>
    <row r="57" spans="1:115" s="162" customFormat="1" ht="12" customHeight="1" x14ac:dyDescent="0.25">
      <c r="A57" s="252">
        <v>45254</v>
      </c>
      <c r="B57" s="211" t="s">
        <v>428</v>
      </c>
      <c r="C57" s="253" t="s">
        <v>88</v>
      </c>
      <c r="D57" s="262">
        <v>138</v>
      </c>
      <c r="E57" s="201"/>
      <c r="F57" s="202"/>
      <c r="G57" s="263"/>
      <c r="H57" s="277">
        <v>138</v>
      </c>
      <c r="I57" s="173"/>
      <c r="J57" s="173"/>
      <c r="K57" s="173"/>
      <c r="L57" s="174"/>
      <c r="M57" s="173"/>
      <c r="N57" s="278"/>
      <c r="O57" s="289"/>
      <c r="P57" s="177"/>
      <c r="Q57" s="177"/>
      <c r="R57" s="177"/>
      <c r="S57" s="177"/>
      <c r="T57" s="212"/>
      <c r="U57" s="177"/>
      <c r="V57" s="178"/>
      <c r="W57" s="177"/>
      <c r="X57" s="177"/>
      <c r="Y57" s="177"/>
      <c r="Z57" s="177"/>
      <c r="AA57" s="290"/>
      <c r="AB57" s="460"/>
      <c r="AC57" s="455"/>
      <c r="AD57" s="160"/>
      <c r="AE57" s="160"/>
      <c r="AF57" s="160"/>
      <c r="AG57" s="160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</row>
    <row r="58" spans="1:115" s="162" customFormat="1" ht="12" customHeight="1" x14ac:dyDescent="0.25">
      <c r="A58" s="252">
        <v>45254</v>
      </c>
      <c r="B58" s="211" t="s">
        <v>809</v>
      </c>
      <c r="C58" s="253" t="s">
        <v>88</v>
      </c>
      <c r="D58" s="262"/>
      <c r="E58" s="201"/>
      <c r="F58" s="202">
        <v>18</v>
      </c>
      <c r="G58" s="263"/>
      <c r="H58" s="277"/>
      <c r="I58" s="173">
        <v>18</v>
      </c>
      <c r="J58" s="173"/>
      <c r="K58" s="173"/>
      <c r="L58" s="174"/>
      <c r="M58" s="173"/>
      <c r="N58" s="278"/>
      <c r="O58" s="289"/>
      <c r="P58" s="177"/>
      <c r="Q58" s="177"/>
      <c r="R58" s="177"/>
      <c r="S58" s="177"/>
      <c r="T58" s="212"/>
      <c r="U58" s="177"/>
      <c r="V58" s="178"/>
      <c r="W58" s="177"/>
      <c r="X58" s="177"/>
      <c r="Y58" s="177"/>
      <c r="Z58" s="177"/>
      <c r="AA58" s="290"/>
      <c r="AB58" s="460"/>
      <c r="AC58" s="455"/>
      <c r="AD58" s="160"/>
      <c r="AE58" s="160"/>
      <c r="AF58" s="160"/>
      <c r="AG58" s="160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</row>
    <row r="59" spans="1:115" s="162" customFormat="1" ht="12" customHeight="1" x14ac:dyDescent="0.25">
      <c r="A59" s="252">
        <v>45254</v>
      </c>
      <c r="B59" s="211" t="s">
        <v>806</v>
      </c>
      <c r="C59" s="253" t="s">
        <v>88</v>
      </c>
      <c r="D59" s="262">
        <v>268</v>
      </c>
      <c r="E59" s="201"/>
      <c r="F59" s="202"/>
      <c r="G59" s="263"/>
      <c r="H59" s="277"/>
      <c r="I59" s="173">
        <v>268</v>
      </c>
      <c r="J59" s="173"/>
      <c r="K59" s="173"/>
      <c r="L59" s="174"/>
      <c r="M59" s="173"/>
      <c r="N59" s="278"/>
      <c r="O59" s="289"/>
      <c r="P59" s="177"/>
      <c r="Q59" s="177"/>
      <c r="R59" s="177"/>
      <c r="S59" s="177"/>
      <c r="T59" s="212"/>
      <c r="U59" s="177"/>
      <c r="V59" s="178"/>
      <c r="W59" s="177"/>
      <c r="X59" s="177"/>
      <c r="Y59" s="177"/>
      <c r="Z59" s="177"/>
      <c r="AA59" s="290"/>
      <c r="AB59" s="460"/>
      <c r="AC59" s="455"/>
      <c r="AD59" s="160"/>
      <c r="AE59" s="160"/>
      <c r="AF59" s="160"/>
      <c r="AG59" s="160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</row>
    <row r="60" spans="1:115" s="162" customFormat="1" ht="12" customHeight="1" x14ac:dyDescent="0.25">
      <c r="A60" s="252">
        <v>45254</v>
      </c>
      <c r="B60" s="211" t="s">
        <v>807</v>
      </c>
      <c r="C60" s="253" t="s">
        <v>88</v>
      </c>
      <c r="D60" s="262">
        <v>35.1</v>
      </c>
      <c r="E60" s="201"/>
      <c r="F60" s="202"/>
      <c r="G60" s="263"/>
      <c r="H60" s="277"/>
      <c r="I60" s="173">
        <v>35.1</v>
      </c>
      <c r="J60" s="173"/>
      <c r="K60" s="173"/>
      <c r="L60" s="174"/>
      <c r="M60" s="173"/>
      <c r="N60" s="278"/>
      <c r="O60" s="289"/>
      <c r="P60" s="177"/>
      <c r="Q60" s="177"/>
      <c r="R60" s="177"/>
      <c r="S60" s="177"/>
      <c r="T60" s="212"/>
      <c r="U60" s="177"/>
      <c r="V60" s="178"/>
      <c r="W60" s="177"/>
      <c r="X60" s="177"/>
      <c r="Y60" s="177"/>
      <c r="Z60" s="177"/>
      <c r="AA60" s="290"/>
      <c r="AB60" s="289"/>
      <c r="AC60" s="290"/>
      <c r="AD60" s="160"/>
      <c r="AE60" s="160"/>
      <c r="AF60" s="160"/>
      <c r="AG60" s="160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</row>
    <row r="61" spans="1:115" s="162" customFormat="1" ht="12" customHeight="1" x14ac:dyDescent="0.25">
      <c r="A61" s="252">
        <v>45254</v>
      </c>
      <c r="B61" s="211" t="s">
        <v>808</v>
      </c>
      <c r="C61" s="253" t="s">
        <v>88</v>
      </c>
      <c r="D61" s="262"/>
      <c r="E61" s="201"/>
      <c r="F61" s="202">
        <v>18.5</v>
      </c>
      <c r="G61" s="263"/>
      <c r="H61" s="277"/>
      <c r="I61" s="173">
        <v>18.5</v>
      </c>
      <c r="J61" s="173"/>
      <c r="K61" s="173"/>
      <c r="L61" s="174"/>
      <c r="M61" s="173"/>
      <c r="N61" s="278"/>
      <c r="O61" s="289"/>
      <c r="P61" s="177"/>
      <c r="Q61" s="177"/>
      <c r="R61" s="177"/>
      <c r="S61" s="177"/>
      <c r="T61" s="212"/>
      <c r="U61" s="177"/>
      <c r="V61" s="178"/>
      <c r="W61" s="177"/>
      <c r="X61" s="177"/>
      <c r="Y61" s="177"/>
      <c r="Z61" s="177"/>
      <c r="AA61" s="290"/>
      <c r="AB61" s="460"/>
      <c r="AC61" s="455"/>
      <c r="AD61" s="160"/>
      <c r="AE61" s="160"/>
      <c r="AF61" s="160"/>
      <c r="AG61" s="160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</row>
    <row r="62" spans="1:115" s="162" customFormat="1" ht="12" customHeight="1" x14ac:dyDescent="0.25">
      <c r="A62" s="252">
        <v>45254</v>
      </c>
      <c r="B62" s="211" t="s">
        <v>810</v>
      </c>
      <c r="C62" s="253" t="s">
        <v>88</v>
      </c>
      <c r="D62" s="262"/>
      <c r="E62" s="201"/>
      <c r="F62" s="202">
        <v>3.1</v>
      </c>
      <c r="G62" s="263"/>
      <c r="H62" s="277"/>
      <c r="I62" s="173">
        <v>3.1</v>
      </c>
      <c r="J62" s="173"/>
      <c r="K62" s="173"/>
      <c r="L62" s="174"/>
      <c r="M62" s="173"/>
      <c r="N62" s="278"/>
      <c r="O62" s="289"/>
      <c r="P62" s="177"/>
      <c r="Q62" s="177"/>
      <c r="R62" s="177"/>
      <c r="S62" s="177"/>
      <c r="T62" s="212"/>
      <c r="U62" s="177"/>
      <c r="V62" s="178"/>
      <c r="W62" s="177"/>
      <c r="X62" s="177"/>
      <c r="Y62" s="177"/>
      <c r="Z62" s="177"/>
      <c r="AA62" s="290"/>
      <c r="AB62" s="460"/>
      <c r="AC62" s="455"/>
      <c r="AD62" s="160"/>
      <c r="AE62" s="160"/>
      <c r="AF62" s="160"/>
      <c r="AG62" s="160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</row>
    <row r="63" spans="1:115" s="162" customFormat="1" ht="12" customHeight="1" x14ac:dyDescent="0.25">
      <c r="A63" s="252">
        <v>45254</v>
      </c>
      <c r="B63" s="211" t="s">
        <v>811</v>
      </c>
      <c r="C63" s="253" t="s">
        <v>88</v>
      </c>
      <c r="D63" s="262">
        <v>42</v>
      </c>
      <c r="E63" s="201"/>
      <c r="F63" s="202"/>
      <c r="G63" s="263"/>
      <c r="H63" s="277"/>
      <c r="I63" s="173">
        <v>42</v>
      </c>
      <c r="J63" s="173"/>
      <c r="K63" s="173"/>
      <c r="L63" s="174"/>
      <c r="M63" s="173"/>
      <c r="N63" s="278"/>
      <c r="O63" s="289"/>
      <c r="P63" s="177"/>
      <c r="Q63" s="177"/>
      <c r="R63" s="177"/>
      <c r="S63" s="177"/>
      <c r="T63" s="212"/>
      <c r="U63" s="177"/>
      <c r="V63" s="178"/>
      <c r="W63" s="177"/>
      <c r="X63" s="177"/>
      <c r="Y63" s="177"/>
      <c r="Z63" s="177"/>
      <c r="AA63" s="290"/>
      <c r="AB63" s="289"/>
      <c r="AC63" s="290"/>
      <c r="AD63" s="160"/>
      <c r="AE63" s="160"/>
      <c r="AF63" s="160"/>
      <c r="AG63" s="160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</row>
    <row r="64" spans="1:115" s="162" customFormat="1" ht="12" customHeight="1" x14ac:dyDescent="0.25">
      <c r="A64" s="252">
        <v>45254</v>
      </c>
      <c r="B64" s="211" t="s">
        <v>812</v>
      </c>
      <c r="C64" s="253" t="s">
        <v>88</v>
      </c>
      <c r="D64" s="262"/>
      <c r="E64" s="201"/>
      <c r="F64" s="202">
        <v>19.5</v>
      </c>
      <c r="G64" s="263"/>
      <c r="H64" s="277"/>
      <c r="I64" s="173">
        <v>19.5</v>
      </c>
      <c r="J64" s="173"/>
      <c r="K64" s="173"/>
      <c r="L64" s="174"/>
      <c r="M64" s="173"/>
      <c r="N64" s="278"/>
      <c r="O64" s="289"/>
      <c r="P64" s="177"/>
      <c r="Q64" s="177"/>
      <c r="R64" s="177"/>
      <c r="S64" s="177"/>
      <c r="T64" s="212"/>
      <c r="U64" s="177"/>
      <c r="V64" s="178"/>
      <c r="W64" s="177"/>
      <c r="X64" s="177"/>
      <c r="Y64" s="177"/>
      <c r="Z64" s="177"/>
      <c r="AA64" s="290"/>
      <c r="AB64" s="460"/>
      <c r="AC64" s="455"/>
      <c r="AD64" s="160"/>
      <c r="AE64" s="160"/>
      <c r="AF64" s="160"/>
      <c r="AG64" s="160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</row>
    <row r="65" spans="1:115" s="162" customFormat="1" ht="12" customHeight="1" x14ac:dyDescent="0.25">
      <c r="A65" s="252">
        <v>45254</v>
      </c>
      <c r="B65" s="211" t="s">
        <v>813</v>
      </c>
      <c r="C65" s="253" t="s">
        <v>88</v>
      </c>
      <c r="D65" s="262"/>
      <c r="E65" s="201"/>
      <c r="F65" s="202">
        <v>7.5</v>
      </c>
      <c r="G65" s="263"/>
      <c r="H65" s="277"/>
      <c r="I65" s="173">
        <v>7.5</v>
      </c>
      <c r="J65" s="173"/>
      <c r="K65" s="173"/>
      <c r="L65" s="174"/>
      <c r="M65" s="173"/>
      <c r="N65" s="278"/>
      <c r="O65" s="289"/>
      <c r="P65" s="177"/>
      <c r="Q65" s="177"/>
      <c r="R65" s="177"/>
      <c r="S65" s="177"/>
      <c r="T65" s="212"/>
      <c r="U65" s="177"/>
      <c r="V65" s="178"/>
      <c r="W65" s="177"/>
      <c r="X65" s="177"/>
      <c r="Y65" s="177"/>
      <c r="Z65" s="177"/>
      <c r="AA65" s="290"/>
      <c r="AB65" s="460"/>
      <c r="AC65" s="455"/>
      <c r="AD65" s="160"/>
      <c r="AE65" s="160"/>
      <c r="AF65" s="160"/>
      <c r="AG65" s="160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</row>
    <row r="66" spans="1:115" s="162" customFormat="1" ht="12" customHeight="1" x14ac:dyDescent="0.25">
      <c r="A66" s="252">
        <v>45254</v>
      </c>
      <c r="B66" s="211" t="s">
        <v>811</v>
      </c>
      <c r="C66" s="253" t="s">
        <v>88</v>
      </c>
      <c r="D66" s="262"/>
      <c r="E66" s="201"/>
      <c r="F66" s="202">
        <v>34</v>
      </c>
      <c r="G66" s="263"/>
      <c r="H66" s="277"/>
      <c r="I66" s="173">
        <v>34</v>
      </c>
      <c r="J66" s="173"/>
      <c r="K66" s="173"/>
      <c r="L66" s="174"/>
      <c r="M66" s="173"/>
      <c r="N66" s="278"/>
      <c r="O66" s="289"/>
      <c r="P66" s="177"/>
      <c r="Q66" s="177"/>
      <c r="R66" s="177"/>
      <c r="S66" s="177"/>
      <c r="T66" s="212"/>
      <c r="U66" s="177"/>
      <c r="V66" s="178"/>
      <c r="W66" s="177"/>
      <c r="X66" s="177"/>
      <c r="Y66" s="177"/>
      <c r="Z66" s="177"/>
      <c r="AA66" s="290"/>
      <c r="AB66" s="289"/>
      <c r="AC66" s="290"/>
      <c r="AD66" s="160"/>
      <c r="AE66" s="160"/>
      <c r="AF66" s="160"/>
      <c r="AG66" s="160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</row>
    <row r="67" spans="1:115" s="162" customFormat="1" ht="12" customHeight="1" x14ac:dyDescent="0.25">
      <c r="A67" s="252">
        <v>45254</v>
      </c>
      <c r="B67" s="211" t="s">
        <v>811</v>
      </c>
      <c r="C67" s="253" t="s">
        <v>88</v>
      </c>
      <c r="D67" s="262"/>
      <c r="E67" s="201"/>
      <c r="F67" s="202">
        <v>3.4</v>
      </c>
      <c r="G67" s="263"/>
      <c r="H67" s="277"/>
      <c r="I67" s="173">
        <v>3.4</v>
      </c>
      <c r="J67" s="173"/>
      <c r="K67" s="173"/>
      <c r="L67" s="174"/>
      <c r="M67" s="173"/>
      <c r="N67" s="278"/>
      <c r="O67" s="289"/>
      <c r="P67" s="177"/>
      <c r="Q67" s="177"/>
      <c r="R67" s="177"/>
      <c r="S67" s="177"/>
      <c r="T67" s="212"/>
      <c r="U67" s="177"/>
      <c r="V67" s="178"/>
      <c r="W67" s="177"/>
      <c r="X67" s="177"/>
      <c r="Y67" s="177"/>
      <c r="Z67" s="177"/>
      <c r="AA67" s="290"/>
      <c r="AB67" s="460"/>
      <c r="AC67" s="455"/>
      <c r="AD67" s="160"/>
      <c r="AE67" s="160"/>
      <c r="AF67" s="160"/>
      <c r="AG67" s="160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</row>
    <row r="68" spans="1:115" s="162" customFormat="1" ht="12" customHeight="1" x14ac:dyDescent="0.25">
      <c r="A68" s="252">
        <v>45254</v>
      </c>
      <c r="B68" s="211" t="s">
        <v>814</v>
      </c>
      <c r="C68" s="253" t="s">
        <v>88</v>
      </c>
      <c r="D68" s="262">
        <v>52</v>
      </c>
      <c r="E68" s="201"/>
      <c r="F68" s="202"/>
      <c r="G68" s="263"/>
      <c r="H68" s="277"/>
      <c r="I68" s="173">
        <v>52</v>
      </c>
      <c r="J68" s="173"/>
      <c r="K68" s="173"/>
      <c r="L68" s="174"/>
      <c r="M68" s="173"/>
      <c r="N68" s="278"/>
      <c r="O68" s="289"/>
      <c r="P68" s="177"/>
      <c r="Q68" s="177"/>
      <c r="R68" s="177"/>
      <c r="S68" s="177"/>
      <c r="T68" s="212"/>
      <c r="U68" s="177"/>
      <c r="V68" s="178"/>
      <c r="W68" s="177"/>
      <c r="X68" s="177"/>
      <c r="Y68" s="177"/>
      <c r="Z68" s="177"/>
      <c r="AA68" s="290"/>
      <c r="AB68" s="460"/>
      <c r="AC68" s="455"/>
      <c r="AD68" s="160"/>
      <c r="AE68" s="160"/>
      <c r="AF68" s="160"/>
      <c r="AG68" s="160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</row>
    <row r="69" spans="1:115" s="162" customFormat="1" ht="12" customHeight="1" x14ac:dyDescent="0.25">
      <c r="A69" s="252">
        <v>45254</v>
      </c>
      <c r="B69" s="211" t="s">
        <v>811</v>
      </c>
      <c r="C69" s="253" t="s">
        <v>88</v>
      </c>
      <c r="D69" s="262"/>
      <c r="E69" s="201"/>
      <c r="F69" s="202">
        <v>23.7</v>
      </c>
      <c r="G69" s="263"/>
      <c r="H69" s="277"/>
      <c r="I69" s="173">
        <v>23.7</v>
      </c>
      <c r="J69" s="173"/>
      <c r="K69" s="173"/>
      <c r="L69" s="174"/>
      <c r="M69" s="173"/>
      <c r="N69" s="278"/>
      <c r="O69" s="289"/>
      <c r="P69" s="177"/>
      <c r="Q69" s="177"/>
      <c r="R69" s="177"/>
      <c r="S69" s="177"/>
      <c r="T69" s="212"/>
      <c r="U69" s="177"/>
      <c r="V69" s="178"/>
      <c r="W69" s="177"/>
      <c r="X69" s="177"/>
      <c r="Y69" s="177"/>
      <c r="Z69" s="177"/>
      <c r="AA69" s="290"/>
      <c r="AB69" s="289"/>
      <c r="AC69" s="290"/>
      <c r="AD69" s="160"/>
      <c r="AE69" s="160"/>
      <c r="AF69" s="160"/>
      <c r="AG69" s="160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</row>
    <row r="70" spans="1:115" s="162" customFormat="1" ht="12" customHeight="1" x14ac:dyDescent="0.25">
      <c r="A70" s="252">
        <v>45257</v>
      </c>
      <c r="B70" s="211" t="s">
        <v>139</v>
      </c>
      <c r="C70" s="253" t="s">
        <v>88</v>
      </c>
      <c r="D70" s="262"/>
      <c r="E70" s="201">
        <v>180.84</v>
      </c>
      <c r="F70" s="202"/>
      <c r="G70" s="263"/>
      <c r="H70" s="277"/>
      <c r="I70" s="173"/>
      <c r="J70" s="173"/>
      <c r="K70" s="173"/>
      <c r="L70" s="174"/>
      <c r="M70" s="173"/>
      <c r="N70" s="278"/>
      <c r="O70" s="289"/>
      <c r="P70" s="177"/>
      <c r="Q70" s="177"/>
      <c r="R70" s="177"/>
      <c r="S70" s="177"/>
      <c r="T70" s="212"/>
      <c r="U70" s="177">
        <v>180.84</v>
      </c>
      <c r="V70" s="178"/>
      <c r="W70" s="177"/>
      <c r="X70" s="177"/>
      <c r="Y70" s="177"/>
      <c r="Z70" s="177"/>
      <c r="AA70" s="290"/>
      <c r="AB70" s="460"/>
      <c r="AC70" s="455"/>
      <c r="AD70" s="160"/>
      <c r="AE70" s="160"/>
      <c r="AF70" s="160"/>
      <c r="AG70" s="160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</row>
    <row r="71" spans="1:115" s="162" customFormat="1" ht="12" customHeight="1" x14ac:dyDescent="0.25">
      <c r="A71" s="252">
        <v>45257</v>
      </c>
      <c r="B71" s="211" t="s">
        <v>815</v>
      </c>
      <c r="C71" s="253" t="s">
        <v>88</v>
      </c>
      <c r="D71" s="262">
        <v>450</v>
      </c>
      <c r="E71" s="201"/>
      <c r="F71" s="202"/>
      <c r="G71" s="263"/>
      <c r="H71" s="277">
        <v>450</v>
      </c>
      <c r="I71" s="173"/>
      <c r="J71" s="173"/>
      <c r="K71" s="173"/>
      <c r="L71" s="174"/>
      <c r="M71" s="173"/>
      <c r="N71" s="278"/>
      <c r="O71" s="289"/>
      <c r="P71" s="177"/>
      <c r="Q71" s="177"/>
      <c r="R71" s="177"/>
      <c r="S71" s="177"/>
      <c r="T71" s="212"/>
      <c r="U71" s="177"/>
      <c r="V71" s="178"/>
      <c r="W71" s="177"/>
      <c r="X71" s="177"/>
      <c r="Y71" s="177"/>
      <c r="Z71" s="177"/>
      <c r="AA71" s="290"/>
      <c r="AB71" s="460"/>
      <c r="AC71" s="455"/>
      <c r="AD71" s="160"/>
      <c r="AE71" s="160"/>
      <c r="AF71" s="160"/>
      <c r="AG71" s="160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</row>
    <row r="72" spans="1:115" s="162" customFormat="1" ht="12" customHeight="1" x14ac:dyDescent="0.25">
      <c r="A72" s="252">
        <v>45257</v>
      </c>
      <c r="B72" s="211" t="s">
        <v>700</v>
      </c>
      <c r="C72" s="253" t="s">
        <v>88</v>
      </c>
      <c r="D72" s="262">
        <v>52.21</v>
      </c>
      <c r="E72" s="201"/>
      <c r="F72" s="202"/>
      <c r="G72" s="263"/>
      <c r="H72" s="277">
        <v>52.21</v>
      </c>
      <c r="I72" s="173"/>
      <c r="J72" s="173"/>
      <c r="K72" s="173"/>
      <c r="L72" s="174"/>
      <c r="M72" s="173"/>
      <c r="N72" s="278"/>
      <c r="O72" s="289"/>
      <c r="P72" s="177"/>
      <c r="Q72" s="177"/>
      <c r="R72" s="177"/>
      <c r="S72" s="177"/>
      <c r="T72" s="212"/>
      <c r="U72" s="177"/>
      <c r="V72" s="178"/>
      <c r="W72" s="177"/>
      <c r="X72" s="177"/>
      <c r="Y72" s="177"/>
      <c r="Z72" s="177"/>
      <c r="AA72" s="290"/>
      <c r="AB72" s="289"/>
      <c r="AC72" s="290"/>
      <c r="AD72" s="160"/>
      <c r="AE72" s="160"/>
      <c r="AF72" s="160"/>
      <c r="AG72" s="160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</row>
    <row r="73" spans="1:115" s="162" customFormat="1" ht="12" customHeight="1" x14ac:dyDescent="0.25">
      <c r="A73" s="252">
        <v>45258</v>
      </c>
      <c r="B73" s="211" t="s">
        <v>662</v>
      </c>
      <c r="C73" s="253" t="s">
        <v>88</v>
      </c>
      <c r="D73" s="262">
        <v>44</v>
      </c>
      <c r="E73" s="201"/>
      <c r="F73" s="202"/>
      <c r="G73" s="263"/>
      <c r="H73" s="277">
        <v>44</v>
      </c>
      <c r="I73" s="173"/>
      <c r="J73" s="173"/>
      <c r="K73" s="173"/>
      <c r="L73" s="174"/>
      <c r="M73" s="173"/>
      <c r="N73" s="278"/>
      <c r="O73" s="289"/>
      <c r="P73" s="177"/>
      <c r="Q73" s="177"/>
      <c r="R73" s="177"/>
      <c r="S73" s="177"/>
      <c r="T73" s="212"/>
      <c r="U73" s="177"/>
      <c r="V73" s="178"/>
      <c r="W73" s="177"/>
      <c r="X73" s="177"/>
      <c r="Y73" s="177"/>
      <c r="Z73" s="177"/>
      <c r="AA73" s="290"/>
      <c r="AB73" s="460"/>
      <c r="AC73" s="455"/>
      <c r="AD73" s="160"/>
      <c r="AE73" s="160"/>
      <c r="AF73" s="160"/>
      <c r="AG73" s="160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</row>
    <row r="74" spans="1:115" s="162" customFormat="1" ht="12" customHeight="1" x14ac:dyDescent="0.25">
      <c r="A74" s="252">
        <v>45259</v>
      </c>
      <c r="B74" s="211" t="s">
        <v>580</v>
      </c>
      <c r="C74" s="253" t="s">
        <v>88</v>
      </c>
      <c r="D74" s="262">
        <v>50</v>
      </c>
      <c r="E74" s="201"/>
      <c r="F74" s="202"/>
      <c r="G74" s="263"/>
      <c r="H74" s="277">
        <v>50</v>
      </c>
      <c r="I74" s="173"/>
      <c r="J74" s="173"/>
      <c r="K74" s="173"/>
      <c r="L74" s="174"/>
      <c r="M74" s="173"/>
      <c r="N74" s="278"/>
      <c r="O74" s="289"/>
      <c r="P74" s="177"/>
      <c r="Q74" s="177"/>
      <c r="R74" s="177"/>
      <c r="S74" s="177"/>
      <c r="T74" s="212"/>
      <c r="U74" s="177"/>
      <c r="V74" s="178"/>
      <c r="W74" s="177"/>
      <c r="X74" s="177"/>
      <c r="Y74" s="177"/>
      <c r="Z74" s="177"/>
      <c r="AA74" s="290"/>
      <c r="AB74" s="460"/>
      <c r="AC74" s="455"/>
      <c r="AD74" s="160"/>
      <c r="AE74" s="160"/>
      <c r="AF74" s="160"/>
      <c r="AG74" s="160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</row>
    <row r="75" spans="1:115" s="162" customFormat="1" ht="12" customHeight="1" x14ac:dyDescent="0.25">
      <c r="A75" s="252">
        <v>45260</v>
      </c>
      <c r="B75" s="211" t="s">
        <v>547</v>
      </c>
      <c r="C75" s="253" t="s">
        <v>88</v>
      </c>
      <c r="D75" s="262">
        <v>75</v>
      </c>
      <c r="E75" s="201"/>
      <c r="F75" s="202"/>
      <c r="G75" s="263"/>
      <c r="H75" s="277">
        <v>75</v>
      </c>
      <c r="I75" s="173"/>
      <c r="J75" s="173"/>
      <c r="K75" s="173"/>
      <c r="L75" s="174"/>
      <c r="M75" s="173"/>
      <c r="N75" s="278"/>
      <c r="O75" s="289"/>
      <c r="P75" s="177"/>
      <c r="Q75" s="177"/>
      <c r="R75" s="177"/>
      <c r="S75" s="177"/>
      <c r="T75" s="212"/>
      <c r="U75" s="177"/>
      <c r="V75" s="178"/>
      <c r="W75" s="177"/>
      <c r="X75" s="177"/>
      <c r="Y75" s="177"/>
      <c r="Z75" s="177"/>
      <c r="AA75" s="290"/>
      <c r="AB75" s="289"/>
      <c r="AC75" s="290"/>
      <c r="AD75" s="160"/>
      <c r="AE75" s="160"/>
      <c r="AF75" s="160"/>
      <c r="AG75" s="160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</row>
    <row r="76" spans="1:115" s="162" customFormat="1" ht="12" customHeight="1" x14ac:dyDescent="0.25">
      <c r="A76" s="252">
        <v>45260</v>
      </c>
      <c r="B76" s="211" t="s">
        <v>445</v>
      </c>
      <c r="C76" s="253" t="s">
        <v>88</v>
      </c>
      <c r="D76" s="262">
        <v>150</v>
      </c>
      <c r="E76" s="201"/>
      <c r="F76" s="202"/>
      <c r="G76" s="263">
        <v>150</v>
      </c>
      <c r="H76" s="277"/>
      <c r="I76" s="173"/>
      <c r="J76" s="173"/>
      <c r="K76" s="173"/>
      <c r="L76" s="174"/>
      <c r="M76" s="173"/>
      <c r="N76" s="278"/>
      <c r="O76" s="289"/>
      <c r="P76" s="177"/>
      <c r="Q76" s="177"/>
      <c r="R76" s="177"/>
      <c r="S76" s="177"/>
      <c r="T76" s="212"/>
      <c r="U76" s="177"/>
      <c r="V76" s="178"/>
      <c r="W76" s="177"/>
      <c r="X76" s="177"/>
      <c r="Y76" s="177"/>
      <c r="Z76" s="177"/>
      <c r="AA76" s="290"/>
      <c r="AB76" s="460"/>
      <c r="AC76" s="455"/>
      <c r="AD76" s="160"/>
      <c r="AE76" s="160"/>
      <c r="AF76" s="160"/>
      <c r="AG76" s="160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</row>
    <row r="77" spans="1:115" s="162" customFormat="1" ht="12" customHeight="1" x14ac:dyDescent="0.25">
      <c r="A77" s="252">
        <v>45260</v>
      </c>
      <c r="B77" s="211" t="s">
        <v>143</v>
      </c>
      <c r="C77" s="253" t="s">
        <v>88</v>
      </c>
      <c r="D77" s="262"/>
      <c r="E77" s="201">
        <v>60</v>
      </c>
      <c r="F77" s="202"/>
      <c r="G77" s="263"/>
      <c r="H77" s="277"/>
      <c r="I77" s="173"/>
      <c r="J77" s="173"/>
      <c r="K77" s="173"/>
      <c r="L77" s="174"/>
      <c r="M77" s="173"/>
      <c r="N77" s="278"/>
      <c r="O77" s="289"/>
      <c r="P77" s="177"/>
      <c r="Q77" s="177"/>
      <c r="R77" s="177"/>
      <c r="S77" s="177"/>
      <c r="T77" s="212"/>
      <c r="U77" s="177">
        <v>60</v>
      </c>
      <c r="V77" s="178"/>
      <c r="W77" s="177"/>
      <c r="X77" s="177"/>
      <c r="Y77" s="177"/>
      <c r="Z77" s="177"/>
      <c r="AA77" s="290"/>
      <c r="AB77" s="289"/>
      <c r="AC77" s="290"/>
      <c r="AD77" s="160"/>
      <c r="AE77" s="160"/>
      <c r="AF77" s="160"/>
      <c r="AG77" s="160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</row>
    <row r="78" spans="1:115" s="162" customFormat="1" ht="12" customHeight="1" x14ac:dyDescent="0.25">
      <c r="A78" s="252">
        <v>45260</v>
      </c>
      <c r="B78" s="211" t="s">
        <v>821</v>
      </c>
      <c r="C78" s="253" t="s">
        <v>88</v>
      </c>
      <c r="D78" s="262"/>
      <c r="E78" s="201"/>
      <c r="F78" s="202">
        <v>6</v>
      </c>
      <c r="G78" s="263"/>
      <c r="H78" s="277"/>
      <c r="I78" s="173">
        <v>6</v>
      </c>
      <c r="J78" s="173"/>
      <c r="K78" s="173"/>
      <c r="L78" s="174"/>
      <c r="M78" s="173"/>
      <c r="N78" s="278"/>
      <c r="O78" s="289"/>
      <c r="P78" s="177"/>
      <c r="Q78" s="177"/>
      <c r="R78" s="177"/>
      <c r="S78" s="177"/>
      <c r="T78" s="212"/>
      <c r="U78" s="177"/>
      <c r="V78" s="178"/>
      <c r="W78" s="177"/>
      <c r="X78" s="177"/>
      <c r="Y78" s="177"/>
      <c r="Z78" s="177"/>
      <c r="AA78" s="290"/>
      <c r="AB78" s="289"/>
      <c r="AC78" s="290"/>
      <c r="AD78" s="160"/>
      <c r="AE78" s="160"/>
      <c r="AF78" s="160"/>
      <c r="AG78" s="160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</row>
    <row r="79" spans="1:115" s="162" customFormat="1" ht="12" customHeight="1" x14ac:dyDescent="0.25">
      <c r="A79" s="252">
        <v>45260</v>
      </c>
      <c r="B79" s="211" t="s">
        <v>818</v>
      </c>
      <c r="C79" s="253" t="s">
        <v>88</v>
      </c>
      <c r="D79" s="262"/>
      <c r="E79" s="201"/>
      <c r="F79" s="202"/>
      <c r="G79" s="263">
        <v>8.9</v>
      </c>
      <c r="H79" s="277"/>
      <c r="I79" s="173"/>
      <c r="J79" s="173"/>
      <c r="K79" s="173"/>
      <c r="L79" s="174"/>
      <c r="M79" s="173"/>
      <c r="N79" s="278"/>
      <c r="O79" s="289"/>
      <c r="P79" s="177"/>
      <c r="Q79" s="177">
        <v>8.9</v>
      </c>
      <c r="R79" s="177"/>
      <c r="S79" s="177"/>
      <c r="T79" s="212"/>
      <c r="U79" s="177"/>
      <c r="V79" s="178"/>
      <c r="W79" s="177"/>
      <c r="X79" s="177"/>
      <c r="Y79" s="177"/>
      <c r="Z79" s="177"/>
      <c r="AA79" s="290"/>
      <c r="AB79" s="289"/>
      <c r="AC79" s="290"/>
      <c r="AD79" s="160"/>
      <c r="AE79" s="160"/>
      <c r="AF79" s="160"/>
      <c r="AG79" s="160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</row>
    <row r="80" spans="1:115" s="162" customFormat="1" ht="12" customHeight="1" x14ac:dyDescent="0.25">
      <c r="A80" s="252">
        <v>45260</v>
      </c>
      <c r="B80" s="211" t="s">
        <v>819</v>
      </c>
      <c r="C80" s="253" t="s">
        <v>88</v>
      </c>
      <c r="D80" s="262"/>
      <c r="E80" s="201"/>
      <c r="F80" s="202"/>
      <c r="G80" s="263">
        <v>15.9</v>
      </c>
      <c r="H80" s="277"/>
      <c r="I80" s="173"/>
      <c r="J80" s="173"/>
      <c r="K80" s="173"/>
      <c r="L80" s="174"/>
      <c r="M80" s="173"/>
      <c r="N80" s="278"/>
      <c r="O80" s="289"/>
      <c r="P80" s="177"/>
      <c r="Q80" s="177">
        <v>15.9</v>
      </c>
      <c r="R80" s="177"/>
      <c r="S80" s="177"/>
      <c r="T80" s="212"/>
      <c r="U80" s="177"/>
      <c r="V80" s="178"/>
      <c r="W80" s="177"/>
      <c r="X80" s="177"/>
      <c r="Y80" s="177"/>
      <c r="Z80" s="177"/>
      <c r="AA80" s="290"/>
      <c r="AB80" s="289"/>
      <c r="AC80" s="290"/>
      <c r="AD80" s="160"/>
      <c r="AE80" s="160"/>
      <c r="AF80" s="160"/>
      <c r="AG80" s="160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</row>
    <row r="81" spans="1:115" s="162" customFormat="1" ht="12" customHeight="1" x14ac:dyDescent="0.25">
      <c r="A81" s="252">
        <v>45260</v>
      </c>
      <c r="B81" s="211" t="s">
        <v>820</v>
      </c>
      <c r="C81" s="253" t="s">
        <v>88</v>
      </c>
      <c r="D81" s="262"/>
      <c r="E81" s="201"/>
      <c r="F81" s="202"/>
      <c r="G81" s="263">
        <v>7.99</v>
      </c>
      <c r="H81" s="277"/>
      <c r="I81" s="173"/>
      <c r="J81" s="173"/>
      <c r="K81" s="173"/>
      <c r="L81" s="174"/>
      <c r="M81" s="173"/>
      <c r="N81" s="278"/>
      <c r="O81" s="289"/>
      <c r="P81" s="177"/>
      <c r="Q81" s="177">
        <v>7.99</v>
      </c>
      <c r="R81" s="177"/>
      <c r="S81" s="177"/>
      <c r="T81" s="212"/>
      <c r="U81" s="177"/>
      <c r="V81" s="178"/>
      <c r="W81" s="177"/>
      <c r="X81" s="177"/>
      <c r="Y81" s="177"/>
      <c r="Z81" s="177"/>
      <c r="AA81" s="290"/>
      <c r="AB81" s="289"/>
      <c r="AC81" s="290"/>
      <c r="AD81" s="160"/>
      <c r="AE81" s="160"/>
      <c r="AF81" s="160"/>
      <c r="AG81" s="160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</row>
    <row r="82" spans="1:115" s="162" customFormat="1" ht="12" customHeight="1" x14ac:dyDescent="0.25">
      <c r="A82" s="252">
        <v>45260</v>
      </c>
      <c r="B82" s="211" t="s">
        <v>274</v>
      </c>
      <c r="C82" s="253" t="s">
        <v>88</v>
      </c>
      <c r="D82" s="262">
        <v>376</v>
      </c>
      <c r="E82" s="201"/>
      <c r="F82" s="202"/>
      <c r="G82" s="263"/>
      <c r="H82" s="277">
        <v>376</v>
      </c>
      <c r="I82" s="173"/>
      <c r="J82" s="173"/>
      <c r="K82" s="173"/>
      <c r="L82" s="174"/>
      <c r="M82" s="173"/>
      <c r="N82" s="278"/>
      <c r="O82" s="289"/>
      <c r="P82" s="177"/>
      <c r="Q82" s="177"/>
      <c r="R82" s="177"/>
      <c r="S82" s="177"/>
      <c r="T82" s="212"/>
      <c r="U82" s="177"/>
      <c r="V82" s="178"/>
      <c r="W82" s="177"/>
      <c r="X82" s="177"/>
      <c r="Y82" s="177"/>
      <c r="Z82" s="177"/>
      <c r="AA82" s="290"/>
      <c r="AB82" s="289"/>
      <c r="AC82" s="290"/>
      <c r="AD82" s="160"/>
      <c r="AE82" s="160"/>
      <c r="AF82" s="160"/>
      <c r="AG82" s="160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</row>
    <row r="83" spans="1:115" s="162" customFormat="1" ht="12" customHeight="1" x14ac:dyDescent="0.25">
      <c r="A83" s="252">
        <v>45260</v>
      </c>
      <c r="B83" s="211" t="s">
        <v>822</v>
      </c>
      <c r="C83" s="253" t="s">
        <v>88</v>
      </c>
      <c r="D83" s="262"/>
      <c r="E83" s="201">
        <v>166.29</v>
      </c>
      <c r="F83" s="202"/>
      <c r="G83" s="263"/>
      <c r="H83" s="277"/>
      <c r="I83" s="173"/>
      <c r="J83" s="173"/>
      <c r="K83" s="173"/>
      <c r="L83" s="174"/>
      <c r="M83" s="173"/>
      <c r="N83" s="278"/>
      <c r="O83" s="289"/>
      <c r="P83" s="177"/>
      <c r="Q83" s="177"/>
      <c r="R83" s="177"/>
      <c r="S83" s="177"/>
      <c r="T83" s="212">
        <v>166.29</v>
      </c>
      <c r="U83" s="177"/>
      <c r="V83" s="178"/>
      <c r="W83" s="177"/>
      <c r="X83" s="177"/>
      <c r="Y83" s="177"/>
      <c r="Z83" s="177"/>
      <c r="AA83" s="290"/>
      <c r="AB83" s="289"/>
      <c r="AC83" s="290"/>
      <c r="AD83" s="160"/>
      <c r="AE83" s="160"/>
      <c r="AF83" s="160"/>
      <c r="AG83" s="160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</row>
    <row r="84" spans="1:115" s="162" customFormat="1" ht="12" customHeight="1" x14ac:dyDescent="0.25">
      <c r="A84" s="252"/>
      <c r="B84" s="211"/>
      <c r="C84" s="253"/>
      <c r="D84" s="262"/>
      <c r="E84" s="201"/>
      <c r="F84" s="202"/>
      <c r="G84" s="263"/>
      <c r="H84" s="277"/>
      <c r="I84" s="173"/>
      <c r="J84" s="173"/>
      <c r="K84" s="173"/>
      <c r="L84" s="174"/>
      <c r="M84" s="173"/>
      <c r="N84" s="278"/>
      <c r="O84" s="289"/>
      <c r="P84" s="177"/>
      <c r="Q84" s="177"/>
      <c r="R84" s="177"/>
      <c r="S84" s="177"/>
      <c r="T84" s="212"/>
      <c r="U84" s="177"/>
      <c r="V84" s="178"/>
      <c r="W84" s="177"/>
      <c r="X84" s="177"/>
      <c r="Y84" s="177"/>
      <c r="Z84" s="177"/>
      <c r="AA84" s="290"/>
      <c r="AB84" s="289"/>
      <c r="AC84" s="290"/>
      <c r="AD84" s="160"/>
      <c r="AE84" s="160"/>
      <c r="AF84" s="160"/>
      <c r="AG84" s="160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</row>
    <row r="85" spans="1:115" s="9" customFormat="1" ht="11" thickBot="1" x14ac:dyDescent="0.3">
      <c r="A85" s="254" t="s">
        <v>41</v>
      </c>
      <c r="B85" s="255"/>
      <c r="C85" s="256"/>
      <c r="D85" s="264">
        <f t="shared" ref="D85:AC85" si="0">SUM(D6:D84)</f>
        <v>3860.61</v>
      </c>
      <c r="E85" s="265">
        <f t="shared" si="0"/>
        <v>4831.13</v>
      </c>
      <c r="F85" s="266">
        <f t="shared" si="0"/>
        <v>402.39</v>
      </c>
      <c r="G85" s="267">
        <f t="shared" si="0"/>
        <v>612.81999999999994</v>
      </c>
      <c r="H85" s="264">
        <f t="shared" si="0"/>
        <v>2721.21</v>
      </c>
      <c r="I85" s="265">
        <f t="shared" si="0"/>
        <v>1108.2</v>
      </c>
      <c r="J85" s="265">
        <f t="shared" si="0"/>
        <v>0</v>
      </c>
      <c r="K85" s="265">
        <f t="shared" si="0"/>
        <v>33.590000000000003</v>
      </c>
      <c r="L85" s="265">
        <f t="shared" si="0"/>
        <v>0</v>
      </c>
      <c r="M85" s="265">
        <f t="shared" si="0"/>
        <v>0</v>
      </c>
      <c r="N85" s="279">
        <f t="shared" si="0"/>
        <v>0</v>
      </c>
      <c r="O85" s="291">
        <f t="shared" si="0"/>
        <v>0</v>
      </c>
      <c r="P85" s="292">
        <f t="shared" si="0"/>
        <v>0</v>
      </c>
      <c r="Q85" s="292">
        <f t="shared" si="0"/>
        <v>161.24</v>
      </c>
      <c r="R85" s="292">
        <f t="shared" si="0"/>
        <v>3480</v>
      </c>
      <c r="S85" s="292">
        <f t="shared" si="0"/>
        <v>194</v>
      </c>
      <c r="T85" s="292">
        <f t="shared" si="0"/>
        <v>915.46999999999991</v>
      </c>
      <c r="U85" s="292">
        <f t="shared" si="0"/>
        <v>242.84</v>
      </c>
      <c r="V85" s="292">
        <f t="shared" si="0"/>
        <v>26.880000000000003</v>
      </c>
      <c r="W85" s="292">
        <f t="shared" si="0"/>
        <v>0</v>
      </c>
      <c r="X85" s="292">
        <f t="shared" si="0"/>
        <v>13.08</v>
      </c>
      <c r="Y85" s="292">
        <f t="shared" si="0"/>
        <v>10.44</v>
      </c>
      <c r="Z85" s="292">
        <f t="shared" si="0"/>
        <v>0</v>
      </c>
      <c r="AA85" s="293">
        <f t="shared" si="0"/>
        <v>0</v>
      </c>
      <c r="AB85" s="291">
        <f t="shared" si="0"/>
        <v>0</v>
      </c>
      <c r="AC85" s="293">
        <f t="shared" si="0"/>
        <v>0</v>
      </c>
      <c r="AD85" s="36"/>
      <c r="AE85" s="36"/>
      <c r="AF85" s="36"/>
      <c r="AG85" s="36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s="37" customFormat="1" ht="11.5" thickTop="1" thickBot="1" x14ac:dyDescent="0.3">
      <c r="A86" s="295"/>
      <c r="B86" s="296"/>
      <c r="C86" s="297"/>
      <c r="D86" s="305"/>
      <c r="E86" s="306"/>
      <c r="F86" s="307"/>
      <c r="G86" s="308"/>
      <c r="H86" s="322"/>
      <c r="I86" s="307"/>
      <c r="J86" s="307"/>
      <c r="K86" s="307"/>
      <c r="L86" s="323"/>
      <c r="M86" s="307"/>
      <c r="N86" s="308"/>
      <c r="O86" s="339"/>
      <c r="P86" s="340"/>
      <c r="Q86" s="340"/>
      <c r="R86" s="340"/>
      <c r="S86" s="341"/>
      <c r="T86" s="340"/>
      <c r="U86" s="340"/>
      <c r="V86" s="342"/>
      <c r="W86" s="343"/>
      <c r="X86" s="343"/>
      <c r="Y86" s="343"/>
      <c r="Z86" s="343"/>
      <c r="AA86" s="344"/>
      <c r="AB86" s="471"/>
      <c r="AC86" s="472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</row>
    <row r="87" spans="1:115" s="6" customFormat="1" ht="43" thickTop="1" thickBot="1" x14ac:dyDescent="0.3">
      <c r="A87" s="298" t="s">
        <v>35</v>
      </c>
      <c r="B87" s="12" t="s">
        <v>12</v>
      </c>
      <c r="C87" s="299"/>
      <c r="D87" s="309" t="s">
        <v>13</v>
      </c>
      <c r="E87" s="213"/>
      <c r="F87" s="213" t="s">
        <v>14</v>
      </c>
      <c r="G87" s="310"/>
      <c r="H87" s="324" t="s">
        <v>15</v>
      </c>
      <c r="I87" s="13" t="s">
        <v>16</v>
      </c>
      <c r="J87" s="13" t="s">
        <v>17</v>
      </c>
      <c r="K87" s="13" t="s">
        <v>18</v>
      </c>
      <c r="L87" s="14" t="s">
        <v>19</v>
      </c>
      <c r="M87" s="15" t="s">
        <v>20</v>
      </c>
      <c r="N87" s="325" t="s">
        <v>21</v>
      </c>
      <c r="O87" s="268" t="s">
        <v>22</v>
      </c>
      <c r="P87" s="270" t="s">
        <v>23</v>
      </c>
      <c r="Q87" s="280" t="s">
        <v>24</v>
      </c>
      <c r="R87" s="281" t="s">
        <v>25</v>
      </c>
      <c r="S87" s="282" t="s">
        <v>26</v>
      </c>
      <c r="T87" s="270" t="s">
        <v>27</v>
      </c>
      <c r="U87" s="270" t="s">
        <v>28</v>
      </c>
      <c r="V87" s="269" t="s">
        <v>29</v>
      </c>
      <c r="W87" s="283" t="s">
        <v>30</v>
      </c>
      <c r="X87" s="270" t="s">
        <v>31</v>
      </c>
      <c r="Y87" s="270" t="s">
        <v>32</v>
      </c>
      <c r="Z87" s="270" t="s">
        <v>33</v>
      </c>
      <c r="AA87" s="271" t="s">
        <v>34</v>
      </c>
      <c r="AB87" s="428" t="s">
        <v>320</v>
      </c>
      <c r="AC87" s="271" t="s">
        <v>321</v>
      </c>
    </row>
    <row r="88" spans="1:115" s="6" customFormat="1" ht="11" thickBot="1" x14ac:dyDescent="0.3">
      <c r="A88" s="300"/>
      <c r="B88" s="16"/>
      <c r="C88" s="301"/>
      <c r="D88" s="311" t="s">
        <v>37</v>
      </c>
      <c r="E88" s="38" t="s">
        <v>38</v>
      </c>
      <c r="F88" s="16" t="s">
        <v>37</v>
      </c>
      <c r="G88" s="312" t="s">
        <v>38</v>
      </c>
      <c r="H88" s="300" t="s">
        <v>37</v>
      </c>
      <c r="I88" s="16" t="s">
        <v>37</v>
      </c>
      <c r="J88" s="16" t="s">
        <v>37</v>
      </c>
      <c r="K88" s="16" t="s">
        <v>37</v>
      </c>
      <c r="L88" s="17" t="s">
        <v>37</v>
      </c>
      <c r="M88" s="18" t="s">
        <v>37</v>
      </c>
      <c r="N88" s="326" t="s">
        <v>37</v>
      </c>
      <c r="O88" s="300" t="s">
        <v>38</v>
      </c>
      <c r="P88" s="16" t="s">
        <v>38</v>
      </c>
      <c r="Q88" s="18" t="s">
        <v>38</v>
      </c>
      <c r="R88" s="18" t="s">
        <v>38</v>
      </c>
      <c r="S88" s="16" t="s">
        <v>38</v>
      </c>
      <c r="T88" s="16" t="s">
        <v>38</v>
      </c>
      <c r="U88" s="16" t="s">
        <v>38</v>
      </c>
      <c r="V88" s="19" t="s">
        <v>38</v>
      </c>
      <c r="W88" s="16" t="s">
        <v>38</v>
      </c>
      <c r="X88" s="16" t="s">
        <v>38</v>
      </c>
      <c r="Y88" s="16" t="s">
        <v>38</v>
      </c>
      <c r="Z88" s="16" t="s">
        <v>38</v>
      </c>
      <c r="AA88" s="345" t="s">
        <v>38</v>
      </c>
      <c r="AB88" s="300" t="s">
        <v>322</v>
      </c>
      <c r="AC88" s="345" t="s">
        <v>322</v>
      </c>
    </row>
    <row r="89" spans="1:115" s="20" customFormat="1" ht="11" thickBot="1" x14ac:dyDescent="0.3">
      <c r="A89" s="302"/>
      <c r="B89" s="303"/>
      <c r="C89" s="304"/>
      <c r="D89" s="313">
        <f t="shared" ref="D89:AA89" si="1">SUM(D5:D84)</f>
        <v>18439.330000000013</v>
      </c>
      <c r="E89" s="314">
        <f t="shared" si="1"/>
        <v>4831.13</v>
      </c>
      <c r="F89" s="314">
        <f t="shared" si="1"/>
        <v>727.07000000000085</v>
      </c>
      <c r="G89" s="315">
        <f t="shared" si="1"/>
        <v>612.81999999999994</v>
      </c>
      <c r="H89" s="327">
        <f t="shared" si="1"/>
        <v>2721.21</v>
      </c>
      <c r="I89" s="328">
        <f t="shared" si="1"/>
        <v>1108.2</v>
      </c>
      <c r="J89" s="328">
        <f t="shared" si="1"/>
        <v>0</v>
      </c>
      <c r="K89" s="328">
        <f t="shared" si="1"/>
        <v>33.590000000000003</v>
      </c>
      <c r="L89" s="328">
        <f t="shared" si="1"/>
        <v>0</v>
      </c>
      <c r="M89" s="328">
        <f t="shared" si="1"/>
        <v>0</v>
      </c>
      <c r="N89" s="329">
        <f t="shared" si="1"/>
        <v>14903.400000000014</v>
      </c>
      <c r="O89" s="327">
        <f t="shared" si="1"/>
        <v>0</v>
      </c>
      <c r="P89" s="328">
        <f t="shared" si="1"/>
        <v>0</v>
      </c>
      <c r="Q89" s="328">
        <f t="shared" si="1"/>
        <v>161.24</v>
      </c>
      <c r="R89" s="328">
        <f t="shared" si="1"/>
        <v>3480</v>
      </c>
      <c r="S89" s="328">
        <f t="shared" si="1"/>
        <v>194</v>
      </c>
      <c r="T89" s="328">
        <f t="shared" si="1"/>
        <v>915.46999999999991</v>
      </c>
      <c r="U89" s="328">
        <f t="shared" si="1"/>
        <v>242.84</v>
      </c>
      <c r="V89" s="328">
        <f t="shared" si="1"/>
        <v>26.880000000000003</v>
      </c>
      <c r="W89" s="328">
        <f t="shared" si="1"/>
        <v>0</v>
      </c>
      <c r="X89" s="328">
        <f t="shared" si="1"/>
        <v>13.08</v>
      </c>
      <c r="Y89" s="328">
        <f t="shared" si="1"/>
        <v>10.44</v>
      </c>
      <c r="Z89" s="328">
        <f t="shared" si="1"/>
        <v>0</v>
      </c>
      <c r="AA89" s="329">
        <f t="shared" si="1"/>
        <v>0</v>
      </c>
      <c r="AB89" s="327">
        <f>SUM(AB5:AB84)</f>
        <v>0</v>
      </c>
      <c r="AC89" s="329">
        <f>SUM(AC5:AC84)</f>
        <v>0</v>
      </c>
    </row>
    <row r="90" spans="1:115" s="6" customFormat="1" ht="11.5" thickTop="1" thickBot="1" x14ac:dyDescent="0.3">
      <c r="A90" s="316"/>
      <c r="B90" s="317" t="s">
        <v>42</v>
      </c>
      <c r="C90" s="318"/>
      <c r="D90" s="319">
        <f>SUM(D89-E89)</f>
        <v>13608.200000000012</v>
      </c>
      <c r="E90" s="320"/>
      <c r="F90" s="319">
        <f>SUM(F89-G89)</f>
        <v>114.25000000000091</v>
      </c>
      <c r="G90" s="321"/>
      <c r="H90" s="331"/>
      <c r="I90" s="346"/>
      <c r="J90" s="346"/>
      <c r="K90" s="346" t="s">
        <v>43</v>
      </c>
      <c r="L90" s="333"/>
      <c r="M90" s="332"/>
      <c r="N90" s="334" t="s">
        <v>43</v>
      </c>
      <c r="O90" s="331"/>
      <c r="P90" s="332"/>
      <c r="Q90" s="332" t="s">
        <v>43</v>
      </c>
      <c r="R90" s="332" t="s">
        <v>43</v>
      </c>
      <c r="S90" s="332" t="s">
        <v>43</v>
      </c>
      <c r="T90" s="338"/>
      <c r="U90" s="332" t="s">
        <v>43</v>
      </c>
      <c r="V90" s="338"/>
      <c r="W90" s="332" t="s">
        <v>43</v>
      </c>
      <c r="X90" s="332" t="s">
        <v>43</v>
      </c>
      <c r="Y90" s="332" t="s">
        <v>43</v>
      </c>
      <c r="Z90" s="332" t="s">
        <v>43</v>
      </c>
      <c r="AA90" s="321" t="s">
        <v>43</v>
      </c>
      <c r="AB90" s="331" t="s">
        <v>43</v>
      </c>
      <c r="AC90" s="321" t="s">
        <v>43</v>
      </c>
    </row>
    <row r="91" spans="1:115" s="6" customFormat="1" ht="13.5" thickTop="1" thickBot="1" x14ac:dyDescent="0.3">
      <c r="A91" s="2"/>
      <c r="B91" s="2"/>
      <c r="C91" s="54"/>
      <c r="D91" s="34"/>
      <c r="E91" s="33"/>
      <c r="F91" s="4"/>
      <c r="I91" s="505" t="s">
        <v>44</v>
      </c>
      <c r="J91" s="506"/>
      <c r="K91" s="507"/>
      <c r="L91" s="330">
        <f>SUM(H89:N89)</f>
        <v>18766.400000000016</v>
      </c>
      <c r="N91" s="21"/>
      <c r="O91" s="4"/>
      <c r="P91" s="6" t="s">
        <v>45</v>
      </c>
      <c r="Q91" s="335" t="s">
        <v>43</v>
      </c>
      <c r="R91" s="336">
        <f>SUM(O89:AC89)</f>
        <v>5043.95</v>
      </c>
      <c r="S91" s="337"/>
    </row>
    <row r="92" spans="1:115" s="6" customFormat="1" ht="11" thickBot="1" x14ac:dyDescent="0.3">
      <c r="A92" s="2"/>
      <c r="B92" s="22" t="s">
        <v>46</v>
      </c>
      <c r="C92" s="22"/>
      <c r="D92" s="39" t="s">
        <v>43</v>
      </c>
      <c r="E92" s="179">
        <f>SUM(D89-E89+F89-G89)</f>
        <v>13722.450000000013</v>
      </c>
      <c r="F92" s="24" t="s">
        <v>47</v>
      </c>
      <c r="H92" s="25"/>
      <c r="I92" s="45"/>
      <c r="J92" s="45"/>
      <c r="K92" s="45"/>
      <c r="L92" s="26"/>
      <c r="N92" s="23">
        <f>E89</f>
        <v>4831.13</v>
      </c>
      <c r="O92" s="495">
        <f>SUM(L91-R91)</f>
        <v>13722.450000000015</v>
      </c>
      <c r="P92" s="495"/>
      <c r="Q92" s="500" t="s">
        <v>48</v>
      </c>
      <c r="R92" s="500"/>
      <c r="S92" s="500"/>
    </row>
    <row r="93" spans="1:115" s="6" customFormat="1" ht="10.5" x14ac:dyDescent="0.25">
      <c r="A93" s="1"/>
      <c r="B93" s="2"/>
      <c r="C93" s="54"/>
      <c r="D93" s="27"/>
      <c r="E93" s="33"/>
      <c r="F93" s="4"/>
      <c r="G93" s="3"/>
      <c r="H93" s="3"/>
      <c r="I93" s="3"/>
      <c r="J93" s="3"/>
      <c r="K93" s="3"/>
      <c r="L93" s="5"/>
      <c r="M93" s="3"/>
      <c r="N93" s="4"/>
      <c r="O93" s="4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115" s="6" customFormat="1" x14ac:dyDescent="0.25">
      <c r="A94" s="1"/>
      <c r="B94" s="2"/>
      <c r="C94" s="2"/>
      <c r="D94" s="501" t="s">
        <v>49</v>
      </c>
      <c r="E94" s="502"/>
      <c r="F94" s="180">
        <f>67.31</f>
        <v>67.31</v>
      </c>
      <c r="G94" s="183">
        <f>13197.2+376+35</f>
        <v>13608.2</v>
      </c>
      <c r="H94" s="51" t="s">
        <v>50</v>
      </c>
      <c r="I94" s="56"/>
      <c r="J94" s="56"/>
      <c r="K94" s="3"/>
      <c r="L94" s="5"/>
      <c r="M94" s="3"/>
      <c r="N94" s="4"/>
      <c r="O94" s="4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115" s="6" customFormat="1" x14ac:dyDescent="0.25">
      <c r="A95" s="1"/>
      <c r="B95" s="2"/>
      <c r="C95" s="2"/>
      <c r="D95" s="503" t="s">
        <v>51</v>
      </c>
      <c r="E95" s="504"/>
      <c r="F95" s="181">
        <f>27.8</f>
        <v>27.8</v>
      </c>
      <c r="G95" s="183">
        <f>D90</f>
        <v>13608.200000000012</v>
      </c>
      <c r="H95" s="51" t="s">
        <v>52</v>
      </c>
      <c r="I95" s="56"/>
      <c r="J95" s="56"/>
      <c r="K95" s="3"/>
      <c r="L95" s="5"/>
      <c r="M95" s="3"/>
      <c r="N95" s="4"/>
      <c r="O95" s="4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115" s="6" customFormat="1" x14ac:dyDescent="0.25">
      <c r="A96" s="1"/>
      <c r="B96" s="2"/>
      <c r="C96" s="2"/>
      <c r="D96" s="503" t="s">
        <v>53</v>
      </c>
      <c r="E96" s="504"/>
      <c r="F96" s="180">
        <f>19.14</f>
        <v>19.14</v>
      </c>
      <c r="G96" s="184">
        <f>G94-G95</f>
        <v>0</v>
      </c>
      <c r="H96" s="52" t="s">
        <v>54</v>
      </c>
      <c r="I96" s="3"/>
      <c r="J96" s="3"/>
      <c r="K96" s="3"/>
      <c r="L96" s="5"/>
      <c r="M96" s="3"/>
      <c r="N96" s="4"/>
      <c r="O96" s="4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s="6" customFormat="1" x14ac:dyDescent="0.25">
      <c r="A97" s="1"/>
      <c r="B97" s="2"/>
      <c r="C97" s="2"/>
      <c r="D97" s="489" t="s">
        <v>54</v>
      </c>
      <c r="E97" s="490"/>
      <c r="F97" s="182">
        <f>F94+F95+F96-F90</f>
        <v>-9.0949470177292824E-13</v>
      </c>
      <c r="G97" s="83"/>
      <c r="H97" s="84"/>
      <c r="I97" s="3"/>
      <c r="J97" s="3"/>
      <c r="K97" s="3"/>
      <c r="L97" s="5"/>
      <c r="M97" s="3"/>
      <c r="N97" s="4"/>
      <c r="O97" s="4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</sheetData>
  <sheetProtection selectLockedCells="1" selectUnlockedCells="1"/>
  <mergeCells count="10">
    <mergeCell ref="D95:E95"/>
    <mergeCell ref="D96:E96"/>
    <mergeCell ref="D97:E97"/>
    <mergeCell ref="A1:D1"/>
    <mergeCell ref="D3:E3"/>
    <mergeCell ref="F3:G3"/>
    <mergeCell ref="I91:K91"/>
    <mergeCell ref="O92:P92"/>
    <mergeCell ref="Q92:S92"/>
    <mergeCell ref="D94:E94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54FFE-2900-4FCC-BD2C-E09E183C151A}">
  <sheetPr>
    <pageSetUpPr fitToPage="1"/>
  </sheetPr>
  <dimension ref="A1:AP1182"/>
  <sheetViews>
    <sheetView showGridLines="0" tabSelected="1" workbookViewId="0">
      <selection activeCell="I4" sqref="I4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0</v>
      </c>
      <c r="B2" s="487"/>
      <c r="C2" s="487"/>
      <c r="D2" s="487"/>
      <c r="E2" s="487"/>
      <c r="F2" s="487"/>
      <c r="G2" s="488"/>
      <c r="I2" s="486" t="s">
        <v>1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45265</v>
      </c>
      <c r="B4" s="347" t="s">
        <v>829</v>
      </c>
      <c r="C4" s="191"/>
      <c r="D4" s="190"/>
      <c r="E4" s="202">
        <v>10</v>
      </c>
      <c r="F4" s="190">
        <f>SUM(C4:E4)</f>
        <v>10</v>
      </c>
      <c r="G4" s="194" t="s">
        <v>88</v>
      </c>
      <c r="I4" s="193">
        <v>45261</v>
      </c>
      <c r="J4" s="55" t="s">
        <v>89</v>
      </c>
      <c r="K4" s="185"/>
      <c r="L4" s="186"/>
      <c r="M4" s="188">
        <v>60</v>
      </c>
      <c r="N4" s="188">
        <f>SUM(K4:M4)</f>
        <v>60</v>
      </c>
      <c r="O4" s="200" t="s">
        <v>88</v>
      </c>
    </row>
    <row r="5" spans="1:42" ht="13" x14ac:dyDescent="0.3">
      <c r="A5" s="252">
        <v>45265</v>
      </c>
      <c r="B5" s="347" t="s">
        <v>830</v>
      </c>
      <c r="C5" s="191"/>
      <c r="D5" s="190">
        <v>7.5</v>
      </c>
      <c r="E5" s="202"/>
      <c r="F5" s="190">
        <f t="shared" ref="F5:F54" si="0">SUM(C5:E5)</f>
        <v>7.5</v>
      </c>
      <c r="G5" s="194" t="s">
        <v>88</v>
      </c>
      <c r="I5" s="193">
        <v>45261</v>
      </c>
      <c r="J5" s="55" t="s">
        <v>261</v>
      </c>
      <c r="K5" s="185">
        <v>43</v>
      </c>
      <c r="L5" s="186"/>
      <c r="M5" s="190"/>
      <c r="N5" s="188">
        <f t="shared" ref="N5:N54" si="1">SUM(K5:M5)</f>
        <v>43</v>
      </c>
      <c r="O5" s="200" t="s">
        <v>88</v>
      </c>
    </row>
    <row r="6" spans="1:42" ht="13" x14ac:dyDescent="0.3">
      <c r="A6" s="252">
        <v>45265</v>
      </c>
      <c r="B6" s="347" t="s">
        <v>831</v>
      </c>
      <c r="C6" s="191"/>
      <c r="D6" s="190"/>
      <c r="E6" s="202">
        <v>112</v>
      </c>
      <c r="F6" s="188">
        <f t="shared" si="0"/>
        <v>112</v>
      </c>
      <c r="G6" s="194" t="s">
        <v>88</v>
      </c>
      <c r="I6" s="193">
        <v>45261</v>
      </c>
      <c r="J6" s="55" t="s">
        <v>260</v>
      </c>
      <c r="K6" s="185"/>
      <c r="L6" s="186">
        <v>150</v>
      </c>
      <c r="M6" s="190"/>
      <c r="N6" s="190">
        <f t="shared" si="1"/>
        <v>150</v>
      </c>
      <c r="O6" s="200" t="s">
        <v>88</v>
      </c>
    </row>
    <row r="7" spans="1:42" ht="13" x14ac:dyDescent="0.3">
      <c r="A7" s="252">
        <v>45265</v>
      </c>
      <c r="B7" s="347" t="s">
        <v>832</v>
      </c>
      <c r="C7" s="191"/>
      <c r="D7" s="190">
        <v>78</v>
      </c>
      <c r="E7" s="202"/>
      <c r="F7" s="188">
        <f t="shared" si="0"/>
        <v>78</v>
      </c>
      <c r="G7" s="194" t="s">
        <v>88</v>
      </c>
      <c r="I7" s="193">
        <v>45262</v>
      </c>
      <c r="J7" s="55" t="s">
        <v>97</v>
      </c>
      <c r="K7" s="185">
        <v>50</v>
      </c>
      <c r="L7" s="186"/>
      <c r="M7" s="190"/>
      <c r="N7" s="190">
        <f t="shared" si="1"/>
        <v>50</v>
      </c>
      <c r="O7" s="200" t="s">
        <v>88</v>
      </c>
    </row>
    <row r="8" spans="1:42" ht="13" x14ac:dyDescent="0.3">
      <c r="A8" s="252">
        <v>45265</v>
      </c>
      <c r="B8" s="347" t="s">
        <v>833</v>
      </c>
      <c r="C8" s="191"/>
      <c r="D8" s="190"/>
      <c r="E8" s="202">
        <v>12</v>
      </c>
      <c r="F8" s="188">
        <f t="shared" si="0"/>
        <v>12</v>
      </c>
      <c r="G8" s="194" t="s">
        <v>88</v>
      </c>
      <c r="I8" s="252">
        <v>45264</v>
      </c>
      <c r="J8" s="211" t="s">
        <v>640</v>
      </c>
      <c r="K8" s="185">
        <v>72</v>
      </c>
      <c r="L8" s="186"/>
      <c r="M8" s="190"/>
      <c r="N8" s="190">
        <f t="shared" si="1"/>
        <v>72</v>
      </c>
      <c r="O8" s="200" t="s">
        <v>88</v>
      </c>
    </row>
    <row r="9" spans="1:42" ht="13" x14ac:dyDescent="0.3">
      <c r="A9" s="252">
        <v>45265</v>
      </c>
      <c r="B9" s="347" t="s">
        <v>834</v>
      </c>
      <c r="C9" s="191"/>
      <c r="D9" s="190"/>
      <c r="E9" s="202">
        <v>1.7</v>
      </c>
      <c r="F9" s="188">
        <f t="shared" si="0"/>
        <v>1.7</v>
      </c>
      <c r="G9" s="194" t="s">
        <v>88</v>
      </c>
      <c r="I9" s="193">
        <v>45265</v>
      </c>
      <c r="J9" s="55" t="s">
        <v>550</v>
      </c>
      <c r="K9" s="185">
        <v>35</v>
      </c>
      <c r="L9" s="186"/>
      <c r="M9" s="190"/>
      <c r="N9" s="190">
        <f t="shared" si="1"/>
        <v>35</v>
      </c>
      <c r="O9" s="200" t="s">
        <v>88</v>
      </c>
    </row>
    <row r="10" spans="1:42" ht="13" x14ac:dyDescent="0.3">
      <c r="A10" s="252">
        <v>45265</v>
      </c>
      <c r="B10" s="347" t="s">
        <v>835</v>
      </c>
      <c r="C10" s="191"/>
      <c r="D10" s="190"/>
      <c r="E10" s="202">
        <v>5</v>
      </c>
      <c r="F10" s="188">
        <f t="shared" si="0"/>
        <v>5</v>
      </c>
      <c r="G10" s="194" t="s">
        <v>88</v>
      </c>
      <c r="I10" s="193">
        <v>45265</v>
      </c>
      <c r="J10" s="55" t="s">
        <v>258</v>
      </c>
      <c r="K10" s="185">
        <v>89.6</v>
      </c>
      <c r="L10" s="186"/>
      <c r="M10" s="190"/>
      <c r="N10" s="190">
        <f t="shared" si="1"/>
        <v>89.6</v>
      </c>
      <c r="O10" s="200" t="s">
        <v>88</v>
      </c>
    </row>
    <row r="11" spans="1:42" ht="13" x14ac:dyDescent="0.3">
      <c r="A11" s="252">
        <v>45265</v>
      </c>
      <c r="B11" s="347" t="s">
        <v>836</v>
      </c>
      <c r="C11" s="191"/>
      <c r="D11" s="190"/>
      <c r="E11" s="202">
        <v>136.19999999999999</v>
      </c>
      <c r="F11" s="188">
        <f t="shared" si="0"/>
        <v>136.19999999999999</v>
      </c>
      <c r="G11" s="194" t="s">
        <v>88</v>
      </c>
      <c r="I11" s="252">
        <v>45267</v>
      </c>
      <c r="J11" s="211" t="s">
        <v>843</v>
      </c>
      <c r="K11" s="185">
        <v>90</v>
      </c>
      <c r="L11" s="186"/>
      <c r="M11" s="190"/>
      <c r="N11" s="190">
        <f t="shared" si="1"/>
        <v>90</v>
      </c>
      <c r="O11" s="200" t="s">
        <v>88</v>
      </c>
    </row>
    <row r="12" spans="1:42" s="154" customFormat="1" ht="13" x14ac:dyDescent="0.3">
      <c r="A12" s="252">
        <v>45265</v>
      </c>
      <c r="B12" s="347" t="s">
        <v>838</v>
      </c>
      <c r="C12" s="191"/>
      <c r="D12" s="186"/>
      <c r="E12" s="202">
        <v>35.1</v>
      </c>
      <c r="F12" s="188">
        <f t="shared" si="0"/>
        <v>35.1</v>
      </c>
      <c r="G12" s="194" t="s">
        <v>88</v>
      </c>
      <c r="H12" s="3"/>
      <c r="I12" s="252">
        <v>45271</v>
      </c>
      <c r="J12" s="211" t="s">
        <v>848</v>
      </c>
      <c r="K12" s="185">
        <v>50</v>
      </c>
      <c r="L12" s="186"/>
      <c r="M12" s="190"/>
      <c r="N12" s="190">
        <f t="shared" si="1"/>
        <v>50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45265</v>
      </c>
      <c r="B13" s="347" t="s">
        <v>837</v>
      </c>
      <c r="C13" s="191"/>
      <c r="D13" s="190">
        <v>70.5</v>
      </c>
      <c r="E13" s="202"/>
      <c r="F13" s="190">
        <f t="shared" si="0"/>
        <v>70.5</v>
      </c>
      <c r="G13" s="194" t="s">
        <v>88</v>
      </c>
      <c r="I13" s="193">
        <v>45272</v>
      </c>
      <c r="J13" s="55" t="s">
        <v>865</v>
      </c>
      <c r="K13" s="185">
        <v>100</v>
      </c>
      <c r="L13" s="186"/>
      <c r="M13" s="190"/>
      <c r="N13" s="188">
        <f t="shared" si="1"/>
        <v>100</v>
      </c>
      <c r="O13" s="200" t="s">
        <v>88</v>
      </c>
    </row>
    <row r="14" spans="1:42" ht="13" x14ac:dyDescent="0.3">
      <c r="A14" s="252">
        <v>45265</v>
      </c>
      <c r="B14" s="347" t="s">
        <v>839</v>
      </c>
      <c r="C14" s="191"/>
      <c r="D14" s="190"/>
      <c r="E14" s="202">
        <v>41</v>
      </c>
      <c r="F14" s="188">
        <f t="shared" si="0"/>
        <v>41</v>
      </c>
      <c r="G14" s="194" t="s">
        <v>88</v>
      </c>
      <c r="I14" s="193">
        <v>45272</v>
      </c>
      <c r="J14" s="55" t="s">
        <v>866</v>
      </c>
      <c r="K14" s="185">
        <v>227.21</v>
      </c>
      <c r="L14" s="186"/>
      <c r="M14" s="190"/>
      <c r="N14" s="190">
        <f t="shared" si="1"/>
        <v>227.21</v>
      </c>
      <c r="O14" s="200" t="s">
        <v>88</v>
      </c>
    </row>
    <row r="15" spans="1:42" ht="13" x14ac:dyDescent="0.3">
      <c r="A15" s="252">
        <v>45265</v>
      </c>
      <c r="B15" s="347" t="s">
        <v>839</v>
      </c>
      <c r="C15" s="191"/>
      <c r="D15" s="190"/>
      <c r="E15" s="202">
        <v>7.5</v>
      </c>
      <c r="F15" s="188">
        <f t="shared" si="0"/>
        <v>7.5</v>
      </c>
      <c r="G15" s="194" t="s">
        <v>88</v>
      </c>
      <c r="I15" s="193">
        <v>45276</v>
      </c>
      <c r="J15" s="55" t="s">
        <v>421</v>
      </c>
      <c r="K15" s="185">
        <v>70</v>
      </c>
      <c r="L15" s="186"/>
      <c r="M15" s="190"/>
      <c r="N15" s="190">
        <f t="shared" si="1"/>
        <v>70</v>
      </c>
      <c r="O15" s="200" t="s">
        <v>88</v>
      </c>
    </row>
    <row r="16" spans="1:42" ht="13" x14ac:dyDescent="0.3">
      <c r="A16" s="252">
        <v>45265</v>
      </c>
      <c r="B16" s="347" t="s">
        <v>841</v>
      </c>
      <c r="C16" s="191"/>
      <c r="D16" s="190">
        <v>14.1</v>
      </c>
      <c r="E16" s="202"/>
      <c r="F16" s="188">
        <f t="shared" si="0"/>
        <v>14.1</v>
      </c>
      <c r="G16" s="194" t="s">
        <v>88</v>
      </c>
      <c r="I16" s="252">
        <v>45279</v>
      </c>
      <c r="J16" s="211" t="s">
        <v>95</v>
      </c>
      <c r="K16" s="185">
        <v>118.46</v>
      </c>
      <c r="L16" s="186"/>
      <c r="M16" s="190"/>
      <c r="N16" s="190">
        <f t="shared" si="1"/>
        <v>118.46</v>
      </c>
      <c r="O16" s="200" t="s">
        <v>88</v>
      </c>
    </row>
    <row r="17" spans="1:42" ht="13" x14ac:dyDescent="0.3">
      <c r="A17" s="252">
        <v>45265</v>
      </c>
      <c r="B17" s="347" t="s">
        <v>840</v>
      </c>
      <c r="C17" s="191"/>
      <c r="D17" s="190"/>
      <c r="E17" s="202">
        <v>1.7</v>
      </c>
      <c r="F17" s="188">
        <f t="shared" si="0"/>
        <v>1.7</v>
      </c>
      <c r="G17" s="194" t="s">
        <v>88</v>
      </c>
      <c r="I17" s="193">
        <v>45281</v>
      </c>
      <c r="J17" s="55" t="s">
        <v>422</v>
      </c>
      <c r="K17" s="185">
        <v>125</v>
      </c>
      <c r="L17" s="186"/>
      <c r="M17" s="190"/>
      <c r="N17" s="190">
        <f t="shared" si="1"/>
        <v>125</v>
      </c>
      <c r="O17" s="200" t="s">
        <v>88</v>
      </c>
    </row>
    <row r="18" spans="1:42" ht="13" x14ac:dyDescent="0.3">
      <c r="A18" s="252">
        <v>45271</v>
      </c>
      <c r="B18" s="347" t="s">
        <v>854</v>
      </c>
      <c r="C18" s="191"/>
      <c r="D18" s="190">
        <v>39.799999999999997</v>
      </c>
      <c r="E18" s="202"/>
      <c r="F18" s="188">
        <f t="shared" si="0"/>
        <v>39.799999999999997</v>
      </c>
      <c r="G18" s="194" t="s">
        <v>88</v>
      </c>
      <c r="I18" s="193">
        <v>45283</v>
      </c>
      <c r="J18" s="55" t="s">
        <v>547</v>
      </c>
      <c r="K18" s="185"/>
      <c r="L18" s="186">
        <v>50</v>
      </c>
      <c r="M18" s="190"/>
      <c r="N18" s="190">
        <f t="shared" si="1"/>
        <v>50</v>
      </c>
      <c r="O18" s="200" t="s">
        <v>88</v>
      </c>
    </row>
    <row r="19" spans="1:42" ht="13" x14ac:dyDescent="0.3">
      <c r="A19" s="252">
        <v>45271</v>
      </c>
      <c r="B19" s="347" t="s">
        <v>855</v>
      </c>
      <c r="C19" s="191"/>
      <c r="D19" s="190">
        <v>79.5</v>
      </c>
      <c r="E19" s="202"/>
      <c r="F19" s="188">
        <f t="shared" si="0"/>
        <v>79.5</v>
      </c>
      <c r="G19" s="194" t="s">
        <v>88</v>
      </c>
      <c r="I19" s="252">
        <v>45288</v>
      </c>
      <c r="J19" s="211" t="s">
        <v>301</v>
      </c>
      <c r="K19" s="185">
        <v>75</v>
      </c>
      <c r="L19" s="186"/>
      <c r="M19" s="190"/>
      <c r="N19" s="190">
        <f t="shared" si="1"/>
        <v>75</v>
      </c>
      <c r="O19" s="200" t="s">
        <v>88</v>
      </c>
    </row>
    <row r="20" spans="1:42" s="154" customFormat="1" ht="13" x14ac:dyDescent="0.3">
      <c r="A20" s="252">
        <v>45271</v>
      </c>
      <c r="B20" s="347" t="s">
        <v>856</v>
      </c>
      <c r="C20" s="191"/>
      <c r="D20" s="186"/>
      <c r="E20" s="202">
        <v>3</v>
      </c>
      <c r="F20" s="188">
        <f t="shared" si="0"/>
        <v>3</v>
      </c>
      <c r="G20" s="194" t="s">
        <v>88</v>
      </c>
      <c r="H20" s="3"/>
      <c r="I20" s="252">
        <v>45288</v>
      </c>
      <c r="J20" s="211" t="s">
        <v>261</v>
      </c>
      <c r="K20" s="185">
        <v>19.27</v>
      </c>
      <c r="L20" s="186"/>
      <c r="M20" s="190"/>
      <c r="N20" s="190">
        <f t="shared" si="1"/>
        <v>19.27</v>
      </c>
      <c r="O20" s="200" t="s">
        <v>88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3" x14ac:dyDescent="0.3">
      <c r="A21" s="252">
        <v>45271</v>
      </c>
      <c r="B21" s="347" t="s">
        <v>857</v>
      </c>
      <c r="C21" s="191"/>
      <c r="D21" s="190"/>
      <c r="E21" s="202">
        <v>26.6</v>
      </c>
      <c r="F21" s="188">
        <f t="shared" ref="F21:F53" si="2">SUM(C21:E21)</f>
        <v>26.6</v>
      </c>
      <c r="G21" s="194" t="s">
        <v>88</v>
      </c>
      <c r="I21" s="252"/>
      <c r="J21" s="211"/>
      <c r="K21" s="185"/>
      <c r="L21" s="186"/>
      <c r="M21" s="190"/>
      <c r="N21" s="190">
        <f t="shared" ref="N21:N53" si="3">SUM(K21:M21)</f>
        <v>0</v>
      </c>
      <c r="O21" s="200"/>
    </row>
    <row r="22" spans="1:42" s="154" customFormat="1" ht="13" x14ac:dyDescent="0.3">
      <c r="A22" s="252">
        <v>45271</v>
      </c>
      <c r="B22" s="347" t="s">
        <v>858</v>
      </c>
      <c r="C22" s="191"/>
      <c r="D22" s="186">
        <v>49.3</v>
      </c>
      <c r="E22" s="202"/>
      <c r="F22" s="188">
        <f t="shared" si="2"/>
        <v>49.3</v>
      </c>
      <c r="G22" s="194" t="s">
        <v>88</v>
      </c>
      <c r="H22" s="3"/>
      <c r="I22" s="252"/>
      <c r="J22" s="211"/>
      <c r="K22" s="185"/>
      <c r="L22" s="186"/>
      <c r="M22" s="190"/>
      <c r="N22" s="190">
        <f t="shared" si="3"/>
        <v>0</v>
      </c>
      <c r="O22" s="20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3" x14ac:dyDescent="0.3">
      <c r="A23" s="252">
        <v>45271</v>
      </c>
      <c r="B23" s="347" t="s">
        <v>859</v>
      </c>
      <c r="C23" s="191"/>
      <c r="D23" s="190"/>
      <c r="E23" s="202">
        <v>7.9</v>
      </c>
      <c r="F23" s="190">
        <f t="shared" si="2"/>
        <v>7.9</v>
      </c>
      <c r="G23" s="194" t="s">
        <v>88</v>
      </c>
      <c r="I23" s="193"/>
      <c r="J23" s="55"/>
      <c r="K23" s="185"/>
      <c r="L23" s="186"/>
      <c r="M23" s="190"/>
      <c r="N23" s="188">
        <f t="shared" si="3"/>
        <v>0</v>
      </c>
      <c r="O23" s="200"/>
    </row>
    <row r="24" spans="1:42" ht="13" x14ac:dyDescent="0.3">
      <c r="A24" s="252">
        <v>45271</v>
      </c>
      <c r="B24" s="347" t="s">
        <v>854</v>
      </c>
      <c r="C24" s="191"/>
      <c r="D24" s="190"/>
      <c r="E24" s="202">
        <v>44.3</v>
      </c>
      <c r="F24" s="188">
        <f t="shared" si="2"/>
        <v>44.3</v>
      </c>
      <c r="G24" s="194" t="s">
        <v>88</v>
      </c>
      <c r="I24" s="193"/>
      <c r="J24" s="55"/>
      <c r="K24" s="185"/>
      <c r="L24" s="186"/>
      <c r="M24" s="190"/>
      <c r="N24" s="190">
        <f t="shared" si="3"/>
        <v>0</v>
      </c>
      <c r="O24" s="200"/>
    </row>
    <row r="25" spans="1:42" s="154" customFormat="1" ht="13" x14ac:dyDescent="0.3">
      <c r="A25" s="252">
        <v>45271</v>
      </c>
      <c r="B25" s="347" t="s">
        <v>860</v>
      </c>
      <c r="C25" s="191"/>
      <c r="D25" s="186"/>
      <c r="E25" s="202">
        <v>162</v>
      </c>
      <c r="F25" s="188">
        <f t="shared" si="2"/>
        <v>162</v>
      </c>
      <c r="G25" s="194" t="s">
        <v>88</v>
      </c>
      <c r="H25" s="3"/>
      <c r="I25" s="252"/>
      <c r="J25" s="211"/>
      <c r="K25" s="185"/>
      <c r="L25" s="186"/>
      <c r="M25" s="190"/>
      <c r="N25" s="190">
        <f t="shared" si="3"/>
        <v>0</v>
      </c>
      <c r="O25" s="20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3" x14ac:dyDescent="0.3">
      <c r="A26" s="252">
        <v>45271</v>
      </c>
      <c r="B26" s="347" t="s">
        <v>854</v>
      </c>
      <c r="C26" s="191"/>
      <c r="D26" s="190"/>
      <c r="E26" s="202">
        <v>8.5</v>
      </c>
      <c r="F26" s="190">
        <f t="shared" si="2"/>
        <v>8.5</v>
      </c>
      <c r="G26" s="194" t="s">
        <v>88</v>
      </c>
      <c r="I26" s="193"/>
      <c r="J26" s="55"/>
      <c r="K26" s="185"/>
      <c r="L26" s="186"/>
      <c r="M26" s="190"/>
      <c r="N26" s="188">
        <f t="shared" si="3"/>
        <v>0</v>
      </c>
      <c r="O26" s="200"/>
    </row>
    <row r="27" spans="1:42" ht="13" x14ac:dyDescent="0.3">
      <c r="A27" s="252">
        <v>45271</v>
      </c>
      <c r="B27" s="347" t="s">
        <v>854</v>
      </c>
      <c r="C27" s="191"/>
      <c r="D27" s="190"/>
      <c r="E27" s="202">
        <v>2.5</v>
      </c>
      <c r="F27" s="188">
        <f t="shared" si="2"/>
        <v>2.5</v>
      </c>
      <c r="G27" s="194" t="s">
        <v>88</v>
      </c>
      <c r="I27" s="193"/>
      <c r="J27" s="55"/>
      <c r="K27" s="185"/>
      <c r="L27" s="186"/>
      <c r="M27" s="190"/>
      <c r="N27" s="190">
        <f t="shared" si="3"/>
        <v>0</v>
      </c>
      <c r="O27" s="200"/>
    </row>
    <row r="28" spans="1:42" ht="13" x14ac:dyDescent="0.3">
      <c r="A28" s="252">
        <v>45271</v>
      </c>
      <c r="B28" s="347" t="s">
        <v>854</v>
      </c>
      <c r="C28" s="191"/>
      <c r="D28" s="190">
        <v>7</v>
      </c>
      <c r="E28" s="202"/>
      <c r="F28" s="188">
        <f t="shared" si="2"/>
        <v>7</v>
      </c>
      <c r="G28" s="194" t="s">
        <v>88</v>
      </c>
      <c r="I28" s="193"/>
      <c r="J28" s="55"/>
      <c r="K28" s="185"/>
      <c r="L28" s="186"/>
      <c r="M28" s="190"/>
      <c r="N28" s="190">
        <f t="shared" si="3"/>
        <v>0</v>
      </c>
      <c r="O28" s="200"/>
    </row>
    <row r="29" spans="1:42" ht="13" x14ac:dyDescent="0.3">
      <c r="A29" s="252">
        <v>45271</v>
      </c>
      <c r="B29" s="347" t="s">
        <v>861</v>
      </c>
      <c r="C29" s="191"/>
      <c r="D29" s="190"/>
      <c r="E29" s="202">
        <v>90</v>
      </c>
      <c r="F29" s="188">
        <f t="shared" si="2"/>
        <v>90</v>
      </c>
      <c r="G29" s="194" t="s">
        <v>88</v>
      </c>
      <c r="I29" s="252"/>
      <c r="J29" s="211"/>
      <c r="K29" s="185"/>
      <c r="L29" s="186"/>
      <c r="M29" s="190"/>
      <c r="N29" s="190">
        <f t="shared" si="3"/>
        <v>0</v>
      </c>
      <c r="O29" s="200"/>
    </row>
    <row r="30" spans="1:42" ht="13" x14ac:dyDescent="0.3">
      <c r="A30" s="252">
        <v>45271</v>
      </c>
      <c r="B30" s="347" t="s">
        <v>862</v>
      </c>
      <c r="C30" s="191"/>
      <c r="D30" s="190"/>
      <c r="E30" s="202">
        <v>75</v>
      </c>
      <c r="F30" s="188">
        <f t="shared" si="2"/>
        <v>75</v>
      </c>
      <c r="G30" s="194" t="s">
        <v>88</v>
      </c>
      <c r="I30" s="193"/>
      <c r="J30" s="55"/>
      <c r="K30" s="185"/>
      <c r="L30" s="186"/>
      <c r="M30" s="190"/>
      <c r="N30" s="190">
        <f t="shared" si="3"/>
        <v>0</v>
      </c>
      <c r="O30" s="200"/>
    </row>
    <row r="31" spans="1:42" ht="13" x14ac:dyDescent="0.3">
      <c r="A31" s="252">
        <v>45282</v>
      </c>
      <c r="B31" s="347" t="s">
        <v>870</v>
      </c>
      <c r="C31" s="191"/>
      <c r="D31" s="190"/>
      <c r="E31" s="202">
        <v>7.1</v>
      </c>
      <c r="F31" s="188">
        <f t="shared" si="2"/>
        <v>7.1</v>
      </c>
      <c r="G31" s="194" t="s">
        <v>88</v>
      </c>
      <c r="I31" s="193"/>
      <c r="J31" s="55"/>
      <c r="K31" s="185"/>
      <c r="L31" s="186"/>
      <c r="M31" s="190"/>
      <c r="N31" s="190">
        <f t="shared" si="3"/>
        <v>0</v>
      </c>
      <c r="O31" s="200"/>
    </row>
    <row r="32" spans="1:42" ht="13" x14ac:dyDescent="0.3">
      <c r="A32" s="252">
        <v>45282</v>
      </c>
      <c r="B32" s="347" t="s">
        <v>869</v>
      </c>
      <c r="C32" s="191"/>
      <c r="D32" s="190"/>
      <c r="E32" s="202">
        <v>1.7</v>
      </c>
      <c r="F32" s="188">
        <f t="shared" si="2"/>
        <v>1.7</v>
      </c>
      <c r="G32" s="194" t="s">
        <v>88</v>
      </c>
      <c r="I32" s="252"/>
      <c r="J32" s="211"/>
      <c r="K32" s="185"/>
      <c r="L32" s="186"/>
      <c r="M32" s="190"/>
      <c r="N32" s="190">
        <f t="shared" si="3"/>
        <v>0</v>
      </c>
      <c r="O32" s="200"/>
    </row>
    <row r="33" spans="1:42" s="154" customFormat="1" ht="13" x14ac:dyDescent="0.3">
      <c r="A33" s="252">
        <v>45282</v>
      </c>
      <c r="B33" s="347" t="s">
        <v>871</v>
      </c>
      <c r="C33" s="191"/>
      <c r="D33" s="186">
        <v>28.8</v>
      </c>
      <c r="E33" s="202"/>
      <c r="F33" s="188">
        <f t="shared" si="2"/>
        <v>28.8</v>
      </c>
      <c r="G33" s="194" t="s">
        <v>88</v>
      </c>
      <c r="H33" s="3"/>
      <c r="I33" s="252"/>
      <c r="J33" s="211"/>
      <c r="K33" s="185"/>
      <c r="L33" s="186"/>
      <c r="M33" s="190"/>
      <c r="N33" s="190">
        <f t="shared" si="3"/>
        <v>0</v>
      </c>
      <c r="O33" s="20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3" x14ac:dyDescent="0.3">
      <c r="A34" s="252">
        <v>45282</v>
      </c>
      <c r="B34" s="347" t="s">
        <v>872</v>
      </c>
      <c r="C34" s="191"/>
      <c r="D34" s="190">
        <v>84.9</v>
      </c>
      <c r="E34" s="202"/>
      <c r="F34" s="188">
        <f t="shared" ref="F34:F37" si="4">SUM(C34:E34)</f>
        <v>84.9</v>
      </c>
      <c r="G34" s="194" t="s">
        <v>88</v>
      </c>
      <c r="I34" s="252"/>
      <c r="J34" s="211"/>
      <c r="K34" s="185"/>
      <c r="L34" s="186"/>
      <c r="M34" s="190"/>
      <c r="N34" s="190">
        <f t="shared" ref="N34:N37" si="5">SUM(K34:M34)</f>
        <v>0</v>
      </c>
      <c r="O34" s="200"/>
    </row>
    <row r="35" spans="1:42" s="154" customFormat="1" ht="13" x14ac:dyDescent="0.3">
      <c r="A35" s="252">
        <v>45282</v>
      </c>
      <c r="B35" s="347" t="s">
        <v>873</v>
      </c>
      <c r="C35" s="191"/>
      <c r="D35" s="186"/>
      <c r="E35" s="202">
        <v>27</v>
      </c>
      <c r="F35" s="188">
        <f t="shared" si="4"/>
        <v>27</v>
      </c>
      <c r="G35" s="194" t="s">
        <v>88</v>
      </c>
      <c r="H35" s="3"/>
      <c r="I35" s="252"/>
      <c r="J35" s="211"/>
      <c r="K35" s="185"/>
      <c r="L35" s="186"/>
      <c r="M35" s="190"/>
      <c r="N35" s="190">
        <f t="shared" si="5"/>
        <v>0</v>
      </c>
      <c r="O35" s="20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3" x14ac:dyDescent="0.3">
      <c r="A36" s="252">
        <v>45282</v>
      </c>
      <c r="B36" s="347" t="s">
        <v>874</v>
      </c>
      <c r="C36" s="191"/>
      <c r="D36" s="190"/>
      <c r="E36" s="202">
        <v>1.7</v>
      </c>
      <c r="F36" s="190">
        <f t="shared" si="4"/>
        <v>1.7</v>
      </c>
      <c r="G36" s="194" t="s">
        <v>88</v>
      </c>
      <c r="I36" s="193"/>
      <c r="J36" s="55"/>
      <c r="K36" s="185"/>
      <c r="L36" s="186"/>
      <c r="M36" s="190"/>
      <c r="N36" s="188">
        <f t="shared" si="5"/>
        <v>0</v>
      </c>
      <c r="O36" s="200"/>
    </row>
    <row r="37" spans="1:42" ht="13" x14ac:dyDescent="0.3">
      <c r="A37" s="252">
        <v>45282</v>
      </c>
      <c r="B37" s="347" t="s">
        <v>876</v>
      </c>
      <c r="C37" s="191"/>
      <c r="D37" s="190"/>
      <c r="E37" s="202">
        <v>25.5</v>
      </c>
      <c r="F37" s="188">
        <f t="shared" si="4"/>
        <v>25.5</v>
      </c>
      <c r="G37" s="194" t="s">
        <v>88</v>
      </c>
      <c r="I37" s="193"/>
      <c r="J37" s="55"/>
      <c r="K37" s="185"/>
      <c r="L37" s="186"/>
      <c r="M37" s="190"/>
      <c r="N37" s="190">
        <f t="shared" si="5"/>
        <v>0</v>
      </c>
      <c r="O37" s="200"/>
    </row>
    <row r="38" spans="1:42" ht="13" x14ac:dyDescent="0.3">
      <c r="A38" s="252">
        <v>45282</v>
      </c>
      <c r="B38" s="347" t="s">
        <v>875</v>
      </c>
      <c r="C38" s="191"/>
      <c r="D38" s="190"/>
      <c r="E38" s="202">
        <v>7</v>
      </c>
      <c r="F38" s="188">
        <f t="shared" si="2"/>
        <v>7</v>
      </c>
      <c r="G38" s="194" t="s">
        <v>88</v>
      </c>
      <c r="I38" s="193"/>
      <c r="J38" s="55"/>
      <c r="K38" s="185"/>
      <c r="L38" s="186"/>
      <c r="M38" s="190"/>
      <c r="N38" s="190">
        <f t="shared" si="3"/>
        <v>0</v>
      </c>
      <c r="O38" s="200"/>
    </row>
    <row r="39" spans="1:42" ht="13" x14ac:dyDescent="0.3">
      <c r="A39" s="252">
        <v>45282</v>
      </c>
      <c r="B39" s="347" t="s">
        <v>875</v>
      </c>
      <c r="C39" s="191"/>
      <c r="D39" s="190"/>
      <c r="E39" s="202">
        <v>91</v>
      </c>
      <c r="F39" s="188">
        <f t="shared" si="2"/>
        <v>91</v>
      </c>
      <c r="G39" s="194" t="s">
        <v>88</v>
      </c>
      <c r="I39" s="252"/>
      <c r="J39" s="211"/>
      <c r="K39" s="185"/>
      <c r="L39" s="186"/>
      <c r="M39" s="190"/>
      <c r="N39" s="190">
        <f t="shared" si="3"/>
        <v>0</v>
      </c>
      <c r="O39" s="200"/>
    </row>
    <row r="40" spans="1:42" ht="13" x14ac:dyDescent="0.3">
      <c r="A40" s="252">
        <v>45282</v>
      </c>
      <c r="B40" s="347" t="s">
        <v>875</v>
      </c>
      <c r="C40" s="191"/>
      <c r="D40" s="190"/>
      <c r="E40" s="202">
        <v>11</v>
      </c>
      <c r="F40" s="188">
        <f t="shared" si="2"/>
        <v>11</v>
      </c>
      <c r="G40" s="194" t="s">
        <v>88</v>
      </c>
      <c r="I40" s="193"/>
      <c r="J40" s="55"/>
      <c r="K40" s="185"/>
      <c r="L40" s="186"/>
      <c r="M40" s="190"/>
      <c r="N40" s="190">
        <f t="shared" si="3"/>
        <v>0</v>
      </c>
      <c r="O40" s="200"/>
    </row>
    <row r="41" spans="1:42" ht="13" x14ac:dyDescent="0.3">
      <c r="A41" s="252">
        <v>45282</v>
      </c>
      <c r="B41" s="347" t="s">
        <v>877</v>
      </c>
      <c r="C41" s="191"/>
      <c r="D41" s="190"/>
      <c r="E41" s="202">
        <v>15</v>
      </c>
      <c r="F41" s="188">
        <f t="shared" ref="F41:F50" si="6">SUM(C41:E41)</f>
        <v>15</v>
      </c>
      <c r="G41" s="194" t="s">
        <v>88</v>
      </c>
      <c r="I41" s="193"/>
      <c r="J41" s="55"/>
      <c r="K41" s="185"/>
      <c r="L41" s="186"/>
      <c r="M41" s="190"/>
      <c r="N41" s="190">
        <f t="shared" ref="N41:N50" si="7">SUM(K41:M41)</f>
        <v>0</v>
      </c>
      <c r="O41" s="200"/>
    </row>
    <row r="42" spans="1:42" ht="13" x14ac:dyDescent="0.3">
      <c r="A42" s="252">
        <v>45282</v>
      </c>
      <c r="B42" s="347" t="s">
        <v>878</v>
      </c>
      <c r="C42" s="191"/>
      <c r="D42" s="190"/>
      <c r="E42" s="202">
        <v>46</v>
      </c>
      <c r="F42" s="188">
        <f t="shared" si="6"/>
        <v>46</v>
      </c>
      <c r="G42" s="194" t="s">
        <v>88</v>
      </c>
      <c r="I42" s="252"/>
      <c r="J42" s="211"/>
      <c r="K42" s="185"/>
      <c r="L42" s="186"/>
      <c r="M42" s="190"/>
      <c r="N42" s="190">
        <f t="shared" si="7"/>
        <v>0</v>
      </c>
      <c r="O42" s="200"/>
    </row>
    <row r="43" spans="1:42" s="154" customFormat="1" ht="13" x14ac:dyDescent="0.3">
      <c r="A43" s="252">
        <v>41631</v>
      </c>
      <c r="B43" s="347" t="s">
        <v>881</v>
      </c>
      <c r="C43" s="191"/>
      <c r="D43" s="186">
        <v>38</v>
      </c>
      <c r="E43" s="202"/>
      <c r="F43" s="188">
        <f t="shared" si="6"/>
        <v>38</v>
      </c>
      <c r="G43" s="194" t="s">
        <v>88</v>
      </c>
      <c r="H43" s="3"/>
      <c r="I43" s="252"/>
      <c r="J43" s="211"/>
      <c r="K43" s="185"/>
      <c r="L43" s="186"/>
      <c r="M43" s="190"/>
      <c r="N43" s="190">
        <f t="shared" si="7"/>
        <v>0</v>
      </c>
      <c r="O43" s="20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3" x14ac:dyDescent="0.3">
      <c r="A44" s="252">
        <v>41631</v>
      </c>
      <c r="B44" s="347" t="s">
        <v>882</v>
      </c>
      <c r="C44" s="191"/>
      <c r="D44" s="190"/>
      <c r="E44" s="202">
        <v>7</v>
      </c>
      <c r="F44" s="188">
        <f t="shared" si="6"/>
        <v>7</v>
      </c>
      <c r="G44" s="194" t="s">
        <v>88</v>
      </c>
      <c r="I44" s="252"/>
      <c r="J44" s="211"/>
      <c r="K44" s="185"/>
      <c r="L44" s="186"/>
      <c r="M44" s="190"/>
      <c r="N44" s="190">
        <f t="shared" si="7"/>
        <v>0</v>
      </c>
      <c r="O44" s="200"/>
    </row>
    <row r="45" spans="1:42" s="154" customFormat="1" ht="13" x14ac:dyDescent="0.3">
      <c r="A45" s="252">
        <v>45290</v>
      </c>
      <c r="B45" s="347" t="s">
        <v>887</v>
      </c>
      <c r="C45" s="191"/>
      <c r="D45" s="186">
        <v>66</v>
      </c>
      <c r="E45" s="202"/>
      <c r="F45" s="188">
        <f t="shared" si="6"/>
        <v>66</v>
      </c>
      <c r="G45" s="194" t="s">
        <v>88</v>
      </c>
      <c r="H45" s="3"/>
      <c r="I45" s="252"/>
      <c r="J45" s="211"/>
      <c r="K45" s="185"/>
      <c r="L45" s="186"/>
      <c r="M45" s="190"/>
      <c r="N45" s="190">
        <f t="shared" si="7"/>
        <v>0</v>
      </c>
      <c r="O45" s="20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3" x14ac:dyDescent="0.3">
      <c r="A46" s="252">
        <v>45290</v>
      </c>
      <c r="B46" s="347" t="s">
        <v>888</v>
      </c>
      <c r="C46" s="191"/>
      <c r="D46" s="190"/>
      <c r="E46" s="202">
        <v>129.5</v>
      </c>
      <c r="F46" s="190">
        <f t="shared" si="6"/>
        <v>129.5</v>
      </c>
      <c r="G46" s="194" t="s">
        <v>88</v>
      </c>
      <c r="I46" s="193"/>
      <c r="J46" s="55"/>
      <c r="K46" s="185"/>
      <c r="L46" s="186"/>
      <c r="M46" s="190"/>
      <c r="N46" s="188">
        <f t="shared" si="7"/>
        <v>0</v>
      </c>
      <c r="O46" s="200"/>
    </row>
    <row r="47" spans="1:42" ht="13" x14ac:dyDescent="0.3">
      <c r="A47" s="252">
        <v>45290</v>
      </c>
      <c r="B47" s="347" t="s">
        <v>889</v>
      </c>
      <c r="C47" s="191"/>
      <c r="D47" s="190"/>
      <c r="E47" s="202">
        <v>6.9</v>
      </c>
      <c r="F47" s="188">
        <f t="shared" si="6"/>
        <v>6.9</v>
      </c>
      <c r="G47" s="194" t="s">
        <v>88</v>
      </c>
      <c r="I47" s="193"/>
      <c r="J47" s="55"/>
      <c r="K47" s="185"/>
      <c r="L47" s="186"/>
      <c r="M47" s="190"/>
      <c r="N47" s="190">
        <f t="shared" si="7"/>
        <v>0</v>
      </c>
      <c r="O47" s="200"/>
    </row>
    <row r="48" spans="1:42" ht="13" x14ac:dyDescent="0.3">
      <c r="A48" s="252">
        <v>45290</v>
      </c>
      <c r="B48" s="347" t="s">
        <v>890</v>
      </c>
      <c r="C48" s="191"/>
      <c r="D48" s="190"/>
      <c r="E48" s="202">
        <v>4.5999999999999996</v>
      </c>
      <c r="F48" s="188">
        <f t="shared" si="6"/>
        <v>4.5999999999999996</v>
      </c>
      <c r="G48" s="194" t="s">
        <v>88</v>
      </c>
      <c r="I48" s="193"/>
      <c r="J48" s="55"/>
      <c r="K48" s="185"/>
      <c r="L48" s="186"/>
      <c r="M48" s="190"/>
      <c r="N48" s="190">
        <f t="shared" si="7"/>
        <v>0</v>
      </c>
      <c r="O48" s="200"/>
    </row>
    <row r="49" spans="1:42" ht="13" x14ac:dyDescent="0.3">
      <c r="A49" s="252">
        <v>45290</v>
      </c>
      <c r="B49" s="347" t="s">
        <v>891</v>
      </c>
      <c r="C49" s="191"/>
      <c r="D49" s="190"/>
      <c r="E49" s="202">
        <v>65</v>
      </c>
      <c r="F49" s="188">
        <f t="shared" si="6"/>
        <v>65</v>
      </c>
      <c r="G49" s="194" t="s">
        <v>88</v>
      </c>
      <c r="I49" s="252"/>
      <c r="J49" s="211"/>
      <c r="K49" s="185"/>
      <c r="L49" s="186"/>
      <c r="M49" s="190"/>
      <c r="N49" s="190">
        <f t="shared" si="7"/>
        <v>0</v>
      </c>
      <c r="O49" s="200"/>
    </row>
    <row r="50" spans="1:42" ht="13" x14ac:dyDescent="0.3">
      <c r="A50" s="252"/>
      <c r="B50" s="347"/>
      <c r="C50" s="191"/>
      <c r="D50" s="190"/>
      <c r="E50" s="202"/>
      <c r="F50" s="188">
        <f t="shared" si="6"/>
        <v>0</v>
      </c>
      <c r="G50" s="194"/>
      <c r="I50" s="193"/>
      <c r="J50" s="55"/>
      <c r="K50" s="185"/>
      <c r="L50" s="186"/>
      <c r="M50" s="190"/>
      <c r="N50" s="190">
        <f t="shared" si="7"/>
        <v>0</v>
      </c>
      <c r="O50" s="200"/>
    </row>
    <row r="51" spans="1:42" ht="13" x14ac:dyDescent="0.3">
      <c r="A51" s="252"/>
      <c r="B51" s="347"/>
      <c r="C51" s="191"/>
      <c r="D51" s="190"/>
      <c r="E51" s="202"/>
      <c r="F51" s="188">
        <f t="shared" si="2"/>
        <v>0</v>
      </c>
      <c r="G51" s="194"/>
      <c r="I51" s="193"/>
      <c r="J51" s="55"/>
      <c r="K51" s="185"/>
      <c r="L51" s="186"/>
      <c r="M51" s="190"/>
      <c r="N51" s="190">
        <f t="shared" si="3"/>
        <v>0</v>
      </c>
      <c r="O51" s="200"/>
    </row>
    <row r="52" spans="1:42" ht="13" x14ac:dyDescent="0.3">
      <c r="A52" s="252"/>
      <c r="B52" s="347"/>
      <c r="C52" s="191"/>
      <c r="D52" s="190"/>
      <c r="E52" s="202"/>
      <c r="F52" s="188">
        <f t="shared" si="2"/>
        <v>0</v>
      </c>
      <c r="G52" s="194"/>
      <c r="I52" s="252"/>
      <c r="J52" s="211"/>
      <c r="K52" s="185"/>
      <c r="L52" s="186"/>
      <c r="M52" s="190"/>
      <c r="N52" s="190">
        <f t="shared" si="3"/>
        <v>0</v>
      </c>
      <c r="O52" s="200"/>
    </row>
    <row r="53" spans="1:42" s="154" customFormat="1" ht="13" x14ac:dyDescent="0.3">
      <c r="A53" s="252"/>
      <c r="B53" s="347"/>
      <c r="C53" s="191"/>
      <c r="D53" s="186"/>
      <c r="E53" s="202"/>
      <c r="F53" s="188">
        <f t="shared" si="2"/>
        <v>0</v>
      </c>
      <c r="G53" s="194"/>
      <c r="H53" s="3"/>
      <c r="I53" s="252"/>
      <c r="J53" s="211"/>
      <c r="K53" s="185"/>
      <c r="L53" s="186"/>
      <c r="M53" s="190"/>
      <c r="N53" s="190">
        <f t="shared" si="3"/>
        <v>0</v>
      </c>
      <c r="O53" s="20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s="3" customFormat="1" ht="13" x14ac:dyDescent="0.3">
      <c r="A54" s="252"/>
      <c r="B54" s="347"/>
      <c r="C54" s="191"/>
      <c r="D54" s="186"/>
      <c r="E54" s="202"/>
      <c r="F54" s="188">
        <f t="shared" si="0"/>
        <v>0</v>
      </c>
      <c r="G54" s="194"/>
      <c r="I54" s="193"/>
      <c r="J54" s="55"/>
      <c r="K54" s="185"/>
      <c r="L54" s="186"/>
      <c r="M54" s="190"/>
      <c r="N54" s="190">
        <f t="shared" si="1"/>
        <v>0</v>
      </c>
      <c r="O54" s="200"/>
    </row>
    <row r="55" spans="1:42" s="3" customFormat="1" ht="13" thickBot="1" x14ac:dyDescent="0.3">
      <c r="A55" s="195"/>
      <c r="B55" s="196" t="s">
        <v>7</v>
      </c>
      <c r="C55" s="197">
        <f>SUM(C4:C54)</f>
        <v>0</v>
      </c>
      <c r="D55" s="197">
        <f>SUM(D4:D54)</f>
        <v>563.4</v>
      </c>
      <c r="E55" s="197">
        <f>SUM(E4:E54)</f>
        <v>1228</v>
      </c>
      <c r="F55" s="198">
        <f>SUM(C55:E55)</f>
        <v>1791.4</v>
      </c>
      <c r="G55" s="199"/>
      <c r="I55" s="195"/>
      <c r="J55" s="196" t="s">
        <v>7</v>
      </c>
      <c r="K55" s="197">
        <f>SUM(K4:K54)</f>
        <v>1164.54</v>
      </c>
      <c r="L55" s="197">
        <f>SUM(L4:L54)</f>
        <v>200</v>
      </c>
      <c r="M55" s="197">
        <f>SUM(M4:M54)</f>
        <v>60</v>
      </c>
      <c r="N55" s="198">
        <f>SUM(N4:N54)</f>
        <v>1424.54</v>
      </c>
      <c r="O55" s="199"/>
    </row>
    <row r="56" spans="1:42" s="3" customFormat="1" ht="11" thickTop="1" x14ac:dyDescent="0.25">
      <c r="D56" s="1"/>
      <c r="E56" s="1"/>
      <c r="L56" s="1"/>
      <c r="M56" s="1"/>
    </row>
    <row r="57" spans="1:42" s="3" customFormat="1" x14ac:dyDescent="0.25">
      <c r="D57" s="1"/>
      <c r="E57" s="1"/>
      <c r="L57" s="1"/>
      <c r="M57" s="1"/>
    </row>
    <row r="58" spans="1:42" x14ac:dyDescent="0.25">
      <c r="A58" s="3"/>
      <c r="B58" s="3"/>
      <c r="C58" s="3"/>
      <c r="D58" s="1"/>
      <c r="E58" s="1"/>
      <c r="F58" s="3"/>
      <c r="G58" s="3"/>
      <c r="I58" s="3"/>
      <c r="J58" s="3"/>
      <c r="K58" s="3"/>
      <c r="L58" s="1"/>
      <c r="M58" s="1"/>
      <c r="N58" s="3"/>
      <c r="O58" s="3"/>
    </row>
    <row r="59" spans="1:42" x14ac:dyDescent="0.25">
      <c r="A59" s="3"/>
      <c r="B59" s="3"/>
      <c r="C59" s="3"/>
      <c r="D59" s="1"/>
      <c r="E59" s="1"/>
      <c r="F59" s="3"/>
      <c r="G59" s="3"/>
      <c r="I59" s="3"/>
      <c r="J59" s="3"/>
      <c r="K59" s="3"/>
      <c r="L59" s="1"/>
      <c r="M59" s="1"/>
      <c r="N59" s="3"/>
      <c r="O59" s="3"/>
      <c r="P59" s="348"/>
    </row>
    <row r="60" spans="1:42" x14ac:dyDescent="0.25">
      <c r="A60" s="3"/>
      <c r="B60" s="3"/>
      <c r="C60" s="3"/>
      <c r="D60" s="1"/>
      <c r="E60" s="1"/>
      <c r="F60" s="3"/>
      <c r="G60" s="3"/>
      <c r="I60" s="3"/>
      <c r="J60" s="3"/>
      <c r="K60" s="3"/>
      <c r="L60" s="1"/>
      <c r="M60" s="1"/>
      <c r="N60" s="3"/>
      <c r="O60" s="3"/>
    </row>
    <row r="61" spans="1:42" x14ac:dyDescent="0.25">
      <c r="A61" s="3"/>
      <c r="B61" s="3"/>
      <c r="C61" s="3"/>
      <c r="D61" s="1"/>
      <c r="E61" s="1"/>
      <c r="F61" s="3"/>
      <c r="G61" s="3"/>
      <c r="I61" s="3"/>
      <c r="J61" s="3"/>
      <c r="K61" s="3"/>
      <c r="L61" s="1"/>
      <c r="M61" s="1"/>
      <c r="N61" s="3"/>
      <c r="O61" s="3"/>
    </row>
    <row r="62" spans="1:42" x14ac:dyDescent="0.25">
      <c r="A62" s="3"/>
      <c r="B62" s="3"/>
      <c r="C62" s="3"/>
      <c r="D62" s="1"/>
      <c r="E62" s="1"/>
      <c r="F62" s="3"/>
      <c r="G62" s="3"/>
      <c r="I62" s="3"/>
      <c r="J62" s="3"/>
      <c r="K62" s="3"/>
      <c r="L62" s="1"/>
      <c r="M62" s="1"/>
      <c r="N62" s="3"/>
      <c r="O62" s="3"/>
    </row>
    <row r="63" spans="1:42" x14ac:dyDescent="0.25">
      <c r="A63" s="3"/>
      <c r="B63" s="3"/>
      <c r="C63" s="3"/>
      <c r="D63" s="1"/>
      <c r="E63" s="1"/>
      <c r="F63" s="3"/>
      <c r="G63" s="3"/>
      <c r="I63" s="3"/>
      <c r="J63" s="3"/>
      <c r="K63" s="3"/>
      <c r="L63" s="1"/>
      <c r="M63" s="1"/>
      <c r="N63" s="3"/>
      <c r="O63" s="3"/>
    </row>
    <row r="64" spans="1:42" s="154" customFormat="1" x14ac:dyDescent="0.25">
      <c r="A64" s="3"/>
      <c r="B64" s="3"/>
      <c r="C64" s="3"/>
      <c r="D64" s="1"/>
      <c r="E64" s="1"/>
      <c r="F64" s="3"/>
      <c r="G64" s="3"/>
      <c r="H64" s="3"/>
      <c r="I64" s="3"/>
      <c r="J64" s="3"/>
      <c r="K64" s="3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4:16" s="3" customFormat="1" x14ac:dyDescent="0.25">
      <c r="D65" s="1"/>
      <c r="E65" s="1"/>
      <c r="L65" s="1"/>
      <c r="M65" s="1"/>
    </row>
    <row r="66" spans="4:16" s="3" customFormat="1" x14ac:dyDescent="0.25">
      <c r="D66" s="1"/>
      <c r="E66" s="1"/>
      <c r="L66" s="1"/>
      <c r="M66" s="1"/>
    </row>
    <row r="67" spans="4:16" s="3" customFormat="1" x14ac:dyDescent="0.25">
      <c r="D67" s="1"/>
      <c r="E67" s="1"/>
      <c r="L67" s="1"/>
      <c r="M67" s="1"/>
    </row>
    <row r="68" spans="4:16" s="3" customFormat="1" x14ac:dyDescent="0.25">
      <c r="D68" s="1"/>
      <c r="E68" s="1"/>
      <c r="L68" s="1"/>
      <c r="M68" s="1"/>
    </row>
    <row r="69" spans="4:16" s="3" customFormat="1" x14ac:dyDescent="0.25">
      <c r="D69" s="1"/>
      <c r="E69" s="1"/>
      <c r="L69" s="1"/>
      <c r="M69" s="1"/>
    </row>
    <row r="70" spans="4:16" s="3" customFormat="1" x14ac:dyDescent="0.25">
      <c r="D70" s="1"/>
      <c r="E70" s="1"/>
      <c r="L70" s="1"/>
      <c r="M70" s="1"/>
    </row>
    <row r="71" spans="4:16" s="3" customFormat="1" x14ac:dyDescent="0.25">
      <c r="D71" s="1"/>
      <c r="E71" s="1"/>
      <c r="L71" s="1"/>
      <c r="M71" s="1"/>
    </row>
    <row r="72" spans="4:16" s="3" customFormat="1" x14ac:dyDescent="0.25">
      <c r="D72" s="1"/>
      <c r="E72" s="1"/>
      <c r="L72" s="1"/>
      <c r="M72" s="1"/>
      <c r="P72" s="348"/>
    </row>
    <row r="73" spans="4:16" s="3" customFormat="1" x14ac:dyDescent="0.25">
      <c r="D73" s="1"/>
      <c r="E73" s="1"/>
      <c r="L73" s="1"/>
      <c r="M73" s="1"/>
      <c r="P73" s="348"/>
    </row>
    <row r="74" spans="4:16" s="3" customFormat="1" x14ac:dyDescent="0.25">
      <c r="D74" s="1"/>
      <c r="E74" s="1"/>
      <c r="L74" s="1"/>
      <c r="M74" s="1"/>
    </row>
    <row r="75" spans="4:16" s="3" customFormat="1" x14ac:dyDescent="0.25">
      <c r="D75" s="1"/>
      <c r="E75" s="1"/>
      <c r="L75" s="1"/>
      <c r="M75" s="1"/>
    </row>
    <row r="76" spans="4:16" s="3" customFormat="1" x14ac:dyDescent="0.25">
      <c r="D76" s="1"/>
      <c r="E76" s="1"/>
      <c r="L76" s="1"/>
      <c r="M76" s="1"/>
    </row>
    <row r="77" spans="4:16" s="3" customFormat="1" x14ac:dyDescent="0.25">
      <c r="D77" s="1"/>
      <c r="E77" s="1"/>
      <c r="L77" s="1"/>
      <c r="M77" s="1"/>
    </row>
    <row r="78" spans="4:16" s="3" customFormat="1" x14ac:dyDescent="0.25">
      <c r="D78" s="1"/>
      <c r="E78" s="1"/>
      <c r="L78" s="1"/>
      <c r="M78" s="1"/>
    </row>
    <row r="79" spans="4:16" s="3" customFormat="1" x14ac:dyDescent="0.25">
      <c r="D79" s="1"/>
      <c r="E79" s="1"/>
      <c r="L79" s="1"/>
      <c r="M79" s="1"/>
    </row>
    <row r="80" spans="4:16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4:13" s="3" customFormat="1" x14ac:dyDescent="0.25">
      <c r="D1137" s="1"/>
      <c r="E1137" s="1"/>
      <c r="L1137" s="1"/>
      <c r="M1137" s="1"/>
    </row>
    <row r="1138" spans="4:13" s="3" customFormat="1" x14ac:dyDescent="0.25">
      <c r="D1138" s="1"/>
      <c r="E1138" s="1"/>
      <c r="L1138" s="1"/>
      <c r="M1138" s="1"/>
    </row>
    <row r="1139" spans="4:13" s="3" customFormat="1" x14ac:dyDescent="0.25">
      <c r="D1139" s="1"/>
      <c r="E1139" s="1"/>
      <c r="L1139" s="1"/>
      <c r="M1139" s="1"/>
    </row>
    <row r="1140" spans="4:13" s="3" customFormat="1" x14ac:dyDescent="0.25">
      <c r="D1140" s="1"/>
      <c r="E1140" s="1"/>
      <c r="L1140" s="1"/>
      <c r="M1140" s="1"/>
    </row>
    <row r="1141" spans="4:13" s="3" customFormat="1" x14ac:dyDescent="0.25">
      <c r="D1141" s="1"/>
      <c r="E1141" s="1"/>
      <c r="L1141" s="1"/>
      <c r="M1141" s="1"/>
    </row>
    <row r="1142" spans="4:13" s="3" customFormat="1" x14ac:dyDescent="0.25">
      <c r="D1142" s="1"/>
      <c r="E1142" s="1"/>
      <c r="L1142" s="1"/>
      <c r="M1142" s="1"/>
    </row>
    <row r="1143" spans="4:13" s="3" customFormat="1" x14ac:dyDescent="0.25">
      <c r="D1143" s="1"/>
      <c r="E1143" s="1"/>
      <c r="L1143" s="1"/>
      <c r="M1143" s="1"/>
    </row>
    <row r="1144" spans="4:13" s="3" customFormat="1" x14ac:dyDescent="0.25">
      <c r="D1144" s="1"/>
      <c r="E1144" s="1"/>
      <c r="L1144" s="1"/>
      <c r="M1144" s="1"/>
    </row>
    <row r="1145" spans="4:13" s="3" customFormat="1" x14ac:dyDescent="0.25">
      <c r="D1145" s="1"/>
      <c r="E1145" s="1"/>
      <c r="L1145" s="1"/>
      <c r="M1145" s="1"/>
    </row>
    <row r="1146" spans="4:13" s="3" customFormat="1" x14ac:dyDescent="0.25">
      <c r="D1146" s="1"/>
      <c r="E1146" s="1"/>
      <c r="L1146" s="1"/>
      <c r="M1146" s="1"/>
    </row>
    <row r="1147" spans="4:13" s="3" customFormat="1" x14ac:dyDescent="0.25">
      <c r="D1147" s="1"/>
      <c r="E1147" s="1"/>
      <c r="L1147" s="1"/>
      <c r="M1147" s="1"/>
    </row>
    <row r="1148" spans="4:13" s="3" customFormat="1" x14ac:dyDescent="0.25">
      <c r="D1148" s="1"/>
      <c r="E1148" s="1"/>
      <c r="L1148" s="1"/>
      <c r="M1148" s="1"/>
    </row>
    <row r="1149" spans="4:13" s="3" customFormat="1" x14ac:dyDescent="0.25">
      <c r="D1149" s="1"/>
      <c r="E1149" s="1"/>
      <c r="L1149" s="1"/>
      <c r="M1149" s="1"/>
    </row>
    <row r="1150" spans="4:13" s="3" customFormat="1" x14ac:dyDescent="0.25">
      <c r="D1150" s="1"/>
      <c r="E1150" s="1"/>
      <c r="L1150" s="1"/>
      <c r="M1150" s="1"/>
    </row>
    <row r="1151" spans="4:13" s="3" customFormat="1" x14ac:dyDescent="0.25">
      <c r="D1151" s="1"/>
      <c r="E1151" s="1"/>
      <c r="L1151" s="1"/>
      <c r="M1151" s="1"/>
    </row>
    <row r="1152" spans="4:13" s="3" customFormat="1" x14ac:dyDescent="0.25">
      <c r="D1152" s="1"/>
      <c r="E1152" s="1"/>
      <c r="L1152" s="1"/>
      <c r="M1152" s="1"/>
    </row>
    <row r="1153" spans="1:15" s="3" customFormat="1" x14ac:dyDescent="0.25">
      <c r="D1153" s="1"/>
      <c r="E1153" s="1"/>
      <c r="L1153" s="1"/>
      <c r="M1153" s="1"/>
    </row>
    <row r="1154" spans="1:15" s="3" customFormat="1" x14ac:dyDescent="0.25">
      <c r="D1154" s="1"/>
      <c r="E1154" s="1"/>
      <c r="L1154" s="1"/>
      <c r="M1154" s="1"/>
    </row>
    <row r="1155" spans="1:15" s="3" customFormat="1" x14ac:dyDescent="0.25">
      <c r="D1155" s="1"/>
      <c r="E1155" s="1"/>
      <c r="L1155" s="1"/>
      <c r="M1155" s="1"/>
    </row>
    <row r="1156" spans="1:15" s="3" customFormat="1" x14ac:dyDescent="0.25">
      <c r="D1156" s="1"/>
      <c r="E1156" s="1"/>
      <c r="L1156" s="1"/>
      <c r="M1156" s="1"/>
    </row>
    <row r="1157" spans="1:15" s="3" customFormat="1" x14ac:dyDescent="0.25">
      <c r="D1157" s="1"/>
      <c r="E1157" s="1"/>
      <c r="L1157" s="1"/>
      <c r="M1157" s="1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L1158" s="1"/>
      <c r="M1158" s="1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L1159" s="1"/>
      <c r="M1159" s="1"/>
    </row>
    <row r="1160" spans="1:15" s="3" customFormat="1" x14ac:dyDescent="0.25">
      <c r="A1160" s="57"/>
      <c r="B1160" s="57"/>
      <c r="C1160" s="57"/>
      <c r="D1160" s="145"/>
      <c r="E1160" s="145"/>
      <c r="F1160" s="57"/>
      <c r="G1160" s="155"/>
      <c r="L1160" s="1"/>
      <c r="M1160" s="1"/>
    </row>
    <row r="1161" spans="1:15" s="3" customFormat="1" x14ac:dyDescent="0.25">
      <c r="A1161" s="57"/>
      <c r="B1161" s="57"/>
      <c r="C1161" s="57"/>
      <c r="D1161" s="145"/>
      <c r="E1161" s="145"/>
      <c r="F1161" s="57"/>
      <c r="G1161" s="155"/>
      <c r="L1161" s="1"/>
      <c r="M1161" s="1"/>
    </row>
    <row r="1162" spans="1:15" s="3" customFormat="1" x14ac:dyDescent="0.25">
      <c r="A1162" s="57"/>
      <c r="B1162" s="57"/>
      <c r="C1162" s="57"/>
      <c r="D1162" s="145"/>
      <c r="E1162" s="145"/>
      <c r="F1162" s="57"/>
      <c r="G1162" s="155"/>
      <c r="L1162" s="1"/>
      <c r="M1162" s="1"/>
    </row>
    <row r="1163" spans="1:15" s="3" customFormat="1" x14ac:dyDescent="0.25">
      <c r="A1163" s="57"/>
      <c r="B1163" s="57"/>
      <c r="C1163" s="57"/>
      <c r="D1163" s="145"/>
      <c r="E1163" s="145"/>
      <c r="F1163" s="57"/>
      <c r="G1163" s="155"/>
      <c r="L1163" s="1"/>
      <c r="M1163" s="1"/>
    </row>
    <row r="1164" spans="1:15" s="3" customFormat="1" x14ac:dyDescent="0.25">
      <c r="A1164" s="57"/>
      <c r="B1164" s="57"/>
      <c r="C1164" s="57"/>
      <c r="D1164" s="145"/>
      <c r="E1164" s="145"/>
      <c r="F1164" s="57"/>
      <c r="G1164" s="155"/>
      <c r="L1164" s="1"/>
      <c r="M1164" s="1"/>
    </row>
    <row r="1165" spans="1:15" s="3" customFormat="1" x14ac:dyDescent="0.25">
      <c r="A1165" s="57"/>
      <c r="B1165" s="57"/>
      <c r="C1165" s="57"/>
      <c r="D1165" s="145"/>
      <c r="E1165" s="145"/>
      <c r="F1165" s="57"/>
      <c r="G1165" s="155"/>
      <c r="L1165" s="1"/>
      <c r="M1165" s="1"/>
    </row>
    <row r="1166" spans="1:15" s="3" customFormat="1" x14ac:dyDescent="0.25">
      <c r="A1166" s="57"/>
      <c r="B1166" s="57"/>
      <c r="C1166" s="57"/>
      <c r="D1166" s="145"/>
      <c r="E1166" s="145"/>
      <c r="F1166" s="57"/>
      <c r="G1166" s="155"/>
      <c r="I1166" s="57"/>
      <c r="J1166" s="57"/>
      <c r="K1166" s="57"/>
      <c r="L1166" s="145"/>
      <c r="M1166" s="145"/>
      <c r="N1166" s="57"/>
      <c r="O1166" s="155"/>
    </row>
    <row r="1167" spans="1:15" s="3" customFormat="1" x14ac:dyDescent="0.25">
      <c r="A1167" s="57"/>
      <c r="B1167" s="57"/>
      <c r="C1167" s="57"/>
      <c r="D1167" s="145"/>
      <c r="E1167" s="145"/>
      <c r="F1167" s="57"/>
      <c r="G1167" s="155"/>
      <c r="I1167" s="57"/>
      <c r="J1167" s="57"/>
      <c r="K1167" s="57"/>
      <c r="L1167" s="145"/>
      <c r="M1167" s="145"/>
      <c r="N1167" s="57"/>
      <c r="O1167" s="155"/>
    </row>
    <row r="1168" spans="1:15" s="3" customFormat="1" x14ac:dyDescent="0.25">
      <c r="A1168" s="57"/>
      <c r="B1168" s="57"/>
      <c r="C1168" s="57"/>
      <c r="D1168" s="145"/>
      <c r="E1168" s="145"/>
      <c r="F1168" s="57"/>
      <c r="G1168" s="155"/>
      <c r="I1168" s="57"/>
      <c r="J1168" s="57"/>
      <c r="K1168" s="57"/>
      <c r="L1168" s="145"/>
      <c r="M1168" s="145"/>
      <c r="N1168" s="57"/>
      <c r="O1168" s="155"/>
    </row>
    <row r="1169" spans="1:15" s="3" customFormat="1" x14ac:dyDescent="0.25">
      <c r="A1169" s="57"/>
      <c r="B1169" s="57"/>
      <c r="C1169" s="57"/>
      <c r="D1169" s="145"/>
      <c r="E1169" s="145"/>
      <c r="F1169" s="57"/>
      <c r="G1169" s="155"/>
      <c r="I1169" s="57"/>
      <c r="J1169" s="57"/>
      <c r="K1169" s="57"/>
      <c r="L1169" s="145"/>
      <c r="M1169" s="145"/>
      <c r="N1169" s="57"/>
      <c r="O1169" s="155"/>
    </row>
    <row r="1170" spans="1:15" s="3" customFormat="1" x14ac:dyDescent="0.25">
      <c r="A1170" s="57"/>
      <c r="B1170" s="57"/>
      <c r="C1170" s="57"/>
      <c r="D1170" s="145"/>
      <c r="E1170" s="145"/>
      <c r="F1170" s="57"/>
      <c r="G1170" s="155"/>
      <c r="I1170" s="57"/>
      <c r="J1170" s="57"/>
      <c r="K1170" s="57"/>
      <c r="L1170" s="145"/>
      <c r="M1170" s="145"/>
      <c r="N1170" s="57"/>
      <c r="O1170" s="155"/>
    </row>
    <row r="1171" spans="1:15" s="3" customFormat="1" x14ac:dyDescent="0.25">
      <c r="A1171" s="57"/>
      <c r="B1171" s="57"/>
      <c r="C1171" s="57"/>
      <c r="D1171" s="145"/>
      <c r="E1171" s="145"/>
      <c r="F1171" s="57"/>
      <c r="G1171" s="155"/>
      <c r="I1171" s="57"/>
      <c r="J1171" s="57"/>
      <c r="K1171" s="57"/>
      <c r="L1171" s="145"/>
      <c r="M1171" s="145"/>
      <c r="N1171" s="57"/>
      <c r="O1171" s="155"/>
    </row>
    <row r="1172" spans="1:15" s="3" customFormat="1" x14ac:dyDescent="0.25">
      <c r="A1172" s="57"/>
      <c r="B1172" s="57"/>
      <c r="C1172" s="57"/>
      <c r="D1172" s="145"/>
      <c r="E1172" s="145"/>
      <c r="F1172" s="57"/>
      <c r="G1172" s="155"/>
      <c r="I1172" s="57"/>
      <c r="J1172" s="57"/>
      <c r="K1172" s="57"/>
      <c r="L1172" s="145"/>
      <c r="M1172" s="145"/>
      <c r="N1172" s="57"/>
      <c r="O1172" s="155"/>
    </row>
    <row r="1173" spans="1:15" s="3" customFormat="1" x14ac:dyDescent="0.25">
      <c r="A1173" s="57"/>
      <c r="B1173" s="57"/>
      <c r="C1173" s="57"/>
      <c r="D1173" s="145"/>
      <c r="E1173" s="145"/>
      <c r="F1173" s="57"/>
      <c r="G1173" s="155"/>
      <c r="I1173" s="57"/>
      <c r="J1173" s="57"/>
      <c r="K1173" s="57"/>
      <c r="L1173" s="145"/>
      <c r="M1173" s="145"/>
      <c r="N1173" s="57"/>
      <c r="O1173" s="155"/>
    </row>
    <row r="1174" spans="1:15" s="3" customFormat="1" x14ac:dyDescent="0.25">
      <c r="A1174" s="57"/>
      <c r="B1174" s="57"/>
      <c r="C1174" s="57"/>
      <c r="D1174" s="145"/>
      <c r="E1174" s="145"/>
      <c r="F1174" s="57"/>
      <c r="G1174" s="155"/>
      <c r="I1174" s="57"/>
      <c r="J1174" s="57"/>
      <c r="K1174" s="57"/>
      <c r="L1174" s="145"/>
      <c r="M1174" s="145"/>
      <c r="N1174" s="57"/>
      <c r="O1174" s="155"/>
    </row>
    <row r="1175" spans="1:15" s="3" customFormat="1" x14ac:dyDescent="0.25">
      <c r="A1175" s="57"/>
      <c r="B1175" s="57"/>
      <c r="C1175" s="57"/>
      <c r="D1175" s="145"/>
      <c r="E1175" s="145"/>
      <c r="F1175" s="57"/>
      <c r="G1175" s="155"/>
      <c r="I1175" s="57"/>
      <c r="J1175" s="57"/>
      <c r="K1175" s="57"/>
      <c r="L1175" s="145"/>
      <c r="M1175" s="145"/>
      <c r="N1175" s="57"/>
      <c r="O1175" s="155"/>
    </row>
    <row r="1176" spans="1:15" s="3" customFormat="1" x14ac:dyDescent="0.25">
      <c r="A1176" s="57"/>
      <c r="B1176" s="57"/>
      <c r="C1176" s="57"/>
      <c r="D1176" s="145"/>
      <c r="E1176" s="145"/>
      <c r="F1176" s="57"/>
      <c r="G1176" s="155"/>
      <c r="I1176" s="57"/>
      <c r="J1176" s="57"/>
      <c r="K1176" s="57"/>
      <c r="L1176" s="145"/>
      <c r="M1176" s="145"/>
      <c r="N1176" s="57"/>
      <c r="O1176" s="155"/>
    </row>
    <row r="1177" spans="1:15" s="3" customFormat="1" x14ac:dyDescent="0.25">
      <c r="A1177" s="57"/>
      <c r="B1177" s="57"/>
      <c r="C1177" s="57"/>
      <c r="D1177" s="145"/>
      <c r="E1177" s="145"/>
      <c r="F1177" s="57"/>
      <c r="G1177" s="155"/>
      <c r="I1177" s="57"/>
      <c r="J1177" s="57"/>
      <c r="K1177" s="57"/>
      <c r="L1177" s="145"/>
      <c r="M1177" s="145"/>
      <c r="N1177" s="57"/>
      <c r="O1177" s="155"/>
    </row>
    <row r="1178" spans="1:15" s="3" customFormat="1" x14ac:dyDescent="0.25">
      <c r="A1178" s="57"/>
      <c r="B1178" s="57"/>
      <c r="C1178" s="57"/>
      <c r="D1178" s="145"/>
      <c r="E1178" s="145"/>
      <c r="F1178" s="57"/>
      <c r="G1178" s="155"/>
      <c r="I1178" s="57"/>
      <c r="J1178" s="57"/>
      <c r="K1178" s="57"/>
      <c r="L1178" s="145"/>
      <c r="M1178" s="145"/>
      <c r="N1178" s="57"/>
      <c r="O1178" s="155"/>
    </row>
    <row r="1179" spans="1:15" s="3" customFormat="1" x14ac:dyDescent="0.25">
      <c r="A1179" s="57"/>
      <c r="B1179" s="57"/>
      <c r="C1179" s="57"/>
      <c r="D1179" s="145"/>
      <c r="E1179" s="145"/>
      <c r="F1179" s="57"/>
      <c r="G1179" s="155"/>
      <c r="I1179" s="57"/>
      <c r="J1179" s="57"/>
      <c r="K1179" s="57"/>
      <c r="L1179" s="145"/>
      <c r="M1179" s="145"/>
      <c r="N1179" s="57"/>
      <c r="O1179" s="155"/>
    </row>
    <row r="1180" spans="1:15" s="3" customFormat="1" x14ac:dyDescent="0.25">
      <c r="A1180" s="57"/>
      <c r="B1180" s="57"/>
      <c r="C1180" s="57"/>
      <c r="D1180" s="145"/>
      <c r="E1180" s="145"/>
      <c r="F1180" s="57"/>
      <c r="G1180" s="155"/>
      <c r="I1180" s="57"/>
      <c r="J1180" s="57"/>
      <c r="K1180" s="57"/>
      <c r="L1180" s="145"/>
      <c r="M1180" s="145"/>
      <c r="N1180" s="57"/>
      <c r="O1180" s="155"/>
    </row>
    <row r="1181" spans="1:15" s="3" customFormat="1" x14ac:dyDescent="0.25">
      <c r="A1181" s="57"/>
      <c r="B1181" s="57"/>
      <c r="C1181" s="57"/>
      <c r="D1181" s="145"/>
      <c r="E1181" s="145"/>
      <c r="F1181" s="57"/>
      <c r="G1181" s="155"/>
      <c r="I1181" s="57"/>
      <c r="J1181" s="57"/>
      <c r="K1181" s="57"/>
      <c r="L1181" s="145"/>
      <c r="M1181" s="145"/>
      <c r="N1181" s="57"/>
      <c r="O1181" s="155"/>
    </row>
    <row r="1182" spans="1:15" s="3" customFormat="1" x14ac:dyDescent="0.25">
      <c r="A1182" s="57"/>
      <c r="B1182" s="57"/>
      <c r="C1182" s="57"/>
      <c r="D1182" s="145"/>
      <c r="E1182" s="145"/>
      <c r="F1182" s="57"/>
      <c r="G1182" s="155"/>
      <c r="I1182" s="57"/>
      <c r="J1182" s="57"/>
      <c r="K1182" s="57"/>
      <c r="L1182" s="145"/>
      <c r="M1182" s="145"/>
      <c r="N1182" s="57"/>
      <c r="O1182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6C43D-EED2-4728-A7A6-F1A29CF3AEC4}">
  <dimension ref="A1:DK125"/>
  <sheetViews>
    <sheetView showGridLines="0" topLeftCell="A30" zoomScale="84" zoomScaleNormal="84" workbookViewId="0">
      <selection activeCell="B44" sqref="B44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5" s="6" customFormat="1" ht="25" customHeight="1" x14ac:dyDescent="0.25">
      <c r="A1" s="497" t="s">
        <v>10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5" s="3" customFormat="1" ht="12.75" customHeight="1" thickBot="1" x14ac:dyDescent="0.3">
      <c r="A2" s="243"/>
      <c r="B2" s="243"/>
      <c r="C2" s="156"/>
      <c r="D2" s="27"/>
      <c r="E2" s="157"/>
      <c r="L2" s="5"/>
    </row>
    <row r="3" spans="1:115" s="6" customFormat="1" ht="43.4" customHeight="1" thickTop="1" thickBot="1" x14ac:dyDescent="0.3">
      <c r="A3" s="294" t="s">
        <v>255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428" t="s">
        <v>320</v>
      </c>
      <c r="AC3" s="271" t="s">
        <v>321</v>
      </c>
    </row>
    <row r="4" spans="1:115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470" t="s">
        <v>322</v>
      </c>
      <c r="AC4" s="284" t="s">
        <v>322</v>
      </c>
    </row>
    <row r="5" spans="1:115" s="7" customFormat="1" ht="15" customHeight="1" thickBot="1" x14ac:dyDescent="0.3">
      <c r="A5" s="248" t="s">
        <v>39</v>
      </c>
      <c r="B5" s="46" t="s">
        <v>40</v>
      </c>
      <c r="C5" s="249"/>
      <c r="D5" s="258">
        <f>' 11 2023'!D90</f>
        <v>13608.200000000012</v>
      </c>
      <c r="E5" s="169"/>
      <c r="F5" s="170">
        <f>' 11 2023'!F90</f>
        <v>114.25000000000091</v>
      </c>
      <c r="G5" s="259"/>
      <c r="H5" s="273"/>
      <c r="I5" s="171"/>
      <c r="J5" s="171"/>
      <c r="K5" s="171"/>
      <c r="L5" s="172"/>
      <c r="M5" s="171"/>
      <c r="N5" s="274">
        <f>SUM(D5:F5)</f>
        <v>13722.450000000012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285"/>
      <c r="AC5" s="286"/>
      <c r="AD5" s="8"/>
      <c r="AE5" s="8"/>
      <c r="AF5" s="8"/>
      <c r="AG5" s="8"/>
    </row>
    <row r="6" spans="1:115" s="162" customFormat="1" ht="12" customHeight="1" x14ac:dyDescent="0.25">
      <c r="A6" s="250">
        <v>45261</v>
      </c>
      <c r="B6" s="203" t="s">
        <v>817</v>
      </c>
      <c r="C6" s="251" t="s">
        <v>88</v>
      </c>
      <c r="D6" s="260"/>
      <c r="E6" s="204">
        <v>7.95</v>
      </c>
      <c r="F6" s="205"/>
      <c r="G6" s="261"/>
      <c r="H6" s="275"/>
      <c r="I6" s="206"/>
      <c r="J6" s="206"/>
      <c r="K6" s="206"/>
      <c r="L6" s="207"/>
      <c r="M6" s="206"/>
      <c r="N6" s="276"/>
      <c r="O6" s="287"/>
      <c r="P6" s="208"/>
      <c r="Q6" s="208"/>
      <c r="R6" s="208"/>
      <c r="S6" s="208"/>
      <c r="T6" s="209"/>
      <c r="U6" s="208">
        <v>7.95</v>
      </c>
      <c r="V6" s="210"/>
      <c r="W6" s="208"/>
      <c r="X6" s="208"/>
      <c r="Y6" s="208"/>
      <c r="Z6" s="208"/>
      <c r="AA6" s="288"/>
      <c r="AB6" s="287"/>
      <c r="AC6" s="288"/>
      <c r="AD6" s="160"/>
      <c r="AE6" s="160"/>
      <c r="AF6" s="160"/>
      <c r="AG6" s="160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</row>
    <row r="7" spans="1:115" s="162" customFormat="1" ht="12" customHeight="1" x14ac:dyDescent="0.25">
      <c r="A7" s="252">
        <v>45261</v>
      </c>
      <c r="B7" s="211" t="s">
        <v>89</v>
      </c>
      <c r="C7" s="253" t="s">
        <v>88</v>
      </c>
      <c r="D7" s="262"/>
      <c r="E7" s="201"/>
      <c r="F7" s="202">
        <v>60</v>
      </c>
      <c r="G7" s="263"/>
      <c r="H7" s="277">
        <v>60</v>
      </c>
      <c r="I7" s="173"/>
      <c r="J7" s="173"/>
      <c r="K7" s="173"/>
      <c r="L7" s="174"/>
      <c r="M7" s="173"/>
      <c r="N7" s="278"/>
      <c r="O7" s="289"/>
      <c r="P7" s="177"/>
      <c r="Q7" s="177"/>
      <c r="R7" s="177"/>
      <c r="S7" s="177"/>
      <c r="T7" s="212"/>
      <c r="U7" s="177"/>
      <c r="V7" s="178"/>
      <c r="W7" s="177"/>
      <c r="X7" s="177"/>
      <c r="Y7" s="177"/>
      <c r="Z7" s="177"/>
      <c r="AA7" s="290"/>
      <c r="AB7" s="460"/>
      <c r="AC7" s="455"/>
      <c r="AD7" s="160"/>
      <c r="AE7" s="160"/>
      <c r="AF7" s="160"/>
      <c r="AG7" s="160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</row>
    <row r="8" spans="1:115" s="162" customFormat="1" ht="12" customHeight="1" x14ac:dyDescent="0.25">
      <c r="A8" s="252">
        <v>45261</v>
      </c>
      <c r="B8" s="211" t="s">
        <v>261</v>
      </c>
      <c r="C8" s="253" t="s">
        <v>88</v>
      </c>
      <c r="D8" s="262">
        <v>43</v>
      </c>
      <c r="E8" s="201"/>
      <c r="F8" s="202"/>
      <c r="G8" s="263"/>
      <c r="H8" s="277">
        <v>43</v>
      </c>
      <c r="I8" s="173"/>
      <c r="J8" s="173"/>
      <c r="K8" s="173"/>
      <c r="L8" s="174"/>
      <c r="M8" s="173"/>
      <c r="N8" s="278"/>
      <c r="O8" s="289"/>
      <c r="P8" s="177"/>
      <c r="Q8" s="177"/>
      <c r="R8" s="177"/>
      <c r="S8" s="177"/>
      <c r="T8" s="212"/>
      <c r="U8" s="177"/>
      <c r="V8" s="178"/>
      <c r="W8" s="177"/>
      <c r="X8" s="177"/>
      <c r="Y8" s="177"/>
      <c r="Z8" s="177"/>
      <c r="AA8" s="290"/>
      <c r="AB8" s="460"/>
      <c r="AC8" s="455"/>
      <c r="AD8" s="160"/>
      <c r="AE8" s="160"/>
      <c r="AF8" s="160"/>
      <c r="AG8" s="160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</row>
    <row r="9" spans="1:115" s="162" customFormat="1" ht="12" customHeight="1" x14ac:dyDescent="0.25">
      <c r="A9" s="252">
        <v>45261</v>
      </c>
      <c r="B9" s="211" t="s">
        <v>260</v>
      </c>
      <c r="C9" s="253" t="s">
        <v>88</v>
      </c>
      <c r="D9" s="262">
        <v>150</v>
      </c>
      <c r="E9" s="201"/>
      <c r="F9" s="202"/>
      <c r="G9" s="263"/>
      <c r="H9" s="277">
        <v>150</v>
      </c>
      <c r="I9" s="173"/>
      <c r="J9" s="173"/>
      <c r="K9" s="173"/>
      <c r="L9" s="174"/>
      <c r="M9" s="173"/>
      <c r="N9" s="278"/>
      <c r="O9" s="289"/>
      <c r="P9" s="177"/>
      <c r="Q9" s="177"/>
      <c r="R9" s="177"/>
      <c r="S9" s="177"/>
      <c r="T9" s="212"/>
      <c r="U9" s="177"/>
      <c r="V9" s="178"/>
      <c r="W9" s="177"/>
      <c r="X9" s="177"/>
      <c r="Y9" s="177"/>
      <c r="Z9" s="177"/>
      <c r="AA9" s="290"/>
      <c r="AB9" s="460"/>
      <c r="AC9" s="455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</row>
    <row r="10" spans="1:115" s="162" customFormat="1" ht="12" customHeight="1" x14ac:dyDescent="0.25">
      <c r="A10" s="252">
        <v>45261</v>
      </c>
      <c r="B10" s="211" t="s">
        <v>826</v>
      </c>
      <c r="C10" s="253" t="s">
        <v>88</v>
      </c>
      <c r="D10" s="262"/>
      <c r="E10" s="201">
        <v>281.58</v>
      </c>
      <c r="F10" s="202"/>
      <c r="G10" s="263"/>
      <c r="H10" s="277"/>
      <c r="I10" s="173"/>
      <c r="J10" s="173"/>
      <c r="K10" s="173"/>
      <c r="L10" s="174"/>
      <c r="M10" s="173"/>
      <c r="N10" s="278"/>
      <c r="O10" s="289"/>
      <c r="P10" s="177"/>
      <c r="Q10" s="177"/>
      <c r="R10" s="177"/>
      <c r="S10" s="177"/>
      <c r="T10" s="212">
        <v>281.58</v>
      </c>
      <c r="U10" s="177"/>
      <c r="V10" s="178"/>
      <c r="W10" s="177"/>
      <c r="X10" s="177"/>
      <c r="Y10" s="177"/>
      <c r="Z10" s="177"/>
      <c r="AA10" s="290"/>
      <c r="AB10" s="460"/>
      <c r="AC10" s="455"/>
      <c r="AD10" s="160"/>
      <c r="AE10" s="160"/>
      <c r="AF10" s="160"/>
      <c r="AG10" s="160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</row>
    <row r="11" spans="1:115" s="162" customFormat="1" ht="12" customHeight="1" x14ac:dyDescent="0.25">
      <c r="A11" s="252">
        <v>45262</v>
      </c>
      <c r="B11" s="211" t="s">
        <v>97</v>
      </c>
      <c r="C11" s="253" t="s">
        <v>88</v>
      </c>
      <c r="D11" s="262">
        <v>50</v>
      </c>
      <c r="E11" s="201"/>
      <c r="F11" s="202"/>
      <c r="G11" s="263"/>
      <c r="H11" s="277">
        <v>50</v>
      </c>
      <c r="I11" s="173"/>
      <c r="J11" s="173"/>
      <c r="K11" s="173"/>
      <c r="L11" s="174"/>
      <c r="M11" s="173"/>
      <c r="N11" s="278"/>
      <c r="O11" s="289"/>
      <c r="P11" s="177"/>
      <c r="Q11" s="177"/>
      <c r="R11" s="177"/>
      <c r="S11" s="177"/>
      <c r="T11" s="212"/>
      <c r="U11" s="177"/>
      <c r="V11" s="178"/>
      <c r="W11" s="177"/>
      <c r="X11" s="177"/>
      <c r="Y11" s="177"/>
      <c r="Z11" s="177"/>
      <c r="AA11" s="290"/>
      <c r="AB11" s="460"/>
      <c r="AC11" s="455"/>
      <c r="AD11" s="160"/>
      <c r="AE11" s="160"/>
      <c r="AF11" s="160"/>
      <c r="AG11" s="160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</row>
    <row r="12" spans="1:115" s="162" customFormat="1" ht="12" customHeight="1" x14ac:dyDescent="0.25">
      <c r="A12" s="252">
        <v>45263</v>
      </c>
      <c r="B12" s="211" t="s">
        <v>827</v>
      </c>
      <c r="C12" s="253" t="s">
        <v>88</v>
      </c>
      <c r="D12" s="262"/>
      <c r="E12" s="201">
        <v>200</v>
      </c>
      <c r="F12" s="202"/>
      <c r="G12" s="263"/>
      <c r="H12" s="277"/>
      <c r="I12" s="173"/>
      <c r="J12" s="173"/>
      <c r="K12" s="173"/>
      <c r="L12" s="174"/>
      <c r="M12" s="173"/>
      <c r="N12" s="278"/>
      <c r="O12" s="289"/>
      <c r="P12" s="177"/>
      <c r="Q12" s="177"/>
      <c r="R12" s="177"/>
      <c r="S12" s="177"/>
      <c r="T12" s="212"/>
      <c r="U12" s="177"/>
      <c r="V12" s="178"/>
      <c r="W12" s="177">
        <v>200</v>
      </c>
      <c r="X12" s="177"/>
      <c r="Y12" s="177"/>
      <c r="Z12" s="177"/>
      <c r="AA12" s="290"/>
      <c r="AB12" s="460"/>
      <c r="AC12" s="455"/>
      <c r="AD12" s="160"/>
      <c r="AE12" s="160"/>
      <c r="AF12" s="160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</row>
    <row r="13" spans="1:115" s="162" customFormat="1" ht="12" customHeight="1" x14ac:dyDescent="0.25">
      <c r="A13" s="252">
        <v>45264</v>
      </c>
      <c r="B13" s="211" t="s">
        <v>131</v>
      </c>
      <c r="C13" s="253" t="s">
        <v>88</v>
      </c>
      <c r="D13" s="262"/>
      <c r="E13" s="201">
        <v>10.44</v>
      </c>
      <c r="F13" s="202"/>
      <c r="G13" s="263"/>
      <c r="H13" s="277"/>
      <c r="I13" s="173"/>
      <c r="J13" s="173"/>
      <c r="K13" s="173"/>
      <c r="L13" s="174"/>
      <c r="M13" s="173"/>
      <c r="N13" s="278"/>
      <c r="O13" s="289"/>
      <c r="P13" s="177"/>
      <c r="Q13" s="177"/>
      <c r="R13" s="177"/>
      <c r="S13" s="177"/>
      <c r="T13" s="212"/>
      <c r="U13" s="177"/>
      <c r="V13" s="178"/>
      <c r="W13" s="177"/>
      <c r="X13" s="177"/>
      <c r="Y13" s="177">
        <v>10.44</v>
      </c>
      <c r="Z13" s="177"/>
      <c r="AA13" s="290"/>
      <c r="AB13" s="460"/>
      <c r="AC13" s="455"/>
      <c r="AD13" s="160"/>
      <c r="AE13" s="160"/>
      <c r="AF13" s="160"/>
      <c r="AG13" s="160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</row>
    <row r="14" spans="1:115" s="162" customFormat="1" ht="12" customHeight="1" x14ac:dyDescent="0.25">
      <c r="A14" s="252">
        <v>45264</v>
      </c>
      <c r="B14" s="211" t="s">
        <v>640</v>
      </c>
      <c r="C14" s="253" t="s">
        <v>88</v>
      </c>
      <c r="D14" s="262">
        <v>72</v>
      </c>
      <c r="E14" s="201"/>
      <c r="F14" s="202"/>
      <c r="G14" s="263"/>
      <c r="H14" s="277">
        <v>72</v>
      </c>
      <c r="I14" s="173"/>
      <c r="J14" s="173"/>
      <c r="K14" s="173"/>
      <c r="L14" s="174"/>
      <c r="M14" s="173"/>
      <c r="N14" s="278"/>
      <c r="O14" s="289"/>
      <c r="P14" s="177"/>
      <c r="Q14" s="177"/>
      <c r="R14" s="177"/>
      <c r="S14" s="177"/>
      <c r="T14" s="212"/>
      <c r="U14" s="177"/>
      <c r="V14" s="178"/>
      <c r="W14" s="177"/>
      <c r="X14" s="177"/>
      <c r="Y14" s="177"/>
      <c r="Z14" s="177"/>
      <c r="AA14" s="290"/>
      <c r="AB14" s="460"/>
      <c r="AC14" s="455"/>
      <c r="AD14" s="160"/>
      <c r="AE14" s="160"/>
      <c r="AF14" s="160"/>
      <c r="AG14" s="160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</row>
    <row r="15" spans="1:115" s="162" customFormat="1" ht="12" customHeight="1" x14ac:dyDescent="0.25">
      <c r="A15" s="252">
        <v>45265</v>
      </c>
      <c r="B15" s="211" t="s">
        <v>550</v>
      </c>
      <c r="C15" s="253" t="s">
        <v>88</v>
      </c>
      <c r="D15" s="262">
        <v>35</v>
      </c>
      <c r="E15" s="201"/>
      <c r="F15" s="202"/>
      <c r="G15" s="263"/>
      <c r="H15" s="277">
        <v>35</v>
      </c>
      <c r="I15" s="173"/>
      <c r="J15" s="173"/>
      <c r="K15" s="173"/>
      <c r="L15" s="174"/>
      <c r="M15" s="173"/>
      <c r="N15" s="278"/>
      <c r="O15" s="289"/>
      <c r="P15" s="177"/>
      <c r="Q15" s="177"/>
      <c r="R15" s="177"/>
      <c r="S15" s="177"/>
      <c r="T15" s="212"/>
      <c r="U15" s="177"/>
      <c r="V15" s="178"/>
      <c r="W15" s="177"/>
      <c r="X15" s="177"/>
      <c r="Y15" s="177"/>
      <c r="Z15" s="177"/>
      <c r="AA15" s="290"/>
      <c r="AB15" s="460"/>
      <c r="AC15" s="455"/>
      <c r="AD15" s="160"/>
      <c r="AE15" s="160"/>
      <c r="AF15" s="160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</row>
    <row r="16" spans="1:115" s="162" customFormat="1" ht="12" customHeight="1" x14ac:dyDescent="0.25">
      <c r="A16" s="252">
        <v>45265</v>
      </c>
      <c r="B16" s="211" t="s">
        <v>258</v>
      </c>
      <c r="C16" s="253" t="s">
        <v>88</v>
      </c>
      <c r="D16" s="262">
        <v>89.6</v>
      </c>
      <c r="E16" s="201"/>
      <c r="F16" s="202"/>
      <c r="G16" s="263"/>
      <c r="H16" s="277">
        <v>89.6</v>
      </c>
      <c r="I16" s="173"/>
      <c r="J16" s="173"/>
      <c r="K16" s="173"/>
      <c r="L16" s="174"/>
      <c r="M16" s="173"/>
      <c r="N16" s="278"/>
      <c r="O16" s="289"/>
      <c r="P16" s="177"/>
      <c r="Q16" s="177"/>
      <c r="R16" s="177"/>
      <c r="S16" s="177"/>
      <c r="T16" s="212"/>
      <c r="U16" s="177"/>
      <c r="V16" s="178"/>
      <c r="W16" s="177"/>
      <c r="X16" s="177"/>
      <c r="Y16" s="177"/>
      <c r="Z16" s="177"/>
      <c r="AA16" s="290"/>
      <c r="AB16" s="460"/>
      <c r="AC16" s="455"/>
      <c r="AD16" s="160"/>
      <c r="AE16" s="160"/>
      <c r="AF16" s="160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</row>
    <row r="17" spans="1:115" s="162" customFormat="1" ht="12" customHeight="1" x14ac:dyDescent="0.25">
      <c r="A17" s="252">
        <v>45265</v>
      </c>
      <c r="B17" s="211" t="s">
        <v>829</v>
      </c>
      <c r="C17" s="253" t="s">
        <v>88</v>
      </c>
      <c r="D17" s="262"/>
      <c r="E17" s="201"/>
      <c r="F17" s="202">
        <v>10</v>
      </c>
      <c r="G17" s="263"/>
      <c r="H17" s="277"/>
      <c r="I17" s="173">
        <v>10</v>
      </c>
      <c r="J17" s="173"/>
      <c r="K17" s="173"/>
      <c r="L17" s="174"/>
      <c r="M17" s="173"/>
      <c r="N17" s="278"/>
      <c r="O17" s="289"/>
      <c r="P17" s="177"/>
      <c r="Q17" s="177"/>
      <c r="R17" s="177"/>
      <c r="S17" s="177"/>
      <c r="T17" s="212"/>
      <c r="U17" s="177"/>
      <c r="V17" s="178"/>
      <c r="W17" s="177"/>
      <c r="X17" s="177"/>
      <c r="Y17" s="177"/>
      <c r="Z17" s="177"/>
      <c r="AA17" s="290"/>
      <c r="AB17" s="460"/>
      <c r="AC17" s="455"/>
      <c r="AD17" s="160"/>
      <c r="AE17" s="160"/>
      <c r="AF17" s="160"/>
      <c r="AG17" s="160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</row>
    <row r="18" spans="1:115" s="162" customFormat="1" ht="12" customHeight="1" x14ac:dyDescent="0.25">
      <c r="A18" s="252">
        <v>45265</v>
      </c>
      <c r="B18" s="211" t="s">
        <v>830</v>
      </c>
      <c r="C18" s="253" t="s">
        <v>88</v>
      </c>
      <c r="D18" s="262">
        <v>7.5</v>
      </c>
      <c r="E18" s="201"/>
      <c r="F18" s="202"/>
      <c r="G18" s="263"/>
      <c r="H18" s="277"/>
      <c r="I18" s="173">
        <v>7.5</v>
      </c>
      <c r="J18" s="173"/>
      <c r="K18" s="173"/>
      <c r="L18" s="174"/>
      <c r="M18" s="173"/>
      <c r="N18" s="278"/>
      <c r="O18" s="289"/>
      <c r="P18" s="177"/>
      <c r="Q18" s="177"/>
      <c r="R18" s="177"/>
      <c r="S18" s="177"/>
      <c r="T18" s="212"/>
      <c r="U18" s="177"/>
      <c r="V18" s="178"/>
      <c r="W18" s="177"/>
      <c r="X18" s="177"/>
      <c r="Y18" s="177"/>
      <c r="Z18" s="177"/>
      <c r="AA18" s="290"/>
      <c r="AB18" s="460"/>
      <c r="AC18" s="455"/>
      <c r="AD18" s="160"/>
      <c r="AE18" s="160"/>
      <c r="AF18" s="160"/>
      <c r="AG18" s="160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</row>
    <row r="19" spans="1:115" s="162" customFormat="1" ht="12" customHeight="1" x14ac:dyDescent="0.25">
      <c r="A19" s="252">
        <v>45265</v>
      </c>
      <c r="B19" s="211" t="s">
        <v>831</v>
      </c>
      <c r="C19" s="253" t="s">
        <v>88</v>
      </c>
      <c r="D19" s="262"/>
      <c r="E19" s="201"/>
      <c r="F19" s="202">
        <v>112</v>
      </c>
      <c r="G19" s="263"/>
      <c r="H19" s="277"/>
      <c r="I19" s="173">
        <v>112</v>
      </c>
      <c r="J19" s="173"/>
      <c r="K19" s="173"/>
      <c r="L19" s="174"/>
      <c r="M19" s="173"/>
      <c r="N19" s="278"/>
      <c r="O19" s="289"/>
      <c r="P19" s="177"/>
      <c r="Q19" s="177"/>
      <c r="R19" s="177"/>
      <c r="S19" s="177"/>
      <c r="T19" s="212"/>
      <c r="U19" s="177"/>
      <c r="V19" s="178"/>
      <c r="W19" s="177"/>
      <c r="X19" s="177"/>
      <c r="Y19" s="177"/>
      <c r="Z19" s="177"/>
      <c r="AA19" s="290"/>
      <c r="AB19" s="460"/>
      <c r="AC19" s="455"/>
      <c r="AD19" s="160"/>
      <c r="AE19" s="160"/>
      <c r="AF19" s="160"/>
      <c r="AG19" s="160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</row>
    <row r="20" spans="1:115" s="162" customFormat="1" ht="12" customHeight="1" x14ac:dyDescent="0.25">
      <c r="A20" s="252">
        <v>45265</v>
      </c>
      <c r="B20" s="211" t="s">
        <v>832</v>
      </c>
      <c r="C20" s="253" t="s">
        <v>88</v>
      </c>
      <c r="D20" s="262">
        <v>78</v>
      </c>
      <c r="E20" s="201"/>
      <c r="F20" s="202"/>
      <c r="G20" s="263"/>
      <c r="H20" s="277"/>
      <c r="I20" s="173">
        <v>78</v>
      </c>
      <c r="J20" s="173"/>
      <c r="K20" s="173"/>
      <c r="L20" s="174"/>
      <c r="M20" s="173"/>
      <c r="N20" s="278"/>
      <c r="O20" s="289"/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460"/>
      <c r="AC20" s="455"/>
      <c r="AD20" s="160"/>
      <c r="AE20" s="160"/>
      <c r="AF20" s="160"/>
      <c r="AG20" s="160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</row>
    <row r="21" spans="1:115" s="162" customFormat="1" ht="12" customHeight="1" x14ac:dyDescent="0.25">
      <c r="A21" s="252">
        <v>45265</v>
      </c>
      <c r="B21" s="211" t="s">
        <v>833</v>
      </c>
      <c r="C21" s="253" t="s">
        <v>88</v>
      </c>
      <c r="D21" s="262"/>
      <c r="E21" s="201"/>
      <c r="F21" s="202">
        <v>12</v>
      </c>
      <c r="G21" s="263"/>
      <c r="H21" s="277"/>
      <c r="I21" s="173">
        <v>12</v>
      </c>
      <c r="J21" s="173"/>
      <c r="K21" s="173"/>
      <c r="L21" s="174"/>
      <c r="M21" s="173"/>
      <c r="N21" s="278"/>
      <c r="O21" s="289"/>
      <c r="P21" s="177"/>
      <c r="Q21" s="177"/>
      <c r="R21" s="177"/>
      <c r="S21" s="177"/>
      <c r="T21" s="212"/>
      <c r="U21" s="177"/>
      <c r="V21" s="178"/>
      <c r="W21" s="177"/>
      <c r="X21" s="177"/>
      <c r="Y21" s="177"/>
      <c r="Z21" s="177"/>
      <c r="AA21" s="290"/>
      <c r="AB21" s="460"/>
      <c r="AC21" s="455"/>
      <c r="AD21" s="160"/>
      <c r="AE21" s="160"/>
      <c r="AF21" s="160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</row>
    <row r="22" spans="1:115" s="162" customFormat="1" ht="12" customHeight="1" x14ac:dyDescent="0.25">
      <c r="A22" s="252">
        <v>45265</v>
      </c>
      <c r="B22" s="211" t="s">
        <v>834</v>
      </c>
      <c r="C22" s="253" t="s">
        <v>88</v>
      </c>
      <c r="D22" s="262"/>
      <c r="E22" s="201"/>
      <c r="F22" s="202">
        <v>1.7</v>
      </c>
      <c r="G22" s="263"/>
      <c r="H22" s="277"/>
      <c r="I22" s="173">
        <v>1.7</v>
      </c>
      <c r="J22" s="173"/>
      <c r="K22" s="173"/>
      <c r="L22" s="174"/>
      <c r="M22" s="173"/>
      <c r="N22" s="278"/>
      <c r="O22" s="289"/>
      <c r="P22" s="177"/>
      <c r="Q22" s="177"/>
      <c r="R22" s="177"/>
      <c r="S22" s="177"/>
      <c r="T22" s="212"/>
      <c r="U22" s="177"/>
      <c r="V22" s="178"/>
      <c r="W22" s="177"/>
      <c r="X22" s="177"/>
      <c r="Y22" s="177"/>
      <c r="Z22" s="177"/>
      <c r="AA22" s="290"/>
      <c r="AB22" s="460"/>
      <c r="AC22" s="455"/>
      <c r="AD22" s="160"/>
      <c r="AE22" s="160"/>
      <c r="AF22" s="160"/>
      <c r="AG22" s="160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</row>
    <row r="23" spans="1:115" s="162" customFormat="1" ht="12" customHeight="1" x14ac:dyDescent="0.25">
      <c r="A23" s="252">
        <v>45265</v>
      </c>
      <c r="B23" s="211" t="s">
        <v>835</v>
      </c>
      <c r="C23" s="253" t="s">
        <v>88</v>
      </c>
      <c r="D23" s="262"/>
      <c r="E23" s="201"/>
      <c r="F23" s="202">
        <v>5</v>
      </c>
      <c r="G23" s="263"/>
      <c r="H23" s="277"/>
      <c r="I23" s="173">
        <v>5</v>
      </c>
      <c r="J23" s="173"/>
      <c r="K23" s="173"/>
      <c r="L23" s="174"/>
      <c r="M23" s="173"/>
      <c r="N23" s="278"/>
      <c r="O23" s="289"/>
      <c r="P23" s="177"/>
      <c r="Q23" s="177"/>
      <c r="R23" s="177"/>
      <c r="S23" s="177"/>
      <c r="T23" s="212"/>
      <c r="U23" s="177"/>
      <c r="V23" s="178"/>
      <c r="W23" s="177"/>
      <c r="X23" s="177"/>
      <c r="Y23" s="177"/>
      <c r="Z23" s="177"/>
      <c r="AA23" s="290"/>
      <c r="AB23" s="460"/>
      <c r="AC23" s="455"/>
      <c r="AD23" s="160"/>
      <c r="AE23" s="160"/>
      <c r="AF23" s="160"/>
      <c r="AG23" s="160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</row>
    <row r="24" spans="1:115" s="162" customFormat="1" ht="12" customHeight="1" x14ac:dyDescent="0.25">
      <c r="A24" s="252">
        <v>45265</v>
      </c>
      <c r="B24" s="211" t="s">
        <v>836</v>
      </c>
      <c r="C24" s="253" t="s">
        <v>88</v>
      </c>
      <c r="D24" s="262"/>
      <c r="E24" s="201"/>
      <c r="F24" s="202">
        <v>136.19999999999999</v>
      </c>
      <c r="G24" s="263"/>
      <c r="H24" s="277"/>
      <c r="I24" s="173">
        <v>136.19999999999999</v>
      </c>
      <c r="J24" s="173"/>
      <c r="K24" s="173"/>
      <c r="L24" s="174"/>
      <c r="M24" s="173"/>
      <c r="N24" s="278"/>
      <c r="O24" s="289"/>
      <c r="P24" s="177"/>
      <c r="Q24" s="177"/>
      <c r="R24" s="177"/>
      <c r="S24" s="177"/>
      <c r="T24" s="212"/>
      <c r="U24" s="177"/>
      <c r="V24" s="178"/>
      <c r="W24" s="177"/>
      <c r="X24" s="177"/>
      <c r="Y24" s="177"/>
      <c r="Z24" s="177"/>
      <c r="AA24" s="290"/>
      <c r="AB24" s="460"/>
      <c r="AC24" s="455"/>
      <c r="AD24" s="160"/>
      <c r="AE24" s="160"/>
      <c r="AF24" s="160"/>
      <c r="AG24" s="160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</row>
    <row r="25" spans="1:115" s="162" customFormat="1" ht="12" customHeight="1" x14ac:dyDescent="0.25">
      <c r="A25" s="252">
        <v>45265</v>
      </c>
      <c r="B25" s="211" t="s">
        <v>838</v>
      </c>
      <c r="C25" s="253" t="s">
        <v>88</v>
      </c>
      <c r="D25" s="262"/>
      <c r="E25" s="201"/>
      <c r="F25" s="202">
        <v>35.1</v>
      </c>
      <c r="G25" s="263"/>
      <c r="H25" s="277"/>
      <c r="I25" s="173">
        <v>35.1</v>
      </c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290"/>
      <c r="AB25" s="460"/>
      <c r="AC25" s="455"/>
      <c r="AD25" s="160"/>
      <c r="AE25" s="160"/>
      <c r="AF25" s="160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</row>
    <row r="26" spans="1:115" s="162" customFormat="1" ht="12" customHeight="1" x14ac:dyDescent="0.25">
      <c r="A26" s="252">
        <v>45265</v>
      </c>
      <c r="B26" s="211" t="s">
        <v>837</v>
      </c>
      <c r="C26" s="253" t="s">
        <v>88</v>
      </c>
      <c r="D26" s="262">
        <v>70.5</v>
      </c>
      <c r="E26" s="201"/>
      <c r="F26" s="202"/>
      <c r="G26" s="263"/>
      <c r="H26" s="277"/>
      <c r="I26" s="173">
        <v>70.5</v>
      </c>
      <c r="J26" s="173"/>
      <c r="K26" s="173"/>
      <c r="L26" s="174"/>
      <c r="M26" s="173"/>
      <c r="N26" s="278"/>
      <c r="O26" s="289"/>
      <c r="P26" s="177"/>
      <c r="Q26" s="177"/>
      <c r="R26" s="177"/>
      <c r="S26" s="177"/>
      <c r="T26" s="212"/>
      <c r="U26" s="177"/>
      <c r="V26" s="178"/>
      <c r="W26" s="177"/>
      <c r="X26" s="177"/>
      <c r="Y26" s="177"/>
      <c r="Z26" s="177"/>
      <c r="AA26" s="290"/>
      <c r="AB26" s="460"/>
      <c r="AC26" s="455"/>
      <c r="AD26" s="160"/>
      <c r="AE26" s="160"/>
      <c r="AF26" s="160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</row>
    <row r="27" spans="1:115" s="162" customFormat="1" ht="12" customHeight="1" x14ac:dyDescent="0.25">
      <c r="A27" s="252">
        <v>45265</v>
      </c>
      <c r="B27" s="211" t="s">
        <v>839</v>
      </c>
      <c r="C27" s="253" t="s">
        <v>88</v>
      </c>
      <c r="D27" s="262"/>
      <c r="E27" s="201"/>
      <c r="F27" s="202">
        <v>41</v>
      </c>
      <c r="G27" s="263"/>
      <c r="H27" s="277"/>
      <c r="I27" s="173">
        <v>41</v>
      </c>
      <c r="J27" s="173"/>
      <c r="K27" s="173"/>
      <c r="L27" s="174"/>
      <c r="M27" s="173"/>
      <c r="N27" s="278"/>
      <c r="O27" s="289"/>
      <c r="P27" s="177"/>
      <c r="Q27" s="177"/>
      <c r="R27" s="177"/>
      <c r="S27" s="177"/>
      <c r="T27" s="212"/>
      <c r="U27" s="177"/>
      <c r="V27" s="178"/>
      <c r="W27" s="177"/>
      <c r="X27" s="177"/>
      <c r="Y27" s="177"/>
      <c r="Z27" s="177"/>
      <c r="AA27" s="290"/>
      <c r="AB27" s="460"/>
      <c r="AC27" s="455"/>
      <c r="AD27" s="160"/>
      <c r="AE27" s="160"/>
      <c r="AF27" s="160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</row>
    <row r="28" spans="1:115" s="162" customFormat="1" ht="12" customHeight="1" x14ac:dyDescent="0.25">
      <c r="A28" s="252">
        <v>45265</v>
      </c>
      <c r="B28" s="211" t="s">
        <v>839</v>
      </c>
      <c r="C28" s="253" t="s">
        <v>88</v>
      </c>
      <c r="D28" s="262"/>
      <c r="E28" s="201"/>
      <c r="F28" s="202">
        <v>7.5</v>
      </c>
      <c r="G28" s="263"/>
      <c r="H28" s="277"/>
      <c r="I28" s="173">
        <v>7.5</v>
      </c>
      <c r="J28" s="173"/>
      <c r="K28" s="173"/>
      <c r="L28" s="174"/>
      <c r="M28" s="173"/>
      <c r="N28" s="278"/>
      <c r="O28" s="289"/>
      <c r="P28" s="177"/>
      <c r="Q28" s="177"/>
      <c r="R28" s="177"/>
      <c r="S28" s="177"/>
      <c r="T28" s="212"/>
      <c r="U28" s="177"/>
      <c r="V28" s="178"/>
      <c r="W28" s="177"/>
      <c r="X28" s="177"/>
      <c r="Y28" s="177"/>
      <c r="Z28" s="177"/>
      <c r="AA28" s="290"/>
      <c r="AB28" s="460"/>
      <c r="AC28" s="455"/>
      <c r="AD28" s="160"/>
      <c r="AE28" s="160"/>
      <c r="AF28" s="160"/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</row>
    <row r="29" spans="1:115" s="162" customFormat="1" ht="12" customHeight="1" x14ac:dyDescent="0.25">
      <c r="A29" s="252">
        <v>45265</v>
      </c>
      <c r="B29" s="211" t="s">
        <v>841</v>
      </c>
      <c r="C29" s="253" t="s">
        <v>88</v>
      </c>
      <c r="D29" s="262">
        <v>14.1</v>
      </c>
      <c r="E29" s="201"/>
      <c r="F29" s="202"/>
      <c r="G29" s="263"/>
      <c r="H29" s="277"/>
      <c r="I29" s="173">
        <v>14.1</v>
      </c>
      <c r="J29" s="173"/>
      <c r="K29" s="173"/>
      <c r="L29" s="174"/>
      <c r="M29" s="173"/>
      <c r="N29" s="278"/>
      <c r="O29" s="289"/>
      <c r="P29" s="177"/>
      <c r="Q29" s="177"/>
      <c r="R29" s="177"/>
      <c r="S29" s="177"/>
      <c r="T29" s="212"/>
      <c r="U29" s="177"/>
      <c r="V29" s="178"/>
      <c r="W29" s="177"/>
      <c r="X29" s="177"/>
      <c r="Y29" s="177"/>
      <c r="Z29" s="177"/>
      <c r="AA29" s="290"/>
      <c r="AB29" s="460"/>
      <c r="AC29" s="455"/>
      <c r="AD29" s="160"/>
      <c r="AE29" s="160"/>
      <c r="AF29" s="160"/>
      <c r="AG29" s="160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</row>
    <row r="30" spans="1:115" s="162" customFormat="1" ht="12" customHeight="1" x14ac:dyDescent="0.25">
      <c r="A30" s="252">
        <v>45265</v>
      </c>
      <c r="B30" s="211" t="s">
        <v>840</v>
      </c>
      <c r="C30" s="253" t="s">
        <v>88</v>
      </c>
      <c r="D30" s="262"/>
      <c r="E30" s="201"/>
      <c r="F30" s="202">
        <v>1.7</v>
      </c>
      <c r="G30" s="263"/>
      <c r="H30" s="277"/>
      <c r="I30" s="173">
        <v>1.7</v>
      </c>
      <c r="J30" s="173"/>
      <c r="K30" s="173"/>
      <c r="L30" s="174"/>
      <c r="M30" s="173"/>
      <c r="N30" s="278"/>
      <c r="O30" s="289"/>
      <c r="P30" s="177"/>
      <c r="Q30" s="177"/>
      <c r="R30" s="177"/>
      <c r="S30" s="177"/>
      <c r="T30" s="212"/>
      <c r="U30" s="177"/>
      <c r="V30" s="178"/>
      <c r="W30" s="177"/>
      <c r="X30" s="177"/>
      <c r="Y30" s="177"/>
      <c r="Z30" s="177"/>
      <c r="AA30" s="290"/>
      <c r="AB30" s="460"/>
      <c r="AC30" s="455"/>
      <c r="AD30" s="160"/>
      <c r="AE30" s="160"/>
      <c r="AF30" s="160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</row>
    <row r="31" spans="1:115" s="162" customFormat="1" ht="12" customHeight="1" x14ac:dyDescent="0.25">
      <c r="A31" s="252">
        <v>45265</v>
      </c>
      <c r="B31" s="211" t="s">
        <v>853</v>
      </c>
      <c r="C31" s="253" t="s">
        <v>88</v>
      </c>
      <c r="D31" s="262"/>
      <c r="E31" s="201"/>
      <c r="F31" s="202"/>
      <c r="G31" s="263">
        <v>5.95</v>
      </c>
      <c r="H31" s="277"/>
      <c r="I31" s="173"/>
      <c r="J31" s="173"/>
      <c r="K31" s="173"/>
      <c r="L31" s="174"/>
      <c r="M31" s="173"/>
      <c r="N31" s="278"/>
      <c r="O31" s="289"/>
      <c r="P31" s="177"/>
      <c r="Q31" s="177"/>
      <c r="R31" s="177"/>
      <c r="S31" s="177"/>
      <c r="T31" s="212"/>
      <c r="U31" s="177"/>
      <c r="V31" s="178">
        <v>5.95</v>
      </c>
      <c r="W31" s="177"/>
      <c r="X31" s="177"/>
      <c r="Y31" s="177"/>
      <c r="Z31" s="177"/>
      <c r="AA31" s="290"/>
      <c r="AB31" s="460"/>
      <c r="AC31" s="455"/>
      <c r="AD31" s="160"/>
      <c r="AE31" s="160"/>
      <c r="AF31" s="160"/>
      <c r="AG31" s="160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</row>
    <row r="32" spans="1:115" s="162" customFormat="1" ht="12" customHeight="1" x14ac:dyDescent="0.25">
      <c r="A32" s="252">
        <v>45266</v>
      </c>
      <c r="B32" s="211" t="s">
        <v>823</v>
      </c>
      <c r="C32" s="253" t="s">
        <v>88</v>
      </c>
      <c r="D32" s="262"/>
      <c r="E32" s="201"/>
      <c r="F32" s="202">
        <v>40.64</v>
      </c>
      <c r="G32" s="263"/>
      <c r="H32" s="277"/>
      <c r="I32" s="173"/>
      <c r="J32" s="173"/>
      <c r="K32" s="173">
        <v>40.64</v>
      </c>
      <c r="L32" s="174"/>
      <c r="M32" s="173"/>
      <c r="N32" s="278"/>
      <c r="O32" s="289"/>
      <c r="P32" s="177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289"/>
      <c r="AC32" s="290"/>
      <c r="AD32" s="160"/>
      <c r="AE32" s="160"/>
      <c r="AF32" s="160"/>
      <c r="AG32" s="160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</row>
    <row r="33" spans="1:115" s="162" customFormat="1" ht="12" customHeight="1" x14ac:dyDescent="0.25">
      <c r="A33" s="252">
        <v>45267</v>
      </c>
      <c r="B33" s="211" t="s">
        <v>842</v>
      </c>
      <c r="C33" s="253" t="s">
        <v>88</v>
      </c>
      <c r="D33" s="262"/>
      <c r="E33" s="201"/>
      <c r="F33" s="202"/>
      <c r="G33" s="263">
        <v>62.64</v>
      </c>
      <c r="H33" s="277"/>
      <c r="I33" s="173"/>
      <c r="J33" s="173"/>
      <c r="K33" s="173"/>
      <c r="L33" s="174"/>
      <c r="M33" s="173"/>
      <c r="N33" s="278"/>
      <c r="O33" s="289"/>
      <c r="P33" s="177"/>
      <c r="Q33" s="177"/>
      <c r="R33" s="177"/>
      <c r="S33" s="177"/>
      <c r="T33" s="212">
        <v>62.64</v>
      </c>
      <c r="U33" s="177"/>
      <c r="V33" s="178"/>
      <c r="W33" s="177"/>
      <c r="X33" s="177"/>
      <c r="Y33" s="177"/>
      <c r="Z33" s="177"/>
      <c r="AA33" s="290"/>
      <c r="AB33" s="289"/>
      <c r="AC33" s="290"/>
      <c r="AD33" s="160"/>
      <c r="AE33" s="160"/>
      <c r="AF33" s="160"/>
      <c r="AG33" s="160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</row>
    <row r="34" spans="1:115" s="162" customFormat="1" ht="12" customHeight="1" x14ac:dyDescent="0.25">
      <c r="A34" s="252">
        <v>45267</v>
      </c>
      <c r="B34" s="211" t="s">
        <v>843</v>
      </c>
      <c r="C34" s="253" t="s">
        <v>88</v>
      </c>
      <c r="D34" s="262">
        <v>90</v>
      </c>
      <c r="E34" s="201"/>
      <c r="F34" s="202"/>
      <c r="G34" s="263"/>
      <c r="H34" s="277">
        <v>90</v>
      </c>
      <c r="I34" s="173"/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460"/>
      <c r="AC34" s="455"/>
      <c r="AD34" s="160"/>
      <c r="AE34" s="160"/>
      <c r="AF34" s="160"/>
      <c r="AG34" s="160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</row>
    <row r="35" spans="1:115" s="162" customFormat="1" ht="12" customHeight="1" x14ac:dyDescent="0.25">
      <c r="A35" s="252">
        <v>45268</v>
      </c>
      <c r="B35" s="211" t="s">
        <v>844</v>
      </c>
      <c r="C35" s="253" t="s">
        <v>88</v>
      </c>
      <c r="D35" s="262"/>
      <c r="E35" s="201">
        <v>1522.5</v>
      </c>
      <c r="F35" s="202"/>
      <c r="G35" s="263"/>
      <c r="H35" s="277"/>
      <c r="I35" s="173"/>
      <c r="J35" s="173"/>
      <c r="K35" s="173"/>
      <c r="L35" s="174"/>
      <c r="M35" s="173"/>
      <c r="N35" s="278"/>
      <c r="O35" s="289"/>
      <c r="P35" s="177"/>
      <c r="Q35" s="177"/>
      <c r="R35" s="177">
        <v>1522.5</v>
      </c>
      <c r="S35" s="177"/>
      <c r="T35" s="212"/>
      <c r="U35" s="177"/>
      <c r="V35" s="178"/>
      <c r="W35" s="177"/>
      <c r="X35" s="177"/>
      <c r="Y35" s="177"/>
      <c r="Z35" s="177"/>
      <c r="AA35" s="290"/>
      <c r="AB35" s="460"/>
      <c r="AC35" s="455"/>
      <c r="AD35" s="160"/>
      <c r="AE35" s="160"/>
      <c r="AF35" s="160"/>
      <c r="AG35" s="160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</row>
    <row r="36" spans="1:115" s="162" customFormat="1" ht="12" customHeight="1" x14ac:dyDescent="0.25">
      <c r="A36" s="252">
        <v>45268</v>
      </c>
      <c r="B36" s="211" t="s">
        <v>845</v>
      </c>
      <c r="C36" s="253" t="s">
        <v>88</v>
      </c>
      <c r="D36" s="262">
        <v>100</v>
      </c>
      <c r="E36" s="201"/>
      <c r="F36" s="202"/>
      <c r="G36" s="263"/>
      <c r="H36" s="277"/>
      <c r="I36" s="173"/>
      <c r="J36" s="173"/>
      <c r="K36" s="173"/>
      <c r="L36" s="174"/>
      <c r="M36" s="173"/>
      <c r="N36" s="278"/>
      <c r="O36" s="289"/>
      <c r="P36" s="177"/>
      <c r="Q36" s="177"/>
      <c r="R36" s="177">
        <v>-100</v>
      </c>
      <c r="S36" s="177"/>
      <c r="T36" s="212"/>
      <c r="U36" s="177"/>
      <c r="V36" s="178"/>
      <c r="W36" s="177"/>
      <c r="X36" s="177"/>
      <c r="Y36" s="177"/>
      <c r="Z36" s="177"/>
      <c r="AA36" s="290"/>
      <c r="AB36" s="289"/>
      <c r="AC36" s="290"/>
      <c r="AD36" s="160"/>
      <c r="AE36" s="160"/>
      <c r="AF36" s="160"/>
      <c r="AG36" s="160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</row>
    <row r="37" spans="1:115" s="162" customFormat="1" ht="12" customHeight="1" x14ac:dyDescent="0.25">
      <c r="A37" s="252">
        <v>45268</v>
      </c>
      <c r="B37" s="211" t="s">
        <v>846</v>
      </c>
      <c r="C37" s="253" t="s">
        <v>88</v>
      </c>
      <c r="D37" s="262"/>
      <c r="E37" s="201">
        <v>500</v>
      </c>
      <c r="F37" s="202"/>
      <c r="G37" s="263"/>
      <c r="H37" s="277"/>
      <c r="I37" s="173"/>
      <c r="J37" s="173"/>
      <c r="K37" s="173"/>
      <c r="L37" s="174"/>
      <c r="M37" s="173"/>
      <c r="N37" s="278"/>
      <c r="O37" s="289"/>
      <c r="P37" s="177"/>
      <c r="Q37" s="177"/>
      <c r="R37" s="177"/>
      <c r="S37" s="177"/>
      <c r="T37" s="212">
        <v>500</v>
      </c>
      <c r="U37" s="177"/>
      <c r="V37" s="178"/>
      <c r="W37" s="177"/>
      <c r="X37" s="177"/>
      <c r="Y37" s="177"/>
      <c r="Z37" s="177"/>
      <c r="AA37" s="290"/>
      <c r="AB37" s="289"/>
      <c r="AC37" s="290"/>
      <c r="AD37" s="160"/>
      <c r="AE37" s="160"/>
      <c r="AF37" s="160"/>
      <c r="AG37" s="160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</row>
    <row r="38" spans="1:115" s="162" customFormat="1" ht="12" customHeight="1" x14ac:dyDescent="0.25">
      <c r="A38" s="252">
        <v>45269</v>
      </c>
      <c r="B38" s="211" t="s">
        <v>847</v>
      </c>
      <c r="C38" s="253" t="s">
        <v>88</v>
      </c>
      <c r="D38" s="262"/>
      <c r="E38" s="201">
        <v>11.58</v>
      </c>
      <c r="F38" s="202"/>
      <c r="G38" s="263"/>
      <c r="H38" s="277"/>
      <c r="I38" s="173"/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>
        <v>11.58</v>
      </c>
      <c r="Y38" s="177"/>
      <c r="Z38" s="177"/>
      <c r="AA38" s="290"/>
      <c r="AB38" s="460"/>
      <c r="AC38" s="455"/>
      <c r="AD38" s="160"/>
      <c r="AE38" s="160"/>
      <c r="AF38" s="160"/>
      <c r="AG38" s="160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</row>
    <row r="39" spans="1:115" s="162" customFormat="1" ht="12" customHeight="1" x14ac:dyDescent="0.25">
      <c r="A39" s="252">
        <v>45269</v>
      </c>
      <c r="B39" s="211" t="s">
        <v>850</v>
      </c>
      <c r="C39" s="253" t="s">
        <v>88</v>
      </c>
      <c r="D39" s="262"/>
      <c r="E39" s="201"/>
      <c r="F39" s="202"/>
      <c r="G39" s="263">
        <v>5.99</v>
      </c>
      <c r="H39" s="277"/>
      <c r="I39" s="173"/>
      <c r="J39" s="173"/>
      <c r="K39" s="173"/>
      <c r="L39" s="174"/>
      <c r="M39" s="173"/>
      <c r="N39" s="278"/>
      <c r="O39" s="289"/>
      <c r="P39" s="177"/>
      <c r="Q39" s="177"/>
      <c r="R39" s="177"/>
      <c r="S39" s="177"/>
      <c r="T39" s="212">
        <v>5.99</v>
      </c>
      <c r="U39" s="177"/>
      <c r="V39" s="178"/>
      <c r="W39" s="177"/>
      <c r="X39" s="177"/>
      <c r="Y39" s="177"/>
      <c r="Z39" s="177"/>
      <c r="AA39" s="290"/>
      <c r="AB39" s="460"/>
      <c r="AC39" s="455"/>
      <c r="AD39" s="160"/>
      <c r="AE39" s="160"/>
      <c r="AF39" s="160"/>
      <c r="AG39" s="160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</row>
    <row r="40" spans="1:115" s="162" customFormat="1" ht="12" customHeight="1" x14ac:dyDescent="0.25">
      <c r="A40" s="252">
        <v>45269</v>
      </c>
      <c r="B40" s="211" t="s">
        <v>851</v>
      </c>
      <c r="C40" s="253" t="s">
        <v>88</v>
      </c>
      <c r="D40" s="262"/>
      <c r="E40" s="201"/>
      <c r="F40" s="202"/>
      <c r="G40" s="263">
        <v>18</v>
      </c>
      <c r="H40" s="277"/>
      <c r="I40" s="173"/>
      <c r="J40" s="173"/>
      <c r="K40" s="173"/>
      <c r="L40" s="174"/>
      <c r="M40" s="173"/>
      <c r="N40" s="278"/>
      <c r="O40" s="289"/>
      <c r="P40" s="177"/>
      <c r="Q40" s="177"/>
      <c r="R40" s="177"/>
      <c r="S40" s="177"/>
      <c r="T40" s="212">
        <v>18</v>
      </c>
      <c r="U40" s="177"/>
      <c r="V40" s="178"/>
      <c r="W40" s="177"/>
      <c r="X40" s="177"/>
      <c r="Y40" s="177"/>
      <c r="Z40" s="177"/>
      <c r="AA40" s="290"/>
      <c r="AB40" s="460"/>
      <c r="AC40" s="455"/>
      <c r="AD40" s="160"/>
      <c r="AE40" s="160"/>
      <c r="AF40" s="160"/>
      <c r="AG40" s="160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</row>
    <row r="41" spans="1:115" s="162" customFormat="1" ht="12" customHeight="1" x14ac:dyDescent="0.25">
      <c r="A41" s="252">
        <v>45269</v>
      </c>
      <c r="B41" s="211" t="s">
        <v>852</v>
      </c>
      <c r="C41" s="253" t="s">
        <v>88</v>
      </c>
      <c r="D41" s="262"/>
      <c r="E41" s="201"/>
      <c r="F41" s="202"/>
      <c r="G41" s="263">
        <v>146.69999999999999</v>
      </c>
      <c r="H41" s="277"/>
      <c r="I41" s="173"/>
      <c r="J41" s="173"/>
      <c r="K41" s="173"/>
      <c r="L41" s="174"/>
      <c r="M41" s="173"/>
      <c r="N41" s="278"/>
      <c r="O41" s="289"/>
      <c r="P41" s="177"/>
      <c r="Q41" s="177"/>
      <c r="R41" s="177"/>
      <c r="S41" s="177"/>
      <c r="T41" s="212">
        <v>146.69999999999999</v>
      </c>
      <c r="U41" s="177"/>
      <c r="V41" s="178"/>
      <c r="W41" s="177"/>
      <c r="X41" s="177"/>
      <c r="Y41" s="177"/>
      <c r="Z41" s="177"/>
      <c r="AA41" s="290"/>
      <c r="AB41" s="460"/>
      <c r="AC41" s="455"/>
      <c r="AD41" s="160"/>
      <c r="AE41" s="160"/>
      <c r="AF41" s="160"/>
      <c r="AG41" s="160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</row>
    <row r="42" spans="1:115" s="162" customFormat="1" ht="12" customHeight="1" x14ac:dyDescent="0.25">
      <c r="A42" s="252">
        <v>45269</v>
      </c>
      <c r="B42" s="211" t="s">
        <v>863</v>
      </c>
      <c r="C42" s="253" t="s">
        <v>88</v>
      </c>
      <c r="D42" s="262"/>
      <c r="E42" s="201"/>
      <c r="F42" s="202">
        <v>171.2</v>
      </c>
      <c r="G42" s="263"/>
      <c r="H42" s="277"/>
      <c r="I42" s="173"/>
      <c r="J42" s="173">
        <v>171.2</v>
      </c>
      <c r="K42" s="173"/>
      <c r="L42" s="174"/>
      <c r="M42" s="173"/>
      <c r="N42" s="278"/>
      <c r="O42" s="289"/>
      <c r="P42" s="177"/>
      <c r="Q42" s="177"/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460"/>
      <c r="AC42" s="455"/>
      <c r="AD42" s="160"/>
      <c r="AE42" s="160"/>
      <c r="AF42" s="160"/>
      <c r="AG42" s="160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</row>
    <row r="43" spans="1:115" s="162" customFormat="1" ht="12" customHeight="1" x14ac:dyDescent="0.25">
      <c r="A43" s="252">
        <v>45269</v>
      </c>
      <c r="B43" s="211" t="s">
        <v>906</v>
      </c>
      <c r="C43" s="253" t="s">
        <v>88</v>
      </c>
      <c r="D43" s="262"/>
      <c r="E43" s="201"/>
      <c r="F43" s="202">
        <v>99.2</v>
      </c>
      <c r="G43" s="263"/>
      <c r="H43" s="277"/>
      <c r="I43" s="173"/>
      <c r="J43" s="173">
        <v>99.2</v>
      </c>
      <c r="K43" s="173"/>
      <c r="L43" s="174"/>
      <c r="M43" s="173"/>
      <c r="N43" s="278"/>
      <c r="O43" s="289"/>
      <c r="P43" s="177"/>
      <c r="Q43" s="177"/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460"/>
      <c r="AC43" s="455"/>
      <c r="AD43" s="160"/>
      <c r="AE43" s="160"/>
      <c r="AF43" s="160"/>
      <c r="AG43" s="160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</row>
    <row r="44" spans="1:115" s="162" customFormat="1" ht="12" customHeight="1" x14ac:dyDescent="0.25">
      <c r="A44" s="252">
        <v>45269</v>
      </c>
      <c r="B44" s="211" t="s">
        <v>905</v>
      </c>
      <c r="C44" s="253" t="s">
        <v>88</v>
      </c>
      <c r="D44" s="262"/>
      <c r="E44" s="201">
        <v>300</v>
      </c>
      <c r="F44" s="202"/>
      <c r="G44" s="263"/>
      <c r="H44" s="277"/>
      <c r="I44" s="173"/>
      <c r="J44" s="173"/>
      <c r="K44" s="173"/>
      <c r="L44" s="174"/>
      <c r="M44" s="173"/>
      <c r="N44" s="278"/>
      <c r="O44" s="289"/>
      <c r="P44" s="177"/>
      <c r="Q44" s="177"/>
      <c r="R44" s="177"/>
      <c r="S44" s="177"/>
      <c r="T44" s="212">
        <v>300</v>
      </c>
      <c r="U44" s="177"/>
      <c r="V44" s="178"/>
      <c r="W44" s="177"/>
      <c r="X44" s="177"/>
      <c r="Y44" s="177"/>
      <c r="Z44" s="177"/>
      <c r="AA44" s="290"/>
      <c r="AB44" s="460"/>
      <c r="AC44" s="455"/>
      <c r="AD44" s="160"/>
      <c r="AE44" s="160"/>
      <c r="AF44" s="160"/>
      <c r="AG44" s="160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</row>
    <row r="45" spans="1:115" s="162" customFormat="1" ht="12" customHeight="1" x14ac:dyDescent="0.25">
      <c r="A45" s="252">
        <v>45271</v>
      </c>
      <c r="B45" s="211" t="s">
        <v>854</v>
      </c>
      <c r="C45" s="253" t="s">
        <v>88</v>
      </c>
      <c r="D45" s="262">
        <v>39.799999999999997</v>
      </c>
      <c r="E45" s="201"/>
      <c r="F45" s="202"/>
      <c r="G45" s="263"/>
      <c r="H45" s="277"/>
      <c r="I45" s="173">
        <v>39.799999999999997</v>
      </c>
      <c r="J45" s="173"/>
      <c r="K45" s="173"/>
      <c r="L45" s="174"/>
      <c r="M45" s="173"/>
      <c r="N45" s="278"/>
      <c r="O45" s="289"/>
      <c r="P45" s="177"/>
      <c r="Q45" s="177"/>
      <c r="R45" s="177"/>
      <c r="S45" s="177"/>
      <c r="T45" s="212"/>
      <c r="U45" s="177"/>
      <c r="V45" s="178"/>
      <c r="W45" s="177"/>
      <c r="X45" s="177"/>
      <c r="Y45" s="177"/>
      <c r="Z45" s="177"/>
      <c r="AA45" s="290"/>
      <c r="AB45" s="460"/>
      <c r="AC45" s="455"/>
      <c r="AD45" s="160"/>
      <c r="AE45" s="160"/>
      <c r="AF45" s="160"/>
      <c r="AG45" s="160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</row>
    <row r="46" spans="1:115" s="162" customFormat="1" ht="12" customHeight="1" x14ac:dyDescent="0.25">
      <c r="A46" s="252">
        <v>45271</v>
      </c>
      <c r="B46" s="211" t="s">
        <v>855</v>
      </c>
      <c r="C46" s="253" t="s">
        <v>88</v>
      </c>
      <c r="D46" s="262">
        <v>79.5</v>
      </c>
      <c r="E46" s="201"/>
      <c r="F46" s="202"/>
      <c r="G46" s="263"/>
      <c r="H46" s="277"/>
      <c r="I46" s="173">
        <v>79.5</v>
      </c>
      <c r="J46" s="173"/>
      <c r="K46" s="173"/>
      <c r="L46" s="174"/>
      <c r="M46" s="173"/>
      <c r="N46" s="278"/>
      <c r="O46" s="289"/>
      <c r="P46" s="177"/>
      <c r="Q46" s="177"/>
      <c r="R46" s="177"/>
      <c r="S46" s="177"/>
      <c r="T46" s="212"/>
      <c r="U46" s="177"/>
      <c r="V46" s="178"/>
      <c r="W46" s="177"/>
      <c r="X46" s="177"/>
      <c r="Y46" s="177"/>
      <c r="Z46" s="177"/>
      <c r="AA46" s="290"/>
      <c r="AB46" s="460"/>
      <c r="AC46" s="455"/>
      <c r="AD46" s="160"/>
      <c r="AE46" s="160"/>
      <c r="AF46" s="160"/>
      <c r="AG46" s="160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</row>
    <row r="47" spans="1:115" s="162" customFormat="1" ht="12" customHeight="1" x14ac:dyDescent="0.25">
      <c r="A47" s="252">
        <v>45271</v>
      </c>
      <c r="B47" s="211" t="s">
        <v>856</v>
      </c>
      <c r="C47" s="253" t="s">
        <v>88</v>
      </c>
      <c r="D47" s="262"/>
      <c r="E47" s="201"/>
      <c r="F47" s="202">
        <v>3</v>
      </c>
      <c r="G47" s="263"/>
      <c r="H47" s="277"/>
      <c r="I47" s="173">
        <v>3</v>
      </c>
      <c r="J47" s="173"/>
      <c r="K47" s="173"/>
      <c r="L47" s="174"/>
      <c r="M47" s="173"/>
      <c r="N47" s="278"/>
      <c r="O47" s="289"/>
      <c r="P47" s="177"/>
      <c r="Q47" s="177"/>
      <c r="R47" s="177"/>
      <c r="S47" s="177"/>
      <c r="T47" s="212"/>
      <c r="U47" s="177"/>
      <c r="V47" s="178"/>
      <c r="W47" s="177"/>
      <c r="X47" s="177"/>
      <c r="Y47" s="177"/>
      <c r="Z47" s="177"/>
      <c r="AA47" s="290"/>
      <c r="AB47" s="460"/>
      <c r="AC47" s="455"/>
      <c r="AD47" s="160"/>
      <c r="AE47" s="160"/>
      <c r="AF47" s="160"/>
      <c r="AG47" s="160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</row>
    <row r="48" spans="1:115" s="162" customFormat="1" ht="12" customHeight="1" x14ac:dyDescent="0.25">
      <c r="A48" s="252">
        <v>45271</v>
      </c>
      <c r="B48" s="211" t="s">
        <v>857</v>
      </c>
      <c r="C48" s="253" t="s">
        <v>88</v>
      </c>
      <c r="D48" s="262"/>
      <c r="E48" s="201"/>
      <c r="F48" s="202">
        <v>26.6</v>
      </c>
      <c r="G48" s="263"/>
      <c r="H48" s="277"/>
      <c r="I48" s="173">
        <v>26.6</v>
      </c>
      <c r="J48" s="173"/>
      <c r="K48" s="173"/>
      <c r="L48" s="174"/>
      <c r="M48" s="173"/>
      <c r="N48" s="278"/>
      <c r="O48" s="289"/>
      <c r="P48" s="177"/>
      <c r="Q48" s="177"/>
      <c r="R48" s="177"/>
      <c r="S48" s="177"/>
      <c r="T48" s="212"/>
      <c r="U48" s="177"/>
      <c r="V48" s="178"/>
      <c r="W48" s="177"/>
      <c r="X48" s="177"/>
      <c r="Y48" s="177"/>
      <c r="Z48" s="177"/>
      <c r="AA48" s="290"/>
      <c r="AB48" s="460"/>
      <c r="AC48" s="455"/>
      <c r="AD48" s="160"/>
      <c r="AE48" s="160"/>
      <c r="AF48" s="160"/>
      <c r="AG48" s="160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</row>
    <row r="49" spans="1:115" s="162" customFormat="1" ht="12" customHeight="1" x14ac:dyDescent="0.25">
      <c r="A49" s="252">
        <v>45271</v>
      </c>
      <c r="B49" s="211" t="s">
        <v>858</v>
      </c>
      <c r="C49" s="253" t="s">
        <v>88</v>
      </c>
      <c r="D49" s="262">
        <v>49.3</v>
      </c>
      <c r="E49" s="201"/>
      <c r="F49" s="202"/>
      <c r="G49" s="263"/>
      <c r="H49" s="277"/>
      <c r="I49" s="173">
        <v>49.3</v>
      </c>
      <c r="J49" s="173"/>
      <c r="K49" s="173"/>
      <c r="L49" s="174"/>
      <c r="M49" s="173"/>
      <c r="N49" s="278"/>
      <c r="O49" s="289"/>
      <c r="P49" s="177"/>
      <c r="Q49" s="177"/>
      <c r="R49" s="177"/>
      <c r="S49" s="177"/>
      <c r="T49" s="212"/>
      <c r="U49" s="177"/>
      <c r="V49" s="178"/>
      <c r="W49" s="177"/>
      <c r="X49" s="177"/>
      <c r="Y49" s="177"/>
      <c r="Z49" s="177"/>
      <c r="AA49" s="290"/>
      <c r="AB49" s="460"/>
      <c r="AC49" s="455"/>
      <c r="AD49" s="160"/>
      <c r="AE49" s="160"/>
      <c r="AF49" s="160"/>
      <c r="AG49" s="160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</row>
    <row r="50" spans="1:115" s="162" customFormat="1" ht="12" customHeight="1" x14ac:dyDescent="0.25">
      <c r="A50" s="252">
        <v>45271</v>
      </c>
      <c r="B50" s="211" t="s">
        <v>859</v>
      </c>
      <c r="C50" s="253" t="s">
        <v>88</v>
      </c>
      <c r="D50" s="262"/>
      <c r="E50" s="201"/>
      <c r="F50" s="202">
        <v>7.9</v>
      </c>
      <c r="G50" s="263"/>
      <c r="H50" s="277"/>
      <c r="I50" s="173">
        <v>7.9</v>
      </c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290"/>
      <c r="AB50" s="460"/>
      <c r="AC50" s="455"/>
      <c r="AD50" s="160"/>
      <c r="AE50" s="160"/>
      <c r="AF50" s="160"/>
      <c r="AG50" s="160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</row>
    <row r="51" spans="1:115" s="162" customFormat="1" ht="12" customHeight="1" x14ac:dyDescent="0.25">
      <c r="A51" s="252">
        <v>45271</v>
      </c>
      <c r="B51" s="211" t="s">
        <v>854</v>
      </c>
      <c r="C51" s="253" t="s">
        <v>88</v>
      </c>
      <c r="D51" s="262"/>
      <c r="E51" s="201"/>
      <c r="F51" s="202">
        <v>44.3</v>
      </c>
      <c r="G51" s="263"/>
      <c r="H51" s="277"/>
      <c r="I51" s="173">
        <v>44.3</v>
      </c>
      <c r="J51" s="173"/>
      <c r="K51" s="173"/>
      <c r="L51" s="174"/>
      <c r="M51" s="173"/>
      <c r="N51" s="278"/>
      <c r="O51" s="289"/>
      <c r="P51" s="177"/>
      <c r="Q51" s="177"/>
      <c r="R51" s="177"/>
      <c r="S51" s="177"/>
      <c r="T51" s="212"/>
      <c r="U51" s="177"/>
      <c r="V51" s="178"/>
      <c r="W51" s="177"/>
      <c r="X51" s="177"/>
      <c r="Y51" s="177"/>
      <c r="Z51" s="177"/>
      <c r="AA51" s="290"/>
      <c r="AB51" s="460"/>
      <c r="AC51" s="455"/>
      <c r="AD51" s="160"/>
      <c r="AE51" s="160"/>
      <c r="AF51" s="160"/>
      <c r="AG51" s="160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</row>
    <row r="52" spans="1:115" s="162" customFormat="1" ht="12" customHeight="1" x14ac:dyDescent="0.25">
      <c r="A52" s="252">
        <v>45271</v>
      </c>
      <c r="B52" s="211" t="s">
        <v>860</v>
      </c>
      <c r="C52" s="253" t="s">
        <v>88</v>
      </c>
      <c r="D52" s="262"/>
      <c r="E52" s="201"/>
      <c r="F52" s="202">
        <v>162</v>
      </c>
      <c r="G52" s="263"/>
      <c r="H52" s="277"/>
      <c r="I52" s="173">
        <v>162</v>
      </c>
      <c r="J52" s="173"/>
      <c r="K52" s="173"/>
      <c r="L52" s="174"/>
      <c r="M52" s="173"/>
      <c r="N52" s="278"/>
      <c r="O52" s="289"/>
      <c r="P52" s="177"/>
      <c r="Q52" s="177"/>
      <c r="R52" s="177"/>
      <c r="S52" s="177"/>
      <c r="T52" s="212"/>
      <c r="U52" s="177"/>
      <c r="V52" s="178"/>
      <c r="W52" s="177"/>
      <c r="X52" s="177"/>
      <c r="Y52" s="177"/>
      <c r="Z52" s="177"/>
      <c r="AA52" s="290"/>
      <c r="AB52" s="460"/>
      <c r="AC52" s="455"/>
      <c r="AD52" s="160"/>
      <c r="AE52" s="160"/>
      <c r="AF52" s="160"/>
      <c r="AG52" s="160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</row>
    <row r="53" spans="1:115" s="162" customFormat="1" ht="12" customHeight="1" x14ac:dyDescent="0.25">
      <c r="A53" s="252">
        <v>45271</v>
      </c>
      <c r="B53" s="211" t="s">
        <v>854</v>
      </c>
      <c r="C53" s="253" t="s">
        <v>88</v>
      </c>
      <c r="D53" s="262"/>
      <c r="E53" s="201"/>
      <c r="F53" s="202">
        <v>8.5</v>
      </c>
      <c r="G53" s="263"/>
      <c r="H53" s="277"/>
      <c r="I53" s="173">
        <v>8.5</v>
      </c>
      <c r="J53" s="173"/>
      <c r="K53" s="173"/>
      <c r="L53" s="174"/>
      <c r="M53" s="173"/>
      <c r="N53" s="278"/>
      <c r="O53" s="289"/>
      <c r="P53" s="177"/>
      <c r="Q53" s="177"/>
      <c r="R53" s="177"/>
      <c r="S53" s="177"/>
      <c r="T53" s="212"/>
      <c r="U53" s="177"/>
      <c r="V53" s="178"/>
      <c r="W53" s="177"/>
      <c r="X53" s="177"/>
      <c r="Y53" s="177"/>
      <c r="Z53" s="177"/>
      <c r="AA53" s="290"/>
      <c r="AB53" s="460"/>
      <c r="AC53" s="455"/>
      <c r="AD53" s="160"/>
      <c r="AE53" s="160"/>
      <c r="AF53" s="160"/>
      <c r="AG53" s="160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</row>
    <row r="54" spans="1:115" s="162" customFormat="1" ht="12" customHeight="1" x14ac:dyDescent="0.25">
      <c r="A54" s="252">
        <v>45271</v>
      </c>
      <c r="B54" s="211" t="s">
        <v>854</v>
      </c>
      <c r="C54" s="253" t="s">
        <v>88</v>
      </c>
      <c r="D54" s="262"/>
      <c r="E54" s="201"/>
      <c r="F54" s="202">
        <v>2.5</v>
      </c>
      <c r="G54" s="263"/>
      <c r="H54" s="277"/>
      <c r="I54" s="173">
        <v>2.5</v>
      </c>
      <c r="J54" s="173"/>
      <c r="K54" s="173"/>
      <c r="L54" s="174"/>
      <c r="M54" s="173"/>
      <c r="N54" s="278"/>
      <c r="O54" s="289"/>
      <c r="P54" s="177"/>
      <c r="Q54" s="177"/>
      <c r="R54" s="177"/>
      <c r="S54" s="177"/>
      <c r="T54" s="212"/>
      <c r="U54" s="177"/>
      <c r="V54" s="178"/>
      <c r="W54" s="177"/>
      <c r="X54" s="177"/>
      <c r="Y54" s="177"/>
      <c r="Z54" s="177"/>
      <c r="AA54" s="290"/>
      <c r="AB54" s="460"/>
      <c r="AC54" s="455"/>
      <c r="AD54" s="160"/>
      <c r="AE54" s="160"/>
      <c r="AF54" s="160"/>
      <c r="AG54" s="160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</row>
    <row r="55" spans="1:115" s="162" customFormat="1" ht="12" customHeight="1" x14ac:dyDescent="0.25">
      <c r="A55" s="252">
        <v>45271</v>
      </c>
      <c r="B55" s="211" t="s">
        <v>854</v>
      </c>
      <c r="C55" s="253" t="s">
        <v>88</v>
      </c>
      <c r="D55" s="262">
        <v>7</v>
      </c>
      <c r="E55" s="201"/>
      <c r="F55" s="202"/>
      <c r="G55" s="263"/>
      <c r="H55" s="277"/>
      <c r="I55" s="173">
        <v>7</v>
      </c>
      <c r="J55" s="173"/>
      <c r="K55" s="173"/>
      <c r="L55" s="174"/>
      <c r="M55" s="173"/>
      <c r="N55" s="278"/>
      <c r="O55" s="289"/>
      <c r="P55" s="177"/>
      <c r="Q55" s="177"/>
      <c r="R55" s="177"/>
      <c r="S55" s="177"/>
      <c r="T55" s="212"/>
      <c r="U55" s="177"/>
      <c r="V55" s="178"/>
      <c r="W55" s="177"/>
      <c r="X55" s="177"/>
      <c r="Y55" s="177"/>
      <c r="Z55" s="177"/>
      <c r="AA55" s="290"/>
      <c r="AB55" s="460"/>
      <c r="AC55" s="455"/>
      <c r="AD55" s="160"/>
      <c r="AE55" s="160"/>
      <c r="AF55" s="160"/>
      <c r="AG55" s="160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</row>
    <row r="56" spans="1:115" s="162" customFormat="1" ht="12" customHeight="1" x14ac:dyDescent="0.25">
      <c r="A56" s="252">
        <v>45271</v>
      </c>
      <c r="B56" s="211" t="s">
        <v>861</v>
      </c>
      <c r="C56" s="253" t="s">
        <v>88</v>
      </c>
      <c r="D56" s="262"/>
      <c r="E56" s="201"/>
      <c r="F56" s="202">
        <v>90</v>
      </c>
      <c r="G56" s="263"/>
      <c r="H56" s="277"/>
      <c r="I56" s="173">
        <v>90</v>
      </c>
      <c r="J56" s="173"/>
      <c r="K56" s="173"/>
      <c r="L56" s="174"/>
      <c r="M56" s="173"/>
      <c r="N56" s="278"/>
      <c r="O56" s="289"/>
      <c r="P56" s="177"/>
      <c r="Q56" s="177"/>
      <c r="R56" s="177"/>
      <c r="S56" s="177"/>
      <c r="T56" s="212"/>
      <c r="U56" s="177"/>
      <c r="V56" s="178"/>
      <c r="W56" s="177"/>
      <c r="X56" s="177"/>
      <c r="Y56" s="177"/>
      <c r="Z56" s="177"/>
      <c r="AA56" s="290"/>
      <c r="AB56" s="460"/>
      <c r="AC56" s="455"/>
      <c r="AD56" s="160"/>
      <c r="AE56" s="160"/>
      <c r="AF56" s="160"/>
      <c r="AG56" s="160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</row>
    <row r="57" spans="1:115" s="162" customFormat="1" ht="12" customHeight="1" x14ac:dyDescent="0.25">
      <c r="A57" s="252">
        <v>45271</v>
      </c>
      <c r="B57" s="211" t="s">
        <v>862</v>
      </c>
      <c r="C57" s="253" t="s">
        <v>88</v>
      </c>
      <c r="D57" s="262"/>
      <c r="E57" s="201"/>
      <c r="F57" s="202">
        <v>75</v>
      </c>
      <c r="G57" s="263"/>
      <c r="H57" s="277"/>
      <c r="I57" s="173">
        <v>75</v>
      </c>
      <c r="J57" s="173"/>
      <c r="K57" s="173"/>
      <c r="L57" s="174"/>
      <c r="M57" s="173"/>
      <c r="N57" s="278"/>
      <c r="O57" s="289"/>
      <c r="P57" s="177"/>
      <c r="Q57" s="177"/>
      <c r="R57" s="177"/>
      <c r="S57" s="177"/>
      <c r="T57" s="212"/>
      <c r="U57" s="177"/>
      <c r="V57" s="178"/>
      <c r="W57" s="177"/>
      <c r="X57" s="177"/>
      <c r="Y57" s="177"/>
      <c r="Z57" s="177"/>
      <c r="AA57" s="290"/>
      <c r="AB57" s="460"/>
      <c r="AC57" s="455"/>
      <c r="AD57" s="160"/>
      <c r="AE57" s="160"/>
      <c r="AF57" s="160"/>
      <c r="AG57" s="160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</row>
    <row r="58" spans="1:115" s="162" customFormat="1" ht="12" customHeight="1" x14ac:dyDescent="0.25">
      <c r="A58" s="252">
        <v>45271</v>
      </c>
      <c r="B58" s="211" t="s">
        <v>849</v>
      </c>
      <c r="C58" s="253" t="s">
        <v>88</v>
      </c>
      <c r="D58" s="262"/>
      <c r="E58" s="201">
        <v>410.97</v>
      </c>
      <c r="F58" s="202"/>
      <c r="G58" s="263"/>
      <c r="H58" s="277"/>
      <c r="I58" s="173"/>
      <c r="J58" s="173"/>
      <c r="K58" s="173"/>
      <c r="L58" s="174"/>
      <c r="M58" s="173"/>
      <c r="N58" s="278"/>
      <c r="O58" s="289"/>
      <c r="P58" s="177"/>
      <c r="Q58" s="177"/>
      <c r="R58" s="177"/>
      <c r="S58" s="177">
        <v>410.97</v>
      </c>
      <c r="T58" s="212"/>
      <c r="U58" s="177"/>
      <c r="V58" s="178"/>
      <c r="W58" s="177"/>
      <c r="X58" s="177"/>
      <c r="Y58" s="177"/>
      <c r="Z58" s="177"/>
      <c r="AA58" s="290"/>
      <c r="AB58" s="460"/>
      <c r="AC58" s="455"/>
      <c r="AD58" s="160"/>
      <c r="AE58" s="160"/>
      <c r="AF58" s="160"/>
      <c r="AG58" s="160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</row>
    <row r="59" spans="1:115" s="162" customFormat="1" ht="12" customHeight="1" x14ac:dyDescent="0.25">
      <c r="A59" s="252">
        <v>45271</v>
      </c>
      <c r="B59" s="211" t="s">
        <v>382</v>
      </c>
      <c r="C59" s="253" t="s">
        <v>88</v>
      </c>
      <c r="D59" s="262">
        <v>50</v>
      </c>
      <c r="E59" s="201"/>
      <c r="F59" s="202"/>
      <c r="G59" s="263"/>
      <c r="H59" s="277">
        <v>50</v>
      </c>
      <c r="I59" s="173"/>
      <c r="J59" s="173"/>
      <c r="K59" s="173"/>
      <c r="L59" s="174"/>
      <c r="M59" s="173"/>
      <c r="N59" s="278"/>
      <c r="O59" s="289"/>
      <c r="P59" s="177"/>
      <c r="Q59" s="177"/>
      <c r="R59" s="177"/>
      <c r="S59" s="177"/>
      <c r="T59" s="212"/>
      <c r="U59" s="177"/>
      <c r="V59" s="178"/>
      <c r="W59" s="177"/>
      <c r="X59" s="177"/>
      <c r="Y59" s="177"/>
      <c r="Z59" s="177"/>
      <c r="AA59" s="290"/>
      <c r="AB59" s="460"/>
      <c r="AC59" s="455"/>
      <c r="AD59" s="160"/>
      <c r="AE59" s="160"/>
      <c r="AF59" s="160"/>
      <c r="AG59" s="160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</row>
    <row r="60" spans="1:115" s="162" customFormat="1" ht="12" customHeight="1" x14ac:dyDescent="0.25">
      <c r="A60" s="252">
        <v>45271</v>
      </c>
      <c r="B60" s="211" t="s">
        <v>445</v>
      </c>
      <c r="C60" s="253" t="s">
        <v>88</v>
      </c>
      <c r="D60" s="262">
        <v>830</v>
      </c>
      <c r="E60" s="201"/>
      <c r="F60" s="202"/>
      <c r="G60" s="263">
        <v>830</v>
      </c>
      <c r="H60" s="277"/>
      <c r="I60" s="173"/>
      <c r="J60" s="173"/>
      <c r="K60" s="173"/>
      <c r="L60" s="174"/>
      <c r="M60" s="173"/>
      <c r="N60" s="278"/>
      <c r="O60" s="289"/>
      <c r="P60" s="177"/>
      <c r="Q60" s="177"/>
      <c r="R60" s="177"/>
      <c r="S60" s="177"/>
      <c r="T60" s="212"/>
      <c r="U60" s="177"/>
      <c r="V60" s="178"/>
      <c r="W60" s="177"/>
      <c r="X60" s="177"/>
      <c r="Y60" s="177"/>
      <c r="Z60" s="177"/>
      <c r="AA60" s="290"/>
      <c r="AB60" s="460"/>
      <c r="AC60" s="455"/>
      <c r="AD60" s="160"/>
      <c r="AE60" s="160"/>
      <c r="AF60" s="160"/>
      <c r="AG60" s="160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</row>
    <row r="61" spans="1:115" s="162" customFormat="1" ht="12" customHeight="1" x14ac:dyDescent="0.25">
      <c r="A61" s="252">
        <v>45272</v>
      </c>
      <c r="B61" s="211" t="s">
        <v>864</v>
      </c>
      <c r="C61" s="253" t="s">
        <v>88</v>
      </c>
      <c r="D61" s="262"/>
      <c r="E61" s="201">
        <v>40.229999999999997</v>
      </c>
      <c r="F61" s="202"/>
      <c r="G61" s="263"/>
      <c r="H61" s="277"/>
      <c r="I61" s="173"/>
      <c r="J61" s="173"/>
      <c r="K61" s="173"/>
      <c r="L61" s="174"/>
      <c r="M61" s="173"/>
      <c r="N61" s="278"/>
      <c r="O61" s="289"/>
      <c r="P61" s="177"/>
      <c r="Q61" s="177"/>
      <c r="R61" s="177"/>
      <c r="S61" s="177"/>
      <c r="T61" s="212">
        <v>40.229999999999997</v>
      </c>
      <c r="U61" s="177"/>
      <c r="V61" s="178"/>
      <c r="W61" s="177"/>
      <c r="X61" s="177"/>
      <c r="Y61" s="177"/>
      <c r="Z61" s="177"/>
      <c r="AA61" s="290"/>
      <c r="AB61" s="460"/>
      <c r="AC61" s="455"/>
      <c r="AD61" s="160"/>
      <c r="AE61" s="160"/>
      <c r="AF61" s="160"/>
      <c r="AG61" s="160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</row>
    <row r="62" spans="1:115" s="162" customFormat="1" ht="12" customHeight="1" x14ac:dyDescent="0.25">
      <c r="A62" s="252">
        <v>45272</v>
      </c>
      <c r="B62" s="211" t="s">
        <v>865</v>
      </c>
      <c r="C62" s="253" t="s">
        <v>88</v>
      </c>
      <c r="D62" s="262">
        <v>100</v>
      </c>
      <c r="E62" s="201"/>
      <c r="F62" s="202"/>
      <c r="G62" s="263"/>
      <c r="H62" s="277">
        <v>100</v>
      </c>
      <c r="I62" s="173"/>
      <c r="J62" s="173"/>
      <c r="K62" s="173"/>
      <c r="L62" s="174"/>
      <c r="M62" s="173"/>
      <c r="N62" s="278"/>
      <c r="O62" s="289"/>
      <c r="P62" s="177"/>
      <c r="Q62" s="177"/>
      <c r="R62" s="177"/>
      <c r="S62" s="177"/>
      <c r="T62" s="212"/>
      <c r="U62" s="177"/>
      <c r="V62" s="178"/>
      <c r="W62" s="177"/>
      <c r="X62" s="177"/>
      <c r="Y62" s="177"/>
      <c r="Z62" s="177"/>
      <c r="AA62" s="290"/>
      <c r="AB62" s="460"/>
      <c r="AC62" s="455"/>
      <c r="AD62" s="160"/>
      <c r="AE62" s="160"/>
      <c r="AF62" s="160"/>
      <c r="AG62" s="160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</row>
    <row r="63" spans="1:115" s="162" customFormat="1" ht="12" customHeight="1" x14ac:dyDescent="0.25">
      <c r="A63" s="252">
        <v>45272</v>
      </c>
      <c r="B63" s="211" t="s">
        <v>866</v>
      </c>
      <c r="C63" s="253" t="s">
        <v>88</v>
      </c>
      <c r="D63" s="262">
        <v>227.21</v>
      </c>
      <c r="E63" s="201"/>
      <c r="F63" s="202"/>
      <c r="G63" s="263"/>
      <c r="H63" s="277">
        <v>227.21</v>
      </c>
      <c r="I63" s="173"/>
      <c r="J63" s="173"/>
      <c r="K63" s="173"/>
      <c r="L63" s="174"/>
      <c r="M63" s="173"/>
      <c r="N63" s="278"/>
      <c r="O63" s="289"/>
      <c r="P63" s="177"/>
      <c r="Q63" s="177"/>
      <c r="R63" s="177"/>
      <c r="S63" s="177"/>
      <c r="T63" s="212"/>
      <c r="U63" s="177"/>
      <c r="V63" s="178"/>
      <c r="W63" s="177"/>
      <c r="X63" s="177"/>
      <c r="Y63" s="177"/>
      <c r="Z63" s="177"/>
      <c r="AA63" s="290"/>
      <c r="AB63" s="460"/>
      <c r="AC63" s="455"/>
      <c r="AD63" s="160"/>
      <c r="AE63" s="160"/>
      <c r="AF63" s="160"/>
      <c r="AG63" s="160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</row>
    <row r="64" spans="1:115" s="162" customFormat="1" ht="12" customHeight="1" x14ac:dyDescent="0.25">
      <c r="A64" s="252">
        <v>45276</v>
      </c>
      <c r="B64" s="211" t="s">
        <v>421</v>
      </c>
      <c r="C64" s="253" t="s">
        <v>88</v>
      </c>
      <c r="D64" s="262">
        <v>70</v>
      </c>
      <c r="E64" s="201"/>
      <c r="F64" s="202"/>
      <c r="G64" s="263"/>
      <c r="H64" s="277">
        <v>70</v>
      </c>
      <c r="I64" s="173"/>
      <c r="J64" s="173"/>
      <c r="K64" s="173"/>
      <c r="L64" s="174"/>
      <c r="M64" s="173"/>
      <c r="N64" s="278"/>
      <c r="O64" s="289"/>
      <c r="P64" s="177"/>
      <c r="Q64" s="177"/>
      <c r="R64" s="177"/>
      <c r="S64" s="177"/>
      <c r="T64" s="212"/>
      <c r="U64" s="177"/>
      <c r="V64" s="178"/>
      <c r="W64" s="177"/>
      <c r="X64" s="177"/>
      <c r="Y64" s="177"/>
      <c r="Z64" s="177"/>
      <c r="AA64" s="290"/>
      <c r="AB64" s="460"/>
      <c r="AC64" s="455"/>
      <c r="AD64" s="160"/>
      <c r="AE64" s="160"/>
      <c r="AF64" s="160"/>
      <c r="AG64" s="160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</row>
    <row r="65" spans="1:115" s="162" customFormat="1" ht="12" customHeight="1" x14ac:dyDescent="0.25">
      <c r="A65" s="252">
        <v>45279</v>
      </c>
      <c r="B65" s="211" t="s">
        <v>95</v>
      </c>
      <c r="C65" s="253" t="s">
        <v>88</v>
      </c>
      <c r="D65" s="262">
        <v>118.46</v>
      </c>
      <c r="E65" s="201"/>
      <c r="F65" s="202"/>
      <c r="G65" s="263"/>
      <c r="H65" s="277">
        <v>118.46</v>
      </c>
      <c r="I65" s="173"/>
      <c r="J65" s="173"/>
      <c r="K65" s="173"/>
      <c r="L65" s="174"/>
      <c r="M65" s="173"/>
      <c r="N65" s="278"/>
      <c r="O65" s="289"/>
      <c r="P65" s="177"/>
      <c r="Q65" s="177"/>
      <c r="R65" s="177"/>
      <c r="S65" s="177"/>
      <c r="T65" s="212"/>
      <c r="U65" s="177"/>
      <c r="V65" s="178"/>
      <c r="W65" s="177"/>
      <c r="X65" s="177"/>
      <c r="Y65" s="177"/>
      <c r="Z65" s="177"/>
      <c r="AA65" s="290"/>
      <c r="AB65" s="460"/>
      <c r="AC65" s="455"/>
      <c r="AD65" s="160"/>
      <c r="AE65" s="160"/>
      <c r="AF65" s="160"/>
      <c r="AG65" s="160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</row>
    <row r="66" spans="1:115" s="162" customFormat="1" ht="12" customHeight="1" x14ac:dyDescent="0.25">
      <c r="A66" s="252">
        <v>45280</v>
      </c>
      <c r="B66" s="211" t="s">
        <v>596</v>
      </c>
      <c r="C66" s="253" t="s">
        <v>88</v>
      </c>
      <c r="D66" s="262"/>
      <c r="E66" s="201">
        <v>2</v>
      </c>
      <c r="F66" s="202"/>
      <c r="G66" s="263"/>
      <c r="H66" s="277"/>
      <c r="I66" s="173"/>
      <c r="J66" s="173"/>
      <c r="K66" s="173"/>
      <c r="L66" s="174"/>
      <c r="M66" s="173"/>
      <c r="N66" s="278"/>
      <c r="O66" s="289"/>
      <c r="P66" s="177"/>
      <c r="Q66" s="177"/>
      <c r="R66" s="177"/>
      <c r="S66" s="177"/>
      <c r="T66" s="212"/>
      <c r="U66" s="177">
        <v>2</v>
      </c>
      <c r="V66" s="178"/>
      <c r="W66" s="177"/>
      <c r="X66" s="177"/>
      <c r="Y66" s="177"/>
      <c r="Z66" s="177"/>
      <c r="AA66" s="290"/>
      <c r="AB66" s="289"/>
      <c r="AC66" s="290"/>
      <c r="AD66" s="160"/>
      <c r="AE66" s="160"/>
      <c r="AF66" s="160"/>
      <c r="AG66" s="160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</row>
    <row r="67" spans="1:115" s="162" customFormat="1" ht="12" customHeight="1" x14ac:dyDescent="0.25">
      <c r="A67" s="252">
        <v>45281</v>
      </c>
      <c r="B67" s="211" t="s">
        <v>422</v>
      </c>
      <c r="C67" s="253" t="s">
        <v>88</v>
      </c>
      <c r="D67" s="262">
        <v>125</v>
      </c>
      <c r="E67" s="201"/>
      <c r="F67" s="202"/>
      <c r="G67" s="263"/>
      <c r="H67" s="277">
        <v>125</v>
      </c>
      <c r="I67" s="173"/>
      <c r="J67" s="173"/>
      <c r="K67" s="173"/>
      <c r="L67" s="174"/>
      <c r="M67" s="173"/>
      <c r="N67" s="278"/>
      <c r="O67" s="289"/>
      <c r="P67" s="177"/>
      <c r="Q67" s="177"/>
      <c r="R67" s="177"/>
      <c r="S67" s="177"/>
      <c r="T67" s="212"/>
      <c r="U67" s="177"/>
      <c r="V67" s="178"/>
      <c r="W67" s="177"/>
      <c r="X67" s="177"/>
      <c r="Y67" s="177"/>
      <c r="Z67" s="177"/>
      <c r="AA67" s="290"/>
      <c r="AB67" s="460"/>
      <c r="AC67" s="455"/>
      <c r="AD67" s="160"/>
      <c r="AE67" s="160"/>
      <c r="AF67" s="160"/>
      <c r="AG67" s="160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</row>
    <row r="68" spans="1:115" s="162" customFormat="1" ht="12" customHeight="1" x14ac:dyDescent="0.25">
      <c r="A68" s="252">
        <v>45282</v>
      </c>
      <c r="B68" s="211" t="s">
        <v>879</v>
      </c>
      <c r="C68" s="253" t="s">
        <v>88</v>
      </c>
      <c r="D68" s="262"/>
      <c r="E68" s="201">
        <v>367.02</v>
      </c>
      <c r="F68" s="202"/>
      <c r="G68" s="263"/>
      <c r="H68" s="277"/>
      <c r="I68" s="173"/>
      <c r="J68" s="173"/>
      <c r="K68" s="173"/>
      <c r="L68" s="174"/>
      <c r="M68" s="173"/>
      <c r="N68" s="278"/>
      <c r="O68" s="289"/>
      <c r="P68" s="177">
        <v>367.02</v>
      </c>
      <c r="Q68" s="177"/>
      <c r="R68" s="177"/>
      <c r="S68" s="177"/>
      <c r="T68" s="212"/>
      <c r="U68" s="177"/>
      <c r="V68" s="178"/>
      <c r="W68" s="177"/>
      <c r="X68" s="177"/>
      <c r="Y68" s="177"/>
      <c r="Z68" s="177"/>
      <c r="AA68" s="290"/>
      <c r="AB68" s="460"/>
      <c r="AC68" s="455"/>
      <c r="AD68" s="160"/>
      <c r="AE68" s="160"/>
      <c r="AF68" s="160"/>
      <c r="AG68" s="160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</row>
    <row r="69" spans="1:115" s="162" customFormat="1" ht="12" customHeight="1" x14ac:dyDescent="0.25">
      <c r="A69" s="252">
        <v>45282</v>
      </c>
      <c r="B69" s="211" t="s">
        <v>870</v>
      </c>
      <c r="C69" s="253" t="s">
        <v>88</v>
      </c>
      <c r="D69" s="262"/>
      <c r="E69" s="201"/>
      <c r="F69" s="202">
        <v>7.1</v>
      </c>
      <c r="G69" s="263"/>
      <c r="H69" s="277"/>
      <c r="I69" s="173">
        <v>7.1</v>
      </c>
      <c r="J69" s="173"/>
      <c r="K69" s="173"/>
      <c r="L69" s="174"/>
      <c r="M69" s="173"/>
      <c r="N69" s="278"/>
      <c r="O69" s="289"/>
      <c r="P69" s="177"/>
      <c r="Q69" s="177"/>
      <c r="R69" s="177"/>
      <c r="S69" s="177"/>
      <c r="T69" s="212"/>
      <c r="U69" s="177"/>
      <c r="V69" s="178"/>
      <c r="W69" s="177"/>
      <c r="X69" s="177"/>
      <c r="Y69" s="177"/>
      <c r="Z69" s="177"/>
      <c r="AA69" s="290"/>
      <c r="AB69" s="460"/>
      <c r="AC69" s="455"/>
      <c r="AD69" s="160"/>
      <c r="AE69" s="160"/>
      <c r="AF69" s="160"/>
      <c r="AG69" s="160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</row>
    <row r="70" spans="1:115" s="162" customFormat="1" ht="12" customHeight="1" x14ac:dyDescent="0.25">
      <c r="A70" s="252">
        <v>45282</v>
      </c>
      <c r="B70" s="211" t="s">
        <v>869</v>
      </c>
      <c r="C70" s="253" t="s">
        <v>88</v>
      </c>
      <c r="D70" s="262"/>
      <c r="E70" s="201"/>
      <c r="F70" s="202">
        <v>1.7</v>
      </c>
      <c r="G70" s="263"/>
      <c r="H70" s="277"/>
      <c r="I70" s="173">
        <v>1.7</v>
      </c>
      <c r="J70" s="173"/>
      <c r="K70" s="173"/>
      <c r="L70" s="174"/>
      <c r="M70" s="173"/>
      <c r="N70" s="278"/>
      <c r="O70" s="289"/>
      <c r="P70" s="177"/>
      <c r="Q70" s="177"/>
      <c r="R70" s="177"/>
      <c r="S70" s="177"/>
      <c r="T70" s="212"/>
      <c r="U70" s="177"/>
      <c r="V70" s="178"/>
      <c r="W70" s="177"/>
      <c r="X70" s="177"/>
      <c r="Y70" s="177"/>
      <c r="Z70" s="177"/>
      <c r="AA70" s="290"/>
      <c r="AB70" s="460"/>
      <c r="AC70" s="455"/>
      <c r="AD70" s="160"/>
      <c r="AE70" s="160"/>
      <c r="AF70" s="160"/>
      <c r="AG70" s="160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</row>
    <row r="71" spans="1:115" s="162" customFormat="1" ht="12" customHeight="1" x14ac:dyDescent="0.25">
      <c r="A71" s="252">
        <v>45282</v>
      </c>
      <c r="B71" s="211" t="s">
        <v>871</v>
      </c>
      <c r="C71" s="253" t="s">
        <v>88</v>
      </c>
      <c r="D71" s="262">
        <v>28.8</v>
      </c>
      <c r="E71" s="201"/>
      <c r="F71" s="202"/>
      <c r="G71" s="263"/>
      <c r="H71" s="277"/>
      <c r="I71" s="173">
        <v>28.8</v>
      </c>
      <c r="J71" s="173"/>
      <c r="K71" s="173"/>
      <c r="L71" s="174"/>
      <c r="M71" s="173"/>
      <c r="N71" s="278"/>
      <c r="O71" s="289"/>
      <c r="P71" s="177"/>
      <c r="Q71" s="177"/>
      <c r="R71" s="177"/>
      <c r="S71" s="177"/>
      <c r="T71" s="212"/>
      <c r="U71" s="177"/>
      <c r="V71" s="178"/>
      <c r="W71" s="177"/>
      <c r="X71" s="177"/>
      <c r="Y71" s="177"/>
      <c r="Z71" s="177"/>
      <c r="AA71" s="290"/>
      <c r="AB71" s="289"/>
      <c r="AC71" s="290"/>
      <c r="AD71" s="160"/>
      <c r="AE71" s="160"/>
      <c r="AF71" s="160"/>
      <c r="AG71" s="160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</row>
    <row r="72" spans="1:115" s="162" customFormat="1" ht="12" customHeight="1" x14ac:dyDescent="0.25">
      <c r="A72" s="252">
        <v>45282</v>
      </c>
      <c r="B72" s="211" t="s">
        <v>872</v>
      </c>
      <c r="C72" s="253" t="s">
        <v>88</v>
      </c>
      <c r="D72" s="262">
        <v>84.9</v>
      </c>
      <c r="E72" s="201"/>
      <c r="F72" s="202"/>
      <c r="G72" s="263"/>
      <c r="H72" s="277"/>
      <c r="I72" s="173">
        <v>84.9</v>
      </c>
      <c r="J72" s="173"/>
      <c r="K72" s="173"/>
      <c r="L72" s="174"/>
      <c r="M72" s="173"/>
      <c r="N72" s="278"/>
      <c r="O72" s="289"/>
      <c r="P72" s="177"/>
      <c r="Q72" s="177"/>
      <c r="R72" s="177"/>
      <c r="S72" s="177"/>
      <c r="T72" s="212"/>
      <c r="U72" s="177"/>
      <c r="V72" s="178"/>
      <c r="W72" s="177"/>
      <c r="X72" s="177"/>
      <c r="Y72" s="177"/>
      <c r="Z72" s="177"/>
      <c r="AA72" s="290"/>
      <c r="AB72" s="289"/>
      <c r="AC72" s="290"/>
      <c r="AD72" s="160"/>
      <c r="AE72" s="160"/>
      <c r="AF72" s="160"/>
      <c r="AG72" s="160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</row>
    <row r="73" spans="1:115" s="162" customFormat="1" ht="12" customHeight="1" x14ac:dyDescent="0.25">
      <c r="A73" s="252">
        <v>45282</v>
      </c>
      <c r="B73" s="211" t="s">
        <v>873</v>
      </c>
      <c r="C73" s="253" t="s">
        <v>88</v>
      </c>
      <c r="D73" s="262"/>
      <c r="E73" s="201"/>
      <c r="F73" s="202">
        <v>27</v>
      </c>
      <c r="G73" s="263"/>
      <c r="H73" s="277"/>
      <c r="I73" s="173">
        <v>27</v>
      </c>
      <c r="J73" s="173"/>
      <c r="K73" s="173"/>
      <c r="L73" s="174"/>
      <c r="M73" s="173"/>
      <c r="N73" s="278"/>
      <c r="O73" s="289"/>
      <c r="P73" s="177"/>
      <c r="Q73" s="177"/>
      <c r="R73" s="177"/>
      <c r="S73" s="177"/>
      <c r="T73" s="212"/>
      <c r="U73" s="177"/>
      <c r="V73" s="178"/>
      <c r="W73" s="177"/>
      <c r="X73" s="177"/>
      <c r="Y73" s="177"/>
      <c r="Z73" s="177"/>
      <c r="AA73" s="290"/>
      <c r="AB73" s="460"/>
      <c r="AC73" s="455"/>
      <c r="AD73" s="160"/>
      <c r="AE73" s="160"/>
      <c r="AF73" s="160"/>
      <c r="AG73" s="160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</row>
    <row r="74" spans="1:115" s="162" customFormat="1" ht="12" customHeight="1" x14ac:dyDescent="0.25">
      <c r="A74" s="252">
        <v>45282</v>
      </c>
      <c r="B74" s="211" t="s">
        <v>874</v>
      </c>
      <c r="C74" s="253" t="s">
        <v>88</v>
      </c>
      <c r="D74" s="262"/>
      <c r="E74" s="201"/>
      <c r="F74" s="202">
        <v>1.7</v>
      </c>
      <c r="G74" s="263"/>
      <c r="H74" s="277"/>
      <c r="I74" s="173">
        <v>1.7</v>
      </c>
      <c r="J74" s="173"/>
      <c r="K74" s="173"/>
      <c r="L74" s="174"/>
      <c r="M74" s="173"/>
      <c r="N74" s="278"/>
      <c r="O74" s="289"/>
      <c r="P74" s="177"/>
      <c r="Q74" s="177"/>
      <c r="R74" s="177"/>
      <c r="S74" s="177"/>
      <c r="T74" s="212"/>
      <c r="U74" s="177"/>
      <c r="V74" s="178"/>
      <c r="W74" s="177"/>
      <c r="X74" s="177"/>
      <c r="Y74" s="177"/>
      <c r="Z74" s="177"/>
      <c r="AA74" s="290"/>
      <c r="AB74" s="460"/>
      <c r="AC74" s="455"/>
      <c r="AD74" s="160"/>
      <c r="AE74" s="160"/>
      <c r="AF74" s="160"/>
      <c r="AG74" s="160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</row>
    <row r="75" spans="1:115" s="162" customFormat="1" ht="12" customHeight="1" x14ac:dyDescent="0.25">
      <c r="A75" s="252">
        <v>45282</v>
      </c>
      <c r="B75" s="211" t="s">
        <v>876</v>
      </c>
      <c r="C75" s="253" t="s">
        <v>88</v>
      </c>
      <c r="D75" s="262"/>
      <c r="E75" s="201"/>
      <c r="F75" s="202">
        <v>25.5</v>
      </c>
      <c r="G75" s="263"/>
      <c r="H75" s="277"/>
      <c r="I75" s="173">
        <v>25.5</v>
      </c>
      <c r="J75" s="173"/>
      <c r="K75" s="173"/>
      <c r="L75" s="174"/>
      <c r="M75" s="173"/>
      <c r="N75" s="278"/>
      <c r="O75" s="289"/>
      <c r="P75" s="177"/>
      <c r="Q75" s="177"/>
      <c r="R75" s="177"/>
      <c r="S75" s="177"/>
      <c r="T75" s="212"/>
      <c r="U75" s="177"/>
      <c r="V75" s="178"/>
      <c r="W75" s="177"/>
      <c r="X75" s="177"/>
      <c r="Y75" s="177"/>
      <c r="Z75" s="177"/>
      <c r="AA75" s="290"/>
      <c r="AB75" s="460"/>
      <c r="AC75" s="455"/>
      <c r="AD75" s="160"/>
      <c r="AE75" s="160"/>
      <c r="AF75" s="160"/>
      <c r="AG75" s="160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</row>
    <row r="76" spans="1:115" s="162" customFormat="1" ht="12" customHeight="1" x14ac:dyDescent="0.25">
      <c r="A76" s="252">
        <v>45282</v>
      </c>
      <c r="B76" s="211" t="s">
        <v>875</v>
      </c>
      <c r="C76" s="253" t="s">
        <v>88</v>
      </c>
      <c r="D76" s="262"/>
      <c r="E76" s="201"/>
      <c r="F76" s="202">
        <v>7</v>
      </c>
      <c r="G76" s="263"/>
      <c r="H76" s="277"/>
      <c r="I76" s="173">
        <v>7</v>
      </c>
      <c r="J76" s="173"/>
      <c r="K76" s="173"/>
      <c r="L76" s="174"/>
      <c r="M76" s="173"/>
      <c r="N76" s="278"/>
      <c r="O76" s="289"/>
      <c r="P76" s="177"/>
      <c r="Q76" s="177"/>
      <c r="R76" s="177"/>
      <c r="S76" s="177"/>
      <c r="T76" s="212"/>
      <c r="U76" s="177"/>
      <c r="V76" s="178"/>
      <c r="W76" s="177"/>
      <c r="X76" s="177"/>
      <c r="Y76" s="177"/>
      <c r="Z76" s="177"/>
      <c r="AA76" s="290"/>
      <c r="AB76" s="289"/>
      <c r="AC76" s="290"/>
      <c r="AD76" s="160"/>
      <c r="AE76" s="160"/>
      <c r="AF76" s="160"/>
      <c r="AG76" s="160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</row>
    <row r="77" spans="1:115" s="162" customFormat="1" ht="12" customHeight="1" x14ac:dyDescent="0.25">
      <c r="A77" s="252">
        <v>45282</v>
      </c>
      <c r="B77" s="211" t="s">
        <v>875</v>
      </c>
      <c r="C77" s="253" t="s">
        <v>88</v>
      </c>
      <c r="D77" s="262"/>
      <c r="E77" s="201"/>
      <c r="F77" s="202">
        <v>91</v>
      </c>
      <c r="G77" s="263"/>
      <c r="H77" s="277"/>
      <c r="I77" s="173">
        <v>91</v>
      </c>
      <c r="J77" s="173"/>
      <c r="K77" s="173"/>
      <c r="L77" s="174"/>
      <c r="M77" s="173"/>
      <c r="N77" s="278"/>
      <c r="O77" s="289"/>
      <c r="P77" s="177"/>
      <c r="Q77" s="177"/>
      <c r="R77" s="177"/>
      <c r="S77" s="177"/>
      <c r="T77" s="212"/>
      <c r="U77" s="177"/>
      <c r="V77" s="178"/>
      <c r="W77" s="177"/>
      <c r="X77" s="177"/>
      <c r="Y77" s="177"/>
      <c r="Z77" s="177"/>
      <c r="AA77" s="290"/>
      <c r="AB77" s="460"/>
      <c r="AC77" s="455"/>
      <c r="AD77" s="160"/>
      <c r="AE77" s="160"/>
      <c r="AF77" s="160"/>
      <c r="AG77" s="160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</row>
    <row r="78" spans="1:115" s="162" customFormat="1" ht="12" customHeight="1" x14ac:dyDescent="0.25">
      <c r="A78" s="252">
        <v>45282</v>
      </c>
      <c r="B78" s="211" t="s">
        <v>875</v>
      </c>
      <c r="C78" s="253" t="s">
        <v>88</v>
      </c>
      <c r="D78" s="262"/>
      <c r="E78" s="201"/>
      <c r="F78" s="202">
        <v>11</v>
      </c>
      <c r="G78" s="263"/>
      <c r="H78" s="277"/>
      <c r="I78" s="173">
        <v>11</v>
      </c>
      <c r="J78" s="173"/>
      <c r="K78" s="173"/>
      <c r="L78" s="174"/>
      <c r="M78" s="173"/>
      <c r="N78" s="278"/>
      <c r="O78" s="289"/>
      <c r="P78" s="177"/>
      <c r="Q78" s="177"/>
      <c r="R78" s="177"/>
      <c r="S78" s="177"/>
      <c r="T78" s="212"/>
      <c r="U78" s="177"/>
      <c r="V78" s="178"/>
      <c r="W78" s="177"/>
      <c r="X78" s="177"/>
      <c r="Y78" s="177"/>
      <c r="Z78" s="177"/>
      <c r="AA78" s="290"/>
      <c r="AB78" s="460"/>
      <c r="AC78" s="455"/>
      <c r="AD78" s="160"/>
      <c r="AE78" s="160"/>
      <c r="AF78" s="160"/>
      <c r="AG78" s="160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</row>
    <row r="79" spans="1:115" s="162" customFormat="1" ht="12" customHeight="1" x14ac:dyDescent="0.25">
      <c r="A79" s="252">
        <v>45282</v>
      </c>
      <c r="B79" s="211" t="s">
        <v>877</v>
      </c>
      <c r="C79" s="253" t="s">
        <v>88</v>
      </c>
      <c r="D79" s="262"/>
      <c r="E79" s="201"/>
      <c r="F79" s="202">
        <v>15</v>
      </c>
      <c r="G79" s="263"/>
      <c r="H79" s="277"/>
      <c r="I79" s="173">
        <v>15</v>
      </c>
      <c r="J79" s="173"/>
      <c r="K79" s="173"/>
      <c r="L79" s="174"/>
      <c r="M79" s="173"/>
      <c r="N79" s="278"/>
      <c r="O79" s="289"/>
      <c r="P79" s="177"/>
      <c r="Q79" s="177"/>
      <c r="R79" s="177"/>
      <c r="S79" s="177"/>
      <c r="T79" s="212"/>
      <c r="U79" s="177"/>
      <c r="V79" s="178"/>
      <c r="W79" s="177"/>
      <c r="X79" s="177"/>
      <c r="Y79" s="177"/>
      <c r="Z79" s="177"/>
      <c r="AA79" s="290"/>
      <c r="AB79" s="289"/>
      <c r="AC79" s="290"/>
      <c r="AD79" s="160"/>
      <c r="AE79" s="160"/>
      <c r="AF79" s="160"/>
      <c r="AG79" s="160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</row>
    <row r="80" spans="1:115" s="162" customFormat="1" ht="12" customHeight="1" x14ac:dyDescent="0.25">
      <c r="A80" s="252">
        <v>45282</v>
      </c>
      <c r="B80" s="211" t="s">
        <v>878</v>
      </c>
      <c r="C80" s="253" t="s">
        <v>88</v>
      </c>
      <c r="D80" s="262"/>
      <c r="E80" s="201"/>
      <c r="F80" s="202">
        <v>46</v>
      </c>
      <c r="G80" s="263"/>
      <c r="H80" s="277"/>
      <c r="I80" s="173">
        <v>46</v>
      </c>
      <c r="J80" s="173"/>
      <c r="K80" s="173"/>
      <c r="L80" s="174"/>
      <c r="M80" s="173"/>
      <c r="N80" s="278"/>
      <c r="O80" s="289"/>
      <c r="P80" s="177"/>
      <c r="Q80" s="177"/>
      <c r="R80" s="177"/>
      <c r="S80" s="177"/>
      <c r="T80" s="212"/>
      <c r="U80" s="177"/>
      <c r="V80" s="178"/>
      <c r="W80" s="177"/>
      <c r="X80" s="177"/>
      <c r="Y80" s="177"/>
      <c r="Z80" s="177"/>
      <c r="AA80" s="290"/>
      <c r="AB80" s="289"/>
      <c r="AC80" s="290"/>
      <c r="AD80" s="160"/>
      <c r="AE80" s="160"/>
      <c r="AF80" s="160"/>
      <c r="AG80" s="160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</row>
    <row r="81" spans="1:115" s="162" customFormat="1" ht="12" customHeight="1" x14ac:dyDescent="0.25">
      <c r="A81" s="252">
        <v>45283</v>
      </c>
      <c r="B81" s="211" t="s">
        <v>547</v>
      </c>
      <c r="C81" s="253" t="s">
        <v>88</v>
      </c>
      <c r="D81" s="262">
        <v>50</v>
      </c>
      <c r="E81" s="201"/>
      <c r="F81" s="202"/>
      <c r="G81" s="263"/>
      <c r="H81" s="277">
        <v>50</v>
      </c>
      <c r="I81" s="173"/>
      <c r="J81" s="173"/>
      <c r="K81" s="173"/>
      <c r="L81" s="174"/>
      <c r="M81" s="173"/>
      <c r="N81" s="278"/>
      <c r="O81" s="289"/>
      <c r="P81" s="177"/>
      <c r="Q81" s="177"/>
      <c r="R81" s="177"/>
      <c r="S81" s="177"/>
      <c r="T81" s="212"/>
      <c r="U81" s="177"/>
      <c r="V81" s="178"/>
      <c r="W81" s="177"/>
      <c r="X81" s="177"/>
      <c r="Y81" s="177"/>
      <c r="Z81" s="177"/>
      <c r="AA81" s="290"/>
      <c r="AB81" s="460"/>
      <c r="AC81" s="455"/>
      <c r="AD81" s="160"/>
      <c r="AE81" s="160"/>
      <c r="AF81" s="160"/>
      <c r="AG81" s="160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</row>
    <row r="82" spans="1:115" s="162" customFormat="1" ht="12" customHeight="1" x14ac:dyDescent="0.25">
      <c r="A82" s="252">
        <v>45283</v>
      </c>
      <c r="B82" s="211" t="s">
        <v>880</v>
      </c>
      <c r="C82" s="253" t="s">
        <v>88</v>
      </c>
      <c r="D82" s="262"/>
      <c r="E82" s="201"/>
      <c r="F82" s="202"/>
      <c r="G82" s="263">
        <v>4.95</v>
      </c>
      <c r="H82" s="277"/>
      <c r="I82" s="173"/>
      <c r="J82" s="173"/>
      <c r="K82" s="173"/>
      <c r="L82" s="174"/>
      <c r="M82" s="173"/>
      <c r="N82" s="278"/>
      <c r="O82" s="289"/>
      <c r="P82" s="177"/>
      <c r="Q82" s="177">
        <v>4.95</v>
      </c>
      <c r="R82" s="177"/>
      <c r="S82" s="177"/>
      <c r="T82" s="212"/>
      <c r="U82" s="177"/>
      <c r="V82" s="178"/>
      <c r="W82" s="177"/>
      <c r="X82" s="177"/>
      <c r="Y82" s="177"/>
      <c r="Z82" s="177"/>
      <c r="AA82" s="290"/>
      <c r="AB82" s="460"/>
      <c r="AC82" s="455"/>
      <c r="AD82" s="160"/>
      <c r="AE82" s="160"/>
      <c r="AF82" s="160"/>
      <c r="AG82" s="160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</row>
    <row r="83" spans="1:115" s="162" customFormat="1" ht="12" customHeight="1" x14ac:dyDescent="0.25">
      <c r="A83" s="252">
        <v>41631</v>
      </c>
      <c r="B83" s="211" t="s">
        <v>881</v>
      </c>
      <c r="C83" s="253" t="s">
        <v>88</v>
      </c>
      <c r="D83" s="262">
        <v>38</v>
      </c>
      <c r="E83" s="201"/>
      <c r="F83" s="202"/>
      <c r="G83" s="263"/>
      <c r="H83" s="277"/>
      <c r="I83" s="173">
        <v>38</v>
      </c>
      <c r="J83" s="173"/>
      <c r="K83" s="173"/>
      <c r="L83" s="174"/>
      <c r="M83" s="173"/>
      <c r="N83" s="278"/>
      <c r="O83" s="289"/>
      <c r="P83" s="177"/>
      <c r="Q83" s="177"/>
      <c r="R83" s="177"/>
      <c r="S83" s="177"/>
      <c r="T83" s="212"/>
      <c r="U83" s="177"/>
      <c r="V83" s="178"/>
      <c r="W83" s="177"/>
      <c r="X83" s="177"/>
      <c r="Y83" s="177"/>
      <c r="Z83" s="177"/>
      <c r="AA83" s="290"/>
      <c r="AB83" s="460"/>
      <c r="AC83" s="455"/>
      <c r="AD83" s="160"/>
      <c r="AE83" s="160"/>
      <c r="AF83" s="160"/>
      <c r="AG83" s="160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</row>
    <row r="84" spans="1:115" s="162" customFormat="1" ht="12" customHeight="1" x14ac:dyDescent="0.25">
      <c r="A84" s="252">
        <v>41631</v>
      </c>
      <c r="B84" s="211" t="s">
        <v>882</v>
      </c>
      <c r="C84" s="253" t="s">
        <v>88</v>
      </c>
      <c r="D84" s="262"/>
      <c r="E84" s="201"/>
      <c r="F84" s="202">
        <v>7</v>
      </c>
      <c r="G84" s="263"/>
      <c r="H84" s="277"/>
      <c r="I84" s="173">
        <v>7</v>
      </c>
      <c r="J84" s="173"/>
      <c r="K84" s="173"/>
      <c r="L84" s="174"/>
      <c r="M84" s="173"/>
      <c r="N84" s="278"/>
      <c r="O84" s="289"/>
      <c r="P84" s="177"/>
      <c r="Q84" s="177"/>
      <c r="R84" s="177"/>
      <c r="S84" s="177"/>
      <c r="T84" s="212"/>
      <c r="U84" s="177"/>
      <c r="V84" s="178"/>
      <c r="W84" s="177"/>
      <c r="X84" s="177"/>
      <c r="Y84" s="177"/>
      <c r="Z84" s="177"/>
      <c r="AA84" s="290"/>
      <c r="AB84" s="289"/>
      <c r="AC84" s="290"/>
      <c r="AD84" s="160"/>
      <c r="AE84" s="160"/>
      <c r="AF84" s="160"/>
      <c r="AG84" s="160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</row>
    <row r="85" spans="1:115" s="162" customFormat="1" ht="12" customHeight="1" x14ac:dyDescent="0.25">
      <c r="A85" s="252">
        <v>41631</v>
      </c>
      <c r="B85" s="211" t="s">
        <v>445</v>
      </c>
      <c r="C85" s="253" t="s">
        <v>88</v>
      </c>
      <c r="D85" s="262">
        <v>90</v>
      </c>
      <c r="E85" s="201"/>
      <c r="F85" s="202"/>
      <c r="G85" s="263">
        <v>90</v>
      </c>
      <c r="H85" s="277"/>
      <c r="I85" s="173"/>
      <c r="J85" s="173"/>
      <c r="K85" s="173"/>
      <c r="L85" s="174"/>
      <c r="M85" s="173"/>
      <c r="N85" s="278"/>
      <c r="O85" s="289"/>
      <c r="P85" s="177"/>
      <c r="Q85" s="177"/>
      <c r="R85" s="177"/>
      <c r="S85" s="177"/>
      <c r="T85" s="212"/>
      <c r="U85" s="177"/>
      <c r="V85" s="178"/>
      <c r="W85" s="177"/>
      <c r="X85" s="177"/>
      <c r="Y85" s="177"/>
      <c r="Z85" s="177"/>
      <c r="AA85" s="290"/>
      <c r="AB85" s="289"/>
      <c r="AC85" s="290"/>
      <c r="AD85" s="160"/>
      <c r="AE85" s="160"/>
      <c r="AF85" s="160"/>
      <c r="AG85" s="160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</row>
    <row r="86" spans="1:115" s="162" customFormat="1" ht="12" customHeight="1" x14ac:dyDescent="0.25">
      <c r="A86" s="252">
        <v>41631</v>
      </c>
      <c r="B86" s="211" t="s">
        <v>883</v>
      </c>
      <c r="C86" s="253" t="s">
        <v>88</v>
      </c>
      <c r="D86" s="262"/>
      <c r="E86" s="201">
        <v>374.4</v>
      </c>
      <c r="F86" s="202"/>
      <c r="G86" s="263"/>
      <c r="H86" s="277"/>
      <c r="I86" s="173"/>
      <c r="J86" s="173"/>
      <c r="K86" s="173"/>
      <c r="L86" s="174"/>
      <c r="M86" s="173"/>
      <c r="N86" s="278"/>
      <c r="O86" s="289"/>
      <c r="P86" s="177"/>
      <c r="Q86" s="177"/>
      <c r="R86" s="177"/>
      <c r="S86" s="177"/>
      <c r="T86" s="212"/>
      <c r="U86" s="177">
        <v>374.4</v>
      </c>
      <c r="V86" s="178"/>
      <c r="W86" s="177"/>
      <c r="X86" s="177"/>
      <c r="Y86" s="177"/>
      <c r="Z86" s="177"/>
      <c r="AA86" s="290"/>
      <c r="AB86" s="460"/>
      <c r="AC86" s="455"/>
      <c r="AD86" s="160"/>
      <c r="AE86" s="160"/>
      <c r="AF86" s="160"/>
      <c r="AG86" s="160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</row>
    <row r="87" spans="1:115" s="162" customFormat="1" ht="12" customHeight="1" x14ac:dyDescent="0.25">
      <c r="A87" s="252">
        <v>45285</v>
      </c>
      <c r="B87" s="211" t="s">
        <v>884</v>
      </c>
      <c r="C87" s="253" t="s">
        <v>88</v>
      </c>
      <c r="D87" s="262"/>
      <c r="E87" s="201">
        <v>331.18</v>
      </c>
      <c r="F87" s="202"/>
      <c r="G87" s="263"/>
      <c r="H87" s="277"/>
      <c r="I87" s="173"/>
      <c r="J87" s="173"/>
      <c r="K87" s="173"/>
      <c r="L87" s="174"/>
      <c r="M87" s="173"/>
      <c r="N87" s="278"/>
      <c r="O87" s="289"/>
      <c r="P87" s="177"/>
      <c r="Q87" s="177"/>
      <c r="R87" s="177"/>
      <c r="S87" s="177"/>
      <c r="T87" s="212">
        <v>331.18</v>
      </c>
      <c r="U87" s="177"/>
      <c r="V87" s="178"/>
      <c r="W87" s="177"/>
      <c r="X87" s="177"/>
      <c r="Y87" s="177"/>
      <c r="Z87" s="177"/>
      <c r="AA87" s="290"/>
      <c r="AB87" s="460"/>
      <c r="AC87" s="455"/>
      <c r="AD87" s="160"/>
      <c r="AE87" s="160"/>
      <c r="AF87" s="160"/>
      <c r="AG87" s="160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</row>
    <row r="88" spans="1:115" s="162" customFormat="1" ht="12" customHeight="1" x14ac:dyDescent="0.25">
      <c r="A88" s="252">
        <v>45288</v>
      </c>
      <c r="B88" s="211" t="s">
        <v>139</v>
      </c>
      <c r="C88" s="253" t="s">
        <v>88</v>
      </c>
      <c r="D88" s="262"/>
      <c r="E88" s="201">
        <v>180.84</v>
      </c>
      <c r="F88" s="202"/>
      <c r="G88" s="263"/>
      <c r="H88" s="277"/>
      <c r="I88" s="173"/>
      <c r="J88" s="173"/>
      <c r="K88" s="173"/>
      <c r="L88" s="174"/>
      <c r="M88" s="173"/>
      <c r="N88" s="278"/>
      <c r="O88" s="289"/>
      <c r="P88" s="177"/>
      <c r="Q88" s="177"/>
      <c r="R88" s="177"/>
      <c r="S88" s="177"/>
      <c r="T88" s="212"/>
      <c r="U88" s="177">
        <v>180.84</v>
      </c>
      <c r="V88" s="178"/>
      <c r="W88" s="177"/>
      <c r="X88" s="177"/>
      <c r="Y88" s="177"/>
      <c r="Z88" s="177"/>
      <c r="AA88" s="290"/>
      <c r="AB88" s="460"/>
      <c r="AC88" s="455"/>
      <c r="AD88" s="160"/>
      <c r="AE88" s="160"/>
      <c r="AF88" s="160"/>
      <c r="AG88" s="160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</row>
    <row r="89" spans="1:115" s="162" customFormat="1" ht="12" customHeight="1" x14ac:dyDescent="0.25">
      <c r="A89" s="252">
        <v>45288</v>
      </c>
      <c r="B89" s="211" t="s">
        <v>301</v>
      </c>
      <c r="C89" s="253" t="s">
        <v>88</v>
      </c>
      <c r="D89" s="262">
        <v>75</v>
      </c>
      <c r="E89" s="201"/>
      <c r="F89" s="202"/>
      <c r="G89" s="263"/>
      <c r="H89" s="277">
        <v>75</v>
      </c>
      <c r="I89" s="173"/>
      <c r="J89" s="173"/>
      <c r="K89" s="173"/>
      <c r="L89" s="174"/>
      <c r="M89" s="173"/>
      <c r="N89" s="278"/>
      <c r="O89" s="289"/>
      <c r="P89" s="177"/>
      <c r="Q89" s="177"/>
      <c r="R89" s="177"/>
      <c r="S89" s="177"/>
      <c r="T89" s="212"/>
      <c r="U89" s="177"/>
      <c r="V89" s="178"/>
      <c r="W89" s="177"/>
      <c r="X89" s="177"/>
      <c r="Y89" s="177"/>
      <c r="Z89" s="177"/>
      <c r="AA89" s="290"/>
      <c r="AB89" s="460"/>
      <c r="AC89" s="455"/>
      <c r="AD89" s="160"/>
      <c r="AE89" s="160"/>
      <c r="AF89" s="160"/>
      <c r="AG89" s="160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</row>
    <row r="90" spans="1:115" s="162" customFormat="1" ht="12" customHeight="1" x14ac:dyDescent="0.25">
      <c r="A90" s="252">
        <v>45288</v>
      </c>
      <c r="B90" s="211" t="s">
        <v>261</v>
      </c>
      <c r="C90" s="253" t="s">
        <v>88</v>
      </c>
      <c r="D90" s="262">
        <v>19.27</v>
      </c>
      <c r="E90" s="201"/>
      <c r="F90" s="202"/>
      <c r="G90" s="263"/>
      <c r="H90" s="277">
        <v>19.27</v>
      </c>
      <c r="I90" s="173"/>
      <c r="J90" s="173"/>
      <c r="K90" s="173"/>
      <c r="L90" s="174"/>
      <c r="M90" s="173"/>
      <c r="N90" s="278"/>
      <c r="O90" s="289"/>
      <c r="P90" s="177"/>
      <c r="Q90" s="177"/>
      <c r="R90" s="177"/>
      <c r="S90" s="177"/>
      <c r="T90" s="212"/>
      <c r="U90" s="177"/>
      <c r="V90" s="178"/>
      <c r="W90" s="177"/>
      <c r="X90" s="177"/>
      <c r="Y90" s="177"/>
      <c r="Z90" s="177"/>
      <c r="AA90" s="290"/>
      <c r="AB90" s="460"/>
      <c r="AC90" s="455"/>
      <c r="AD90" s="160"/>
      <c r="AE90" s="160"/>
      <c r="AF90" s="160"/>
      <c r="AG90" s="160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</row>
    <row r="91" spans="1:115" s="162" customFormat="1" ht="12" customHeight="1" x14ac:dyDescent="0.25">
      <c r="A91" s="252">
        <v>45289</v>
      </c>
      <c r="B91" s="211" t="s">
        <v>143</v>
      </c>
      <c r="C91" s="253" t="s">
        <v>88</v>
      </c>
      <c r="D91" s="262"/>
      <c r="E91" s="201">
        <v>60</v>
      </c>
      <c r="F91" s="202"/>
      <c r="G91" s="263"/>
      <c r="H91" s="277"/>
      <c r="I91" s="173"/>
      <c r="J91" s="173"/>
      <c r="K91" s="173"/>
      <c r="L91" s="174"/>
      <c r="M91" s="173"/>
      <c r="N91" s="278"/>
      <c r="O91" s="289"/>
      <c r="P91" s="177"/>
      <c r="Q91" s="177"/>
      <c r="R91" s="177"/>
      <c r="S91" s="177"/>
      <c r="T91" s="212"/>
      <c r="U91" s="177">
        <v>60</v>
      </c>
      <c r="V91" s="178"/>
      <c r="W91" s="177"/>
      <c r="X91" s="177"/>
      <c r="Y91" s="177"/>
      <c r="Z91" s="177"/>
      <c r="AA91" s="290"/>
      <c r="AB91" s="289"/>
      <c r="AC91" s="290"/>
      <c r="AD91" s="160"/>
      <c r="AE91" s="160"/>
      <c r="AF91" s="160"/>
      <c r="AG91" s="160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</row>
    <row r="92" spans="1:115" s="162" customFormat="1" ht="12" customHeight="1" x14ac:dyDescent="0.25">
      <c r="A92" s="252">
        <v>45289</v>
      </c>
      <c r="B92" s="211" t="s">
        <v>886</v>
      </c>
      <c r="C92" s="253" t="s">
        <v>88</v>
      </c>
      <c r="D92" s="262"/>
      <c r="E92" s="201">
        <v>24.99</v>
      </c>
      <c r="F92" s="202"/>
      <c r="G92" s="263"/>
      <c r="H92" s="277"/>
      <c r="I92" s="173"/>
      <c r="J92" s="173"/>
      <c r="K92" s="173"/>
      <c r="L92" s="174"/>
      <c r="M92" s="173"/>
      <c r="N92" s="278"/>
      <c r="O92" s="289"/>
      <c r="P92" s="177"/>
      <c r="Q92" s="177"/>
      <c r="R92" s="177"/>
      <c r="S92" s="177"/>
      <c r="T92" s="212"/>
      <c r="U92" s="177"/>
      <c r="V92" s="178">
        <v>24.99</v>
      </c>
      <c r="W92" s="177"/>
      <c r="X92" s="177"/>
      <c r="Y92" s="177"/>
      <c r="Z92" s="177"/>
      <c r="AA92" s="290"/>
      <c r="AB92" s="289"/>
      <c r="AC92" s="290"/>
      <c r="AD92" s="160"/>
      <c r="AE92" s="160"/>
      <c r="AF92" s="160"/>
      <c r="AG92" s="160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</row>
    <row r="93" spans="1:115" s="162" customFormat="1" ht="12" customHeight="1" x14ac:dyDescent="0.25">
      <c r="A93" s="252">
        <v>45290</v>
      </c>
      <c r="B93" s="211" t="s">
        <v>887</v>
      </c>
      <c r="C93" s="253" t="s">
        <v>88</v>
      </c>
      <c r="D93" s="262">
        <v>66</v>
      </c>
      <c r="E93" s="201"/>
      <c r="F93" s="202"/>
      <c r="G93" s="263"/>
      <c r="H93" s="277"/>
      <c r="I93" s="173">
        <v>66</v>
      </c>
      <c r="J93" s="173"/>
      <c r="K93" s="173"/>
      <c r="L93" s="174"/>
      <c r="M93" s="173"/>
      <c r="N93" s="278"/>
      <c r="O93" s="289"/>
      <c r="P93" s="177"/>
      <c r="Q93" s="177"/>
      <c r="R93" s="177"/>
      <c r="S93" s="177"/>
      <c r="T93" s="212"/>
      <c r="U93" s="177"/>
      <c r="V93" s="178"/>
      <c r="W93" s="177"/>
      <c r="X93" s="177"/>
      <c r="Y93" s="177"/>
      <c r="Z93" s="177"/>
      <c r="AA93" s="290"/>
      <c r="AB93" s="289"/>
      <c r="AC93" s="290"/>
      <c r="AD93" s="160"/>
      <c r="AE93" s="160"/>
      <c r="AF93" s="160"/>
      <c r="AG93" s="160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</row>
    <row r="94" spans="1:115" s="162" customFormat="1" ht="12" customHeight="1" x14ac:dyDescent="0.25">
      <c r="A94" s="252">
        <v>45290</v>
      </c>
      <c r="B94" s="211" t="s">
        <v>888</v>
      </c>
      <c r="C94" s="253" t="s">
        <v>88</v>
      </c>
      <c r="D94" s="262"/>
      <c r="E94" s="201"/>
      <c r="F94" s="202">
        <v>129.5</v>
      </c>
      <c r="G94" s="263"/>
      <c r="H94" s="277"/>
      <c r="I94" s="173">
        <v>129.5</v>
      </c>
      <c r="J94" s="173"/>
      <c r="K94" s="173"/>
      <c r="L94" s="174"/>
      <c r="M94" s="173"/>
      <c r="N94" s="278"/>
      <c r="O94" s="289"/>
      <c r="P94" s="177"/>
      <c r="Q94" s="177"/>
      <c r="R94" s="177"/>
      <c r="S94" s="177"/>
      <c r="T94" s="212"/>
      <c r="U94" s="177"/>
      <c r="V94" s="178"/>
      <c r="W94" s="177"/>
      <c r="X94" s="177"/>
      <c r="Y94" s="177"/>
      <c r="Z94" s="177"/>
      <c r="AA94" s="290"/>
      <c r="AB94" s="289"/>
      <c r="AC94" s="290"/>
      <c r="AD94" s="160"/>
      <c r="AE94" s="160"/>
      <c r="AF94" s="160"/>
      <c r="AG94" s="160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</row>
    <row r="95" spans="1:115" s="162" customFormat="1" ht="12" customHeight="1" x14ac:dyDescent="0.25">
      <c r="A95" s="252">
        <v>45290</v>
      </c>
      <c r="B95" s="211" t="s">
        <v>889</v>
      </c>
      <c r="C95" s="253" t="s">
        <v>88</v>
      </c>
      <c r="D95" s="262"/>
      <c r="E95" s="201"/>
      <c r="F95" s="202">
        <v>6.9</v>
      </c>
      <c r="G95" s="263"/>
      <c r="H95" s="277"/>
      <c r="I95" s="173">
        <v>6.9</v>
      </c>
      <c r="J95" s="173"/>
      <c r="K95" s="173"/>
      <c r="L95" s="174"/>
      <c r="M95" s="173"/>
      <c r="N95" s="278"/>
      <c r="O95" s="289"/>
      <c r="P95" s="177"/>
      <c r="Q95" s="177"/>
      <c r="R95" s="177"/>
      <c r="S95" s="177"/>
      <c r="T95" s="212"/>
      <c r="U95" s="177"/>
      <c r="V95" s="178"/>
      <c r="W95" s="177"/>
      <c r="X95" s="177"/>
      <c r="Y95" s="177"/>
      <c r="Z95" s="177"/>
      <c r="AA95" s="290"/>
      <c r="AB95" s="289"/>
      <c r="AC95" s="290"/>
      <c r="AD95" s="160"/>
      <c r="AE95" s="160"/>
      <c r="AF95" s="160"/>
      <c r="AG95" s="160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</row>
    <row r="96" spans="1:115" s="162" customFormat="1" ht="12" customHeight="1" x14ac:dyDescent="0.25">
      <c r="A96" s="252">
        <v>45290</v>
      </c>
      <c r="B96" s="211" t="s">
        <v>890</v>
      </c>
      <c r="C96" s="253" t="s">
        <v>88</v>
      </c>
      <c r="D96" s="262"/>
      <c r="E96" s="201"/>
      <c r="F96" s="202">
        <v>4.5999999999999996</v>
      </c>
      <c r="G96" s="263"/>
      <c r="H96" s="277"/>
      <c r="I96" s="173">
        <v>4.5999999999999996</v>
      </c>
      <c r="J96" s="173"/>
      <c r="K96" s="173"/>
      <c r="L96" s="174"/>
      <c r="M96" s="173"/>
      <c r="N96" s="278"/>
      <c r="O96" s="289"/>
      <c r="P96" s="177"/>
      <c r="Q96" s="177"/>
      <c r="R96" s="177"/>
      <c r="S96" s="177"/>
      <c r="T96" s="212"/>
      <c r="U96" s="177"/>
      <c r="V96" s="178"/>
      <c r="W96" s="177"/>
      <c r="X96" s="177"/>
      <c r="Y96" s="177"/>
      <c r="Z96" s="177"/>
      <c r="AA96" s="290"/>
      <c r="AB96" s="289"/>
      <c r="AC96" s="290"/>
      <c r="AD96" s="160"/>
      <c r="AE96" s="160"/>
      <c r="AF96" s="160"/>
      <c r="AG96" s="160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</row>
    <row r="97" spans="1:115" s="162" customFormat="1" ht="12" customHeight="1" x14ac:dyDescent="0.25">
      <c r="A97" s="252">
        <v>45290</v>
      </c>
      <c r="B97" s="211" t="s">
        <v>891</v>
      </c>
      <c r="C97" s="253" t="s">
        <v>88</v>
      </c>
      <c r="D97" s="262"/>
      <c r="E97" s="201"/>
      <c r="F97" s="202">
        <v>65</v>
      </c>
      <c r="G97" s="263"/>
      <c r="H97" s="277"/>
      <c r="I97" s="173">
        <v>65</v>
      </c>
      <c r="J97" s="173"/>
      <c r="K97" s="173"/>
      <c r="L97" s="174"/>
      <c r="M97" s="173"/>
      <c r="N97" s="278"/>
      <c r="O97" s="289"/>
      <c r="P97" s="177"/>
      <c r="Q97" s="177"/>
      <c r="R97" s="177"/>
      <c r="S97" s="177"/>
      <c r="T97" s="212"/>
      <c r="U97" s="177"/>
      <c r="V97" s="178"/>
      <c r="W97" s="177"/>
      <c r="X97" s="177"/>
      <c r="Y97" s="177"/>
      <c r="Z97" s="177"/>
      <c r="AA97" s="290"/>
      <c r="AB97" s="289"/>
      <c r="AC97" s="290"/>
      <c r="AD97" s="160"/>
      <c r="AE97" s="160"/>
      <c r="AF97" s="160"/>
      <c r="AG97" s="160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</row>
    <row r="98" spans="1:115" s="162" customFormat="1" ht="12" customHeight="1" x14ac:dyDescent="0.25">
      <c r="A98" s="252">
        <v>45290</v>
      </c>
      <c r="B98" s="211" t="s">
        <v>892</v>
      </c>
      <c r="C98" s="253" t="s">
        <v>88</v>
      </c>
      <c r="D98" s="262"/>
      <c r="E98" s="201">
        <v>277.88</v>
      </c>
      <c r="F98" s="202"/>
      <c r="G98" s="263"/>
      <c r="H98" s="277"/>
      <c r="I98" s="173"/>
      <c r="J98" s="173"/>
      <c r="K98" s="173"/>
      <c r="L98" s="174"/>
      <c r="M98" s="173"/>
      <c r="N98" s="278"/>
      <c r="O98" s="289"/>
      <c r="P98" s="177"/>
      <c r="Q98" s="177"/>
      <c r="R98" s="177"/>
      <c r="S98" s="177"/>
      <c r="T98" s="212">
        <v>277.88</v>
      </c>
      <c r="U98" s="177"/>
      <c r="V98" s="178"/>
      <c r="W98" s="177"/>
      <c r="X98" s="177"/>
      <c r="Y98" s="177"/>
      <c r="Z98" s="177"/>
      <c r="AA98" s="290"/>
      <c r="AB98" s="289"/>
      <c r="AC98" s="290"/>
      <c r="AD98" s="160"/>
      <c r="AE98" s="160"/>
      <c r="AF98" s="160"/>
      <c r="AG98" s="160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</row>
    <row r="99" spans="1:115" s="162" customFormat="1" ht="12" customHeight="1" x14ac:dyDescent="0.25">
      <c r="A99" s="252">
        <v>45290</v>
      </c>
      <c r="B99" s="211" t="s">
        <v>893</v>
      </c>
      <c r="C99" s="253" t="s">
        <v>88</v>
      </c>
      <c r="D99" s="262"/>
      <c r="E99" s="201">
        <v>136.61000000000001</v>
      </c>
      <c r="F99" s="202"/>
      <c r="G99" s="263"/>
      <c r="H99" s="277"/>
      <c r="I99" s="173"/>
      <c r="J99" s="173"/>
      <c r="K99" s="173"/>
      <c r="L99" s="174"/>
      <c r="M99" s="173"/>
      <c r="N99" s="278"/>
      <c r="O99" s="289"/>
      <c r="P99" s="177"/>
      <c r="Q99" s="177"/>
      <c r="R99" s="177"/>
      <c r="S99" s="177"/>
      <c r="T99" s="212">
        <v>136.61000000000001</v>
      </c>
      <c r="U99" s="177"/>
      <c r="V99" s="178"/>
      <c r="W99" s="177"/>
      <c r="X99" s="177"/>
      <c r="Y99" s="177"/>
      <c r="Z99" s="177"/>
      <c r="AA99" s="290"/>
      <c r="AB99" s="289"/>
      <c r="AC99" s="290"/>
      <c r="AD99" s="160"/>
      <c r="AE99" s="160"/>
      <c r="AF99" s="160"/>
      <c r="AG99" s="160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</row>
    <row r="100" spans="1:115" s="162" customFormat="1" ht="12" customHeight="1" x14ac:dyDescent="0.25">
      <c r="A100" s="252">
        <v>45291</v>
      </c>
      <c r="B100" s="211" t="s">
        <v>895</v>
      </c>
      <c r="C100" s="253" t="s">
        <v>88</v>
      </c>
      <c r="D100" s="262"/>
      <c r="E100" s="201"/>
      <c r="F100" s="202"/>
      <c r="G100" s="263">
        <v>75</v>
      </c>
      <c r="H100" s="277"/>
      <c r="I100" s="173"/>
      <c r="J100" s="173"/>
      <c r="K100" s="173"/>
      <c r="L100" s="174"/>
      <c r="M100" s="173"/>
      <c r="N100" s="278"/>
      <c r="O100" s="289"/>
      <c r="P100" s="177"/>
      <c r="Q100" s="177"/>
      <c r="R100" s="177"/>
      <c r="S100" s="177"/>
      <c r="T100" s="212">
        <v>75</v>
      </c>
      <c r="U100" s="177"/>
      <c r="V100" s="178"/>
      <c r="W100" s="177"/>
      <c r="X100" s="177"/>
      <c r="Y100" s="177"/>
      <c r="Z100" s="177"/>
      <c r="AA100" s="290"/>
      <c r="AB100" s="289"/>
      <c r="AC100" s="290"/>
      <c r="AD100" s="160"/>
      <c r="AE100" s="160"/>
      <c r="AF100" s="160"/>
      <c r="AG100" s="160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</row>
    <row r="101" spans="1:115" s="162" customFormat="1" ht="12" customHeight="1" x14ac:dyDescent="0.25">
      <c r="A101" s="252">
        <v>45291</v>
      </c>
      <c r="B101" s="211" t="s">
        <v>896</v>
      </c>
      <c r="C101" s="253" t="s">
        <v>88</v>
      </c>
      <c r="D101" s="262"/>
      <c r="E101" s="201"/>
      <c r="F101" s="202"/>
      <c r="G101" s="263">
        <v>400</v>
      </c>
      <c r="H101" s="277"/>
      <c r="I101" s="173"/>
      <c r="J101" s="173"/>
      <c r="K101" s="173"/>
      <c r="L101" s="174"/>
      <c r="M101" s="173"/>
      <c r="N101" s="278"/>
      <c r="O101" s="289"/>
      <c r="P101" s="177"/>
      <c r="Q101" s="177"/>
      <c r="R101" s="177"/>
      <c r="S101" s="177"/>
      <c r="T101" s="212">
        <v>400</v>
      </c>
      <c r="U101" s="177"/>
      <c r="V101" s="178"/>
      <c r="W101" s="177"/>
      <c r="X101" s="177"/>
      <c r="Y101" s="177"/>
      <c r="Z101" s="177"/>
      <c r="AA101" s="290"/>
      <c r="AB101" s="289"/>
      <c r="AC101" s="290"/>
      <c r="AD101" s="160"/>
      <c r="AE101" s="160"/>
      <c r="AF101" s="160"/>
      <c r="AG101" s="160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</row>
    <row r="102" spans="1:115" s="162" customFormat="1" ht="12" customHeight="1" x14ac:dyDescent="0.25">
      <c r="A102" s="252">
        <v>45291</v>
      </c>
      <c r="B102" s="211" t="s">
        <v>899</v>
      </c>
      <c r="C102" s="253" t="s">
        <v>88</v>
      </c>
      <c r="D102" s="262"/>
      <c r="E102" s="201"/>
      <c r="F102" s="202">
        <v>2910</v>
      </c>
      <c r="G102" s="263"/>
      <c r="H102" s="277"/>
      <c r="I102" s="173"/>
      <c r="J102" s="173">
        <v>2910</v>
      </c>
      <c r="K102" s="173"/>
      <c r="L102" s="174"/>
      <c r="M102" s="173"/>
      <c r="N102" s="278"/>
      <c r="O102" s="289"/>
      <c r="P102" s="177"/>
      <c r="Q102" s="177"/>
      <c r="R102" s="177"/>
      <c r="S102" s="177"/>
      <c r="T102" s="212"/>
      <c r="U102" s="177"/>
      <c r="V102" s="178"/>
      <c r="W102" s="177"/>
      <c r="X102" s="177"/>
      <c r="Y102" s="177"/>
      <c r="Z102" s="177"/>
      <c r="AA102" s="290"/>
      <c r="AB102" s="289"/>
      <c r="AC102" s="290"/>
      <c r="AD102" s="160"/>
      <c r="AE102" s="160"/>
      <c r="AF102" s="160"/>
      <c r="AG102" s="160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</row>
    <row r="103" spans="1:115" s="162" customFormat="1" ht="12" customHeight="1" x14ac:dyDescent="0.25">
      <c r="A103" s="252">
        <v>45291</v>
      </c>
      <c r="B103" s="211" t="s">
        <v>898</v>
      </c>
      <c r="C103" s="253" t="s">
        <v>88</v>
      </c>
      <c r="D103" s="262">
        <v>140</v>
      </c>
      <c r="E103" s="201"/>
      <c r="F103" s="202"/>
      <c r="G103" s="263"/>
      <c r="H103" s="277"/>
      <c r="I103" s="173"/>
      <c r="J103" s="173">
        <v>140</v>
      </c>
      <c r="K103" s="173"/>
      <c r="L103" s="174"/>
      <c r="M103" s="173"/>
      <c r="N103" s="278"/>
      <c r="O103" s="289"/>
      <c r="P103" s="177"/>
      <c r="Q103" s="177"/>
      <c r="R103" s="177"/>
      <c r="S103" s="177"/>
      <c r="T103" s="212"/>
      <c r="U103" s="177"/>
      <c r="V103" s="178"/>
      <c r="W103" s="177"/>
      <c r="X103" s="177"/>
      <c r="Y103" s="177"/>
      <c r="Z103" s="177"/>
      <c r="AA103" s="290"/>
      <c r="AB103" s="289"/>
      <c r="AC103" s="290"/>
      <c r="AD103" s="160"/>
      <c r="AE103" s="160"/>
      <c r="AF103" s="160"/>
      <c r="AG103" s="160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</row>
    <row r="104" spans="1:115" s="162" customFormat="1" ht="12" customHeight="1" x14ac:dyDescent="0.25">
      <c r="A104" s="252">
        <v>45291</v>
      </c>
      <c r="B104" s="211" t="s">
        <v>894</v>
      </c>
      <c r="C104" s="253" t="s">
        <v>88</v>
      </c>
      <c r="D104" s="262"/>
      <c r="E104" s="201"/>
      <c r="F104" s="202">
        <v>153</v>
      </c>
      <c r="G104" s="263"/>
      <c r="H104" s="277"/>
      <c r="I104" s="173"/>
      <c r="J104" s="173">
        <v>153</v>
      </c>
      <c r="K104" s="173"/>
      <c r="L104" s="174"/>
      <c r="M104" s="173"/>
      <c r="N104" s="278"/>
      <c r="O104" s="289"/>
      <c r="P104" s="177"/>
      <c r="Q104" s="177"/>
      <c r="R104" s="177"/>
      <c r="S104" s="177"/>
      <c r="T104" s="212"/>
      <c r="U104" s="177"/>
      <c r="V104" s="178"/>
      <c r="W104" s="177"/>
      <c r="X104" s="177"/>
      <c r="Y104" s="177"/>
      <c r="Z104" s="177"/>
      <c r="AA104" s="290"/>
      <c r="AB104" s="289"/>
      <c r="AC104" s="290"/>
      <c r="AD104" s="160"/>
      <c r="AE104" s="160"/>
      <c r="AF104" s="160"/>
      <c r="AG104" s="160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</row>
    <row r="105" spans="1:115" s="162" customFormat="1" ht="12" customHeight="1" x14ac:dyDescent="0.25">
      <c r="A105" s="252">
        <v>45291</v>
      </c>
      <c r="B105" s="211" t="s">
        <v>901</v>
      </c>
      <c r="C105" s="253" t="s">
        <v>88</v>
      </c>
      <c r="D105" s="262"/>
      <c r="E105" s="201"/>
      <c r="F105" s="202"/>
      <c r="G105" s="263">
        <v>153</v>
      </c>
      <c r="H105" s="277"/>
      <c r="I105" s="173"/>
      <c r="J105" s="173"/>
      <c r="K105" s="173"/>
      <c r="L105" s="174"/>
      <c r="M105" s="173"/>
      <c r="N105" s="278"/>
      <c r="O105" s="289"/>
      <c r="P105" s="177"/>
      <c r="Q105" s="177"/>
      <c r="R105" s="177"/>
      <c r="S105" s="177"/>
      <c r="T105" s="212">
        <v>153</v>
      </c>
      <c r="U105" s="177"/>
      <c r="V105" s="178"/>
      <c r="W105" s="177"/>
      <c r="X105" s="177"/>
      <c r="Y105" s="177"/>
      <c r="Z105" s="177"/>
      <c r="AA105" s="290"/>
      <c r="AB105" s="289"/>
      <c r="AC105" s="290"/>
      <c r="AD105" s="160"/>
      <c r="AE105" s="160"/>
      <c r="AF105" s="160"/>
      <c r="AG105" s="160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</row>
    <row r="106" spans="1:115" s="162" customFormat="1" ht="12" customHeight="1" x14ac:dyDescent="0.25">
      <c r="A106" s="252">
        <v>48213</v>
      </c>
      <c r="B106" s="211" t="s">
        <v>897</v>
      </c>
      <c r="C106" s="253" t="s">
        <v>88</v>
      </c>
      <c r="D106" s="262"/>
      <c r="E106" s="201">
        <v>8.73</v>
      </c>
      <c r="F106" s="202"/>
      <c r="G106" s="263"/>
      <c r="H106" s="277"/>
      <c r="I106" s="173"/>
      <c r="J106" s="173"/>
      <c r="K106" s="173"/>
      <c r="L106" s="174"/>
      <c r="M106" s="173"/>
      <c r="N106" s="278"/>
      <c r="O106" s="289"/>
      <c r="P106" s="177"/>
      <c r="Q106" s="177"/>
      <c r="R106" s="177"/>
      <c r="S106" s="177"/>
      <c r="T106" s="212">
        <v>8.73</v>
      </c>
      <c r="U106" s="177"/>
      <c r="V106" s="178"/>
      <c r="W106" s="177"/>
      <c r="X106" s="177"/>
      <c r="Y106" s="177"/>
      <c r="Z106" s="177"/>
      <c r="AA106" s="290"/>
      <c r="AB106" s="289"/>
      <c r="AC106" s="290"/>
      <c r="AD106" s="160"/>
      <c r="AE106" s="160"/>
      <c r="AF106" s="160"/>
      <c r="AG106" s="160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</row>
    <row r="107" spans="1:115" s="162" customFormat="1" ht="12" customHeight="1" x14ac:dyDescent="0.25">
      <c r="A107" s="252">
        <v>45292</v>
      </c>
      <c r="B107" s="211" t="s">
        <v>445</v>
      </c>
      <c r="C107" s="253" t="s">
        <v>88</v>
      </c>
      <c r="D107" s="262">
        <v>210</v>
      </c>
      <c r="E107" s="201"/>
      <c r="F107" s="202"/>
      <c r="G107" s="263">
        <v>210</v>
      </c>
      <c r="H107" s="277"/>
      <c r="I107" s="173"/>
      <c r="J107" s="173"/>
      <c r="K107" s="173"/>
      <c r="L107" s="174"/>
      <c r="M107" s="173"/>
      <c r="N107" s="278"/>
      <c r="O107" s="289"/>
      <c r="P107" s="177"/>
      <c r="Q107" s="177"/>
      <c r="R107" s="177"/>
      <c r="S107" s="177"/>
      <c r="T107" s="212"/>
      <c r="U107" s="177"/>
      <c r="V107" s="178"/>
      <c r="W107" s="177"/>
      <c r="X107" s="177"/>
      <c r="Y107" s="177"/>
      <c r="Z107" s="177"/>
      <c r="AA107" s="290"/>
      <c r="AB107" s="289"/>
      <c r="AC107" s="290"/>
      <c r="AD107" s="160"/>
      <c r="AE107" s="160"/>
      <c r="AF107" s="160"/>
      <c r="AG107" s="160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</row>
    <row r="108" spans="1:115" s="162" customFormat="1" ht="12" customHeight="1" x14ac:dyDescent="0.25">
      <c r="A108" s="252">
        <v>45292</v>
      </c>
      <c r="B108" s="211" t="s">
        <v>900</v>
      </c>
      <c r="C108" s="253" t="s">
        <v>88</v>
      </c>
      <c r="D108" s="262">
        <v>1780</v>
      </c>
      <c r="E108" s="201"/>
      <c r="F108" s="202"/>
      <c r="G108" s="263">
        <v>1780</v>
      </c>
      <c r="H108" s="277"/>
      <c r="I108" s="173"/>
      <c r="J108" s="173"/>
      <c r="K108" s="173"/>
      <c r="L108" s="174"/>
      <c r="M108" s="173"/>
      <c r="N108" s="278"/>
      <c r="O108" s="289"/>
      <c r="P108" s="177"/>
      <c r="Q108" s="177"/>
      <c r="R108" s="177"/>
      <c r="S108" s="177"/>
      <c r="T108" s="212"/>
      <c r="U108" s="177"/>
      <c r="V108" s="178"/>
      <c r="W108" s="177"/>
      <c r="X108" s="177"/>
      <c r="Y108" s="177"/>
      <c r="Z108" s="177"/>
      <c r="AA108" s="290"/>
      <c r="AB108" s="289"/>
      <c r="AC108" s="290"/>
      <c r="AD108" s="160"/>
      <c r="AE108" s="160"/>
      <c r="AF108" s="160"/>
      <c r="AG108" s="160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</row>
    <row r="109" spans="1:115" s="162" customFormat="1" ht="12" customHeight="1" x14ac:dyDescent="0.25">
      <c r="A109" s="252">
        <v>45292</v>
      </c>
      <c r="B109" s="211" t="s">
        <v>900</v>
      </c>
      <c r="C109" s="253" t="s">
        <v>88</v>
      </c>
      <c r="D109" s="262">
        <v>540</v>
      </c>
      <c r="E109" s="201"/>
      <c r="F109" s="202"/>
      <c r="G109" s="263">
        <v>540</v>
      </c>
      <c r="H109" s="277"/>
      <c r="I109" s="173"/>
      <c r="J109" s="173"/>
      <c r="K109" s="173"/>
      <c r="L109" s="174"/>
      <c r="M109" s="173"/>
      <c r="N109" s="278"/>
      <c r="O109" s="289"/>
      <c r="P109" s="177"/>
      <c r="Q109" s="177"/>
      <c r="R109" s="177"/>
      <c r="S109" s="177"/>
      <c r="T109" s="212"/>
      <c r="U109" s="177"/>
      <c r="V109" s="178"/>
      <c r="W109" s="177"/>
      <c r="X109" s="177"/>
      <c r="Y109" s="177"/>
      <c r="Z109" s="177"/>
      <c r="AA109" s="290"/>
      <c r="AB109" s="289"/>
      <c r="AC109" s="290"/>
      <c r="AD109" s="160"/>
      <c r="AE109" s="160"/>
      <c r="AF109" s="160"/>
      <c r="AG109" s="160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</row>
    <row r="110" spans="1:115" s="162" customFormat="1" ht="12" customHeight="1" x14ac:dyDescent="0.25">
      <c r="A110" s="252">
        <v>45292</v>
      </c>
      <c r="B110" s="211" t="s">
        <v>900</v>
      </c>
      <c r="C110" s="253" t="s">
        <v>88</v>
      </c>
      <c r="D110" s="262">
        <v>115</v>
      </c>
      <c r="E110" s="201"/>
      <c r="F110" s="202"/>
      <c r="G110" s="263">
        <v>115</v>
      </c>
      <c r="H110" s="277"/>
      <c r="I110" s="173"/>
      <c r="J110" s="173"/>
      <c r="K110" s="173"/>
      <c r="L110" s="174"/>
      <c r="M110" s="173"/>
      <c r="N110" s="278"/>
      <c r="O110" s="289"/>
      <c r="P110" s="177"/>
      <c r="Q110" s="177"/>
      <c r="R110" s="177"/>
      <c r="S110" s="177"/>
      <c r="T110" s="212"/>
      <c r="U110" s="177"/>
      <c r="V110" s="178"/>
      <c r="W110" s="177"/>
      <c r="X110" s="177"/>
      <c r="Y110" s="177"/>
      <c r="Z110" s="177"/>
      <c r="AA110" s="290"/>
      <c r="AB110" s="289"/>
      <c r="AC110" s="290"/>
      <c r="AD110" s="160"/>
      <c r="AE110" s="160"/>
      <c r="AF110" s="160"/>
      <c r="AG110" s="160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</row>
    <row r="111" spans="1:115" s="162" customFormat="1" ht="12" customHeight="1" x14ac:dyDescent="0.25">
      <c r="A111" s="252"/>
      <c r="B111" s="211"/>
      <c r="C111" s="253"/>
      <c r="D111" s="262"/>
      <c r="E111" s="201"/>
      <c r="F111" s="202"/>
      <c r="G111" s="263"/>
      <c r="H111" s="277"/>
      <c r="I111" s="173"/>
      <c r="J111" s="173"/>
      <c r="K111" s="173"/>
      <c r="L111" s="174"/>
      <c r="M111" s="173"/>
      <c r="N111" s="278"/>
      <c r="O111" s="289"/>
      <c r="P111" s="177"/>
      <c r="Q111" s="177"/>
      <c r="R111" s="177"/>
      <c r="S111" s="177"/>
      <c r="T111" s="212"/>
      <c r="U111" s="177"/>
      <c r="V111" s="178"/>
      <c r="W111" s="177"/>
      <c r="X111" s="177"/>
      <c r="Y111" s="177"/>
      <c r="Z111" s="177"/>
      <c r="AA111" s="290"/>
      <c r="AB111" s="289"/>
      <c r="AC111" s="290"/>
      <c r="AD111" s="160"/>
      <c r="AE111" s="160"/>
      <c r="AF111" s="160"/>
      <c r="AG111" s="160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</row>
    <row r="112" spans="1:115" s="162" customFormat="1" ht="12" customHeight="1" x14ac:dyDescent="0.25">
      <c r="A112" s="252"/>
      <c r="B112" s="211"/>
      <c r="C112" s="253"/>
      <c r="D112" s="262"/>
      <c r="E112" s="201"/>
      <c r="F112" s="202"/>
      <c r="G112" s="263"/>
      <c r="H112" s="277"/>
      <c r="I112" s="173"/>
      <c r="J112" s="173"/>
      <c r="K112" s="173"/>
      <c r="L112" s="174"/>
      <c r="M112" s="173"/>
      <c r="N112" s="278"/>
      <c r="O112" s="289"/>
      <c r="P112" s="177"/>
      <c r="Q112" s="177"/>
      <c r="R112" s="177"/>
      <c r="S112" s="177"/>
      <c r="T112" s="212"/>
      <c r="U112" s="177"/>
      <c r="V112" s="178"/>
      <c r="W112" s="177"/>
      <c r="X112" s="177"/>
      <c r="Y112" s="177"/>
      <c r="Z112" s="177"/>
      <c r="AA112" s="290"/>
      <c r="AB112" s="289"/>
      <c r="AC112" s="290"/>
      <c r="AD112" s="160"/>
      <c r="AE112" s="160"/>
      <c r="AF112" s="160"/>
      <c r="AG112" s="160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</row>
    <row r="113" spans="1:115" s="9" customFormat="1" ht="11" thickBot="1" x14ac:dyDescent="0.3">
      <c r="A113" s="254" t="s">
        <v>41</v>
      </c>
      <c r="B113" s="255"/>
      <c r="C113" s="256"/>
      <c r="D113" s="264">
        <f t="shared" ref="D113:AC113" si="0">SUM(D6:D112)</f>
        <v>5732.9400000000005</v>
      </c>
      <c r="E113" s="265">
        <f t="shared" si="0"/>
        <v>5048.8999999999996</v>
      </c>
      <c r="F113" s="266">
        <f t="shared" si="0"/>
        <v>4662.04</v>
      </c>
      <c r="G113" s="267">
        <f t="shared" si="0"/>
        <v>4437.2299999999996</v>
      </c>
      <c r="H113" s="264">
        <f t="shared" si="0"/>
        <v>1424.54</v>
      </c>
      <c r="I113" s="265">
        <f t="shared" si="0"/>
        <v>1791.3999999999999</v>
      </c>
      <c r="J113" s="265">
        <f t="shared" si="0"/>
        <v>3473.4</v>
      </c>
      <c r="K113" s="265">
        <f t="shared" si="0"/>
        <v>40.64</v>
      </c>
      <c r="L113" s="265">
        <f t="shared" si="0"/>
        <v>0</v>
      </c>
      <c r="M113" s="265">
        <f t="shared" si="0"/>
        <v>0</v>
      </c>
      <c r="N113" s="279">
        <f t="shared" si="0"/>
        <v>0</v>
      </c>
      <c r="O113" s="291">
        <f t="shared" si="0"/>
        <v>0</v>
      </c>
      <c r="P113" s="292">
        <f t="shared" si="0"/>
        <v>367.02</v>
      </c>
      <c r="Q113" s="292">
        <f t="shared" si="0"/>
        <v>4.95</v>
      </c>
      <c r="R113" s="292">
        <f t="shared" si="0"/>
        <v>1422.5</v>
      </c>
      <c r="S113" s="292">
        <f t="shared" si="0"/>
        <v>410.97</v>
      </c>
      <c r="T113" s="292">
        <f t="shared" si="0"/>
        <v>2737.5400000000004</v>
      </c>
      <c r="U113" s="292">
        <f t="shared" si="0"/>
        <v>625.18999999999994</v>
      </c>
      <c r="V113" s="292">
        <f t="shared" si="0"/>
        <v>30.939999999999998</v>
      </c>
      <c r="W113" s="292">
        <f t="shared" si="0"/>
        <v>200</v>
      </c>
      <c r="X113" s="292">
        <f t="shared" si="0"/>
        <v>11.58</v>
      </c>
      <c r="Y113" s="292">
        <f t="shared" si="0"/>
        <v>10.44</v>
      </c>
      <c r="Z113" s="292">
        <f t="shared" si="0"/>
        <v>0</v>
      </c>
      <c r="AA113" s="293">
        <f t="shared" si="0"/>
        <v>0</v>
      </c>
      <c r="AB113" s="291">
        <f t="shared" si="0"/>
        <v>0</v>
      </c>
      <c r="AC113" s="293">
        <f t="shared" si="0"/>
        <v>0</v>
      </c>
      <c r="AD113" s="36"/>
      <c r="AE113" s="36"/>
      <c r="AF113" s="36"/>
      <c r="AG113" s="36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s="37" customFormat="1" ht="11.5" thickTop="1" thickBot="1" x14ac:dyDescent="0.3">
      <c r="A114" s="295"/>
      <c r="B114" s="296"/>
      <c r="C114" s="297"/>
      <c r="D114" s="305"/>
      <c r="E114" s="306"/>
      <c r="F114" s="307"/>
      <c r="G114" s="308"/>
      <c r="H114" s="322"/>
      <c r="I114" s="307"/>
      <c r="J114" s="307"/>
      <c r="K114" s="307"/>
      <c r="L114" s="323"/>
      <c r="M114" s="307"/>
      <c r="N114" s="308"/>
      <c r="O114" s="339"/>
      <c r="P114" s="340"/>
      <c r="Q114" s="340"/>
      <c r="R114" s="340"/>
      <c r="S114" s="341"/>
      <c r="T114" s="340"/>
      <c r="U114" s="340"/>
      <c r="V114" s="342"/>
      <c r="W114" s="343"/>
      <c r="X114" s="343"/>
      <c r="Y114" s="343"/>
      <c r="Z114" s="343"/>
      <c r="AA114" s="344"/>
      <c r="AB114" s="471"/>
      <c r="AC114" s="472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</row>
    <row r="115" spans="1:115" s="6" customFormat="1" ht="43" thickTop="1" thickBot="1" x14ac:dyDescent="0.3">
      <c r="A115" s="298" t="s">
        <v>35</v>
      </c>
      <c r="B115" s="12" t="s">
        <v>12</v>
      </c>
      <c r="C115" s="299"/>
      <c r="D115" s="309" t="s">
        <v>13</v>
      </c>
      <c r="E115" s="213"/>
      <c r="F115" s="213" t="s">
        <v>14</v>
      </c>
      <c r="G115" s="310"/>
      <c r="H115" s="324" t="s">
        <v>15</v>
      </c>
      <c r="I115" s="13" t="s">
        <v>16</v>
      </c>
      <c r="J115" s="13" t="s">
        <v>17</v>
      </c>
      <c r="K115" s="13" t="s">
        <v>18</v>
      </c>
      <c r="L115" s="14" t="s">
        <v>19</v>
      </c>
      <c r="M115" s="15" t="s">
        <v>20</v>
      </c>
      <c r="N115" s="325" t="s">
        <v>21</v>
      </c>
      <c r="O115" s="268" t="s">
        <v>22</v>
      </c>
      <c r="P115" s="270" t="s">
        <v>23</v>
      </c>
      <c r="Q115" s="280" t="s">
        <v>24</v>
      </c>
      <c r="R115" s="281" t="s">
        <v>25</v>
      </c>
      <c r="S115" s="282" t="s">
        <v>26</v>
      </c>
      <c r="T115" s="270" t="s">
        <v>27</v>
      </c>
      <c r="U115" s="270" t="s">
        <v>28</v>
      </c>
      <c r="V115" s="269" t="s">
        <v>29</v>
      </c>
      <c r="W115" s="283" t="s">
        <v>30</v>
      </c>
      <c r="X115" s="270" t="s">
        <v>31</v>
      </c>
      <c r="Y115" s="270" t="s">
        <v>32</v>
      </c>
      <c r="Z115" s="270" t="s">
        <v>33</v>
      </c>
      <c r="AA115" s="271" t="s">
        <v>34</v>
      </c>
      <c r="AB115" s="428" t="s">
        <v>320</v>
      </c>
      <c r="AC115" s="271" t="s">
        <v>321</v>
      </c>
    </row>
    <row r="116" spans="1:115" s="6" customFormat="1" ht="11" thickBot="1" x14ac:dyDescent="0.3">
      <c r="A116" s="300"/>
      <c r="B116" s="16"/>
      <c r="C116" s="301"/>
      <c r="D116" s="311" t="s">
        <v>37</v>
      </c>
      <c r="E116" s="38" t="s">
        <v>38</v>
      </c>
      <c r="F116" s="16" t="s">
        <v>37</v>
      </c>
      <c r="G116" s="312" t="s">
        <v>38</v>
      </c>
      <c r="H116" s="300" t="s">
        <v>37</v>
      </c>
      <c r="I116" s="16" t="s">
        <v>37</v>
      </c>
      <c r="J116" s="16" t="s">
        <v>37</v>
      </c>
      <c r="K116" s="16" t="s">
        <v>37</v>
      </c>
      <c r="L116" s="17" t="s">
        <v>37</v>
      </c>
      <c r="M116" s="18" t="s">
        <v>37</v>
      </c>
      <c r="N116" s="326" t="s">
        <v>37</v>
      </c>
      <c r="O116" s="300" t="s">
        <v>38</v>
      </c>
      <c r="P116" s="16" t="s">
        <v>38</v>
      </c>
      <c r="Q116" s="18" t="s">
        <v>38</v>
      </c>
      <c r="R116" s="18" t="s">
        <v>38</v>
      </c>
      <c r="S116" s="16" t="s">
        <v>38</v>
      </c>
      <c r="T116" s="16" t="s">
        <v>38</v>
      </c>
      <c r="U116" s="16" t="s">
        <v>38</v>
      </c>
      <c r="V116" s="19" t="s">
        <v>38</v>
      </c>
      <c r="W116" s="16" t="s">
        <v>38</v>
      </c>
      <c r="X116" s="16" t="s">
        <v>38</v>
      </c>
      <c r="Y116" s="16" t="s">
        <v>38</v>
      </c>
      <c r="Z116" s="16" t="s">
        <v>38</v>
      </c>
      <c r="AA116" s="345" t="s">
        <v>38</v>
      </c>
      <c r="AB116" s="300" t="s">
        <v>322</v>
      </c>
      <c r="AC116" s="345" t="s">
        <v>322</v>
      </c>
    </row>
    <row r="117" spans="1:115" s="20" customFormat="1" ht="11" thickBot="1" x14ac:dyDescent="0.3">
      <c r="A117" s="302"/>
      <c r="B117" s="303"/>
      <c r="C117" s="304"/>
      <c r="D117" s="313">
        <f>SUM(D5:D112)</f>
        <v>19341.14000000001</v>
      </c>
      <c r="E117" s="314">
        <f t="shared" ref="E117:AC117" si="1">SUM(E5:E112)</f>
        <v>5048.8999999999996</v>
      </c>
      <c r="F117" s="314">
        <f t="shared" si="1"/>
        <v>4776.2900000000009</v>
      </c>
      <c r="G117" s="315">
        <f t="shared" si="1"/>
        <v>4437.2299999999996</v>
      </c>
      <c r="H117" s="327">
        <f t="shared" si="1"/>
        <v>1424.54</v>
      </c>
      <c r="I117" s="328">
        <f t="shared" si="1"/>
        <v>1791.3999999999999</v>
      </c>
      <c r="J117" s="328">
        <f t="shared" si="1"/>
        <v>3473.4</v>
      </c>
      <c r="K117" s="328">
        <f t="shared" si="1"/>
        <v>40.64</v>
      </c>
      <c r="L117" s="328">
        <f t="shared" si="1"/>
        <v>0</v>
      </c>
      <c r="M117" s="328">
        <f t="shared" si="1"/>
        <v>0</v>
      </c>
      <c r="N117" s="329">
        <f t="shared" si="1"/>
        <v>13722.450000000012</v>
      </c>
      <c r="O117" s="327">
        <f t="shared" si="1"/>
        <v>0</v>
      </c>
      <c r="P117" s="328">
        <f t="shared" si="1"/>
        <v>367.02</v>
      </c>
      <c r="Q117" s="328">
        <f t="shared" si="1"/>
        <v>4.95</v>
      </c>
      <c r="R117" s="328">
        <f t="shared" si="1"/>
        <v>1422.5</v>
      </c>
      <c r="S117" s="328">
        <f t="shared" si="1"/>
        <v>410.97</v>
      </c>
      <c r="T117" s="328">
        <f t="shared" si="1"/>
        <v>2737.5400000000004</v>
      </c>
      <c r="U117" s="328">
        <f t="shared" si="1"/>
        <v>625.18999999999994</v>
      </c>
      <c r="V117" s="328">
        <f t="shared" si="1"/>
        <v>30.939999999999998</v>
      </c>
      <c r="W117" s="328">
        <f t="shared" si="1"/>
        <v>200</v>
      </c>
      <c r="X117" s="328">
        <f t="shared" si="1"/>
        <v>11.58</v>
      </c>
      <c r="Y117" s="328">
        <f t="shared" si="1"/>
        <v>10.44</v>
      </c>
      <c r="Z117" s="328">
        <f t="shared" si="1"/>
        <v>0</v>
      </c>
      <c r="AA117" s="329">
        <f t="shared" si="1"/>
        <v>0</v>
      </c>
      <c r="AB117" s="327">
        <f t="shared" si="1"/>
        <v>0</v>
      </c>
      <c r="AC117" s="329">
        <f t="shared" si="1"/>
        <v>0</v>
      </c>
    </row>
    <row r="118" spans="1:115" s="6" customFormat="1" ht="11.5" thickTop="1" thickBot="1" x14ac:dyDescent="0.3">
      <c r="A118" s="316"/>
      <c r="B118" s="317" t="s">
        <v>42</v>
      </c>
      <c r="C118" s="318"/>
      <c r="D118" s="319">
        <f>SUM(D117-E117)</f>
        <v>14292.240000000011</v>
      </c>
      <c r="E118" s="320"/>
      <c r="F118" s="319">
        <f>SUM(F117-G117)</f>
        <v>339.06000000000131</v>
      </c>
      <c r="G118" s="321"/>
      <c r="H118" s="331"/>
      <c r="I118" s="346"/>
      <c r="J118" s="346"/>
      <c r="K118" s="346" t="s">
        <v>43</v>
      </c>
      <c r="L118" s="333"/>
      <c r="M118" s="332"/>
      <c r="N118" s="334" t="s">
        <v>43</v>
      </c>
      <c r="O118" s="331"/>
      <c r="P118" s="332"/>
      <c r="Q118" s="332" t="s">
        <v>43</v>
      </c>
      <c r="R118" s="332" t="s">
        <v>43</v>
      </c>
      <c r="S118" s="332" t="s">
        <v>43</v>
      </c>
      <c r="T118" s="338"/>
      <c r="U118" s="332" t="s">
        <v>43</v>
      </c>
      <c r="V118" s="338"/>
      <c r="W118" s="332" t="s">
        <v>43</v>
      </c>
      <c r="X118" s="332" t="s">
        <v>43</v>
      </c>
      <c r="Y118" s="332" t="s">
        <v>43</v>
      </c>
      <c r="Z118" s="332" t="s">
        <v>43</v>
      </c>
      <c r="AA118" s="321" t="s">
        <v>43</v>
      </c>
      <c r="AB118" s="331" t="s">
        <v>43</v>
      </c>
      <c r="AC118" s="321" t="s">
        <v>43</v>
      </c>
    </row>
    <row r="119" spans="1:115" s="6" customFormat="1" ht="13.5" thickTop="1" thickBot="1" x14ac:dyDescent="0.3">
      <c r="A119" s="2"/>
      <c r="B119" s="2"/>
      <c r="C119" s="54"/>
      <c r="D119" s="34"/>
      <c r="E119" s="33"/>
      <c r="F119" s="4"/>
      <c r="I119" s="505" t="s">
        <v>44</v>
      </c>
      <c r="J119" s="506"/>
      <c r="K119" s="507"/>
      <c r="L119" s="330">
        <f>SUM(H117:N117)</f>
        <v>20452.430000000011</v>
      </c>
      <c r="N119" s="21"/>
      <c r="O119" s="4"/>
      <c r="P119" s="6" t="s">
        <v>45</v>
      </c>
      <c r="Q119" s="335" t="s">
        <v>43</v>
      </c>
      <c r="R119" s="336">
        <f>SUM(O117:AC117)</f>
        <v>5821.1299999999992</v>
      </c>
      <c r="S119" s="337"/>
    </row>
    <row r="120" spans="1:115" s="6" customFormat="1" ht="11" thickBot="1" x14ac:dyDescent="0.3">
      <c r="A120" s="2"/>
      <c r="B120" s="22" t="s">
        <v>46</v>
      </c>
      <c r="C120" s="22"/>
      <c r="D120" s="39" t="s">
        <v>43</v>
      </c>
      <c r="E120" s="179">
        <f>SUM(D117-E117+F117-G117)</f>
        <v>14631.300000000014</v>
      </c>
      <c r="F120" s="24" t="s">
        <v>47</v>
      </c>
      <c r="H120" s="25"/>
      <c r="I120" s="45"/>
      <c r="J120" s="45"/>
      <c r="K120" s="45"/>
      <c r="L120" s="26"/>
      <c r="N120" s="23">
        <f>E117</f>
        <v>5048.8999999999996</v>
      </c>
      <c r="O120" s="495">
        <f>SUM(L119-R119)</f>
        <v>14631.300000000012</v>
      </c>
      <c r="P120" s="495"/>
      <c r="Q120" s="500" t="s">
        <v>48</v>
      </c>
      <c r="R120" s="500"/>
      <c r="S120" s="500"/>
    </row>
    <row r="121" spans="1:115" s="6" customFormat="1" ht="10.5" x14ac:dyDescent="0.25">
      <c r="A121" s="1"/>
      <c r="B121" s="2"/>
      <c r="C121" s="54"/>
      <c r="D121" s="27"/>
      <c r="E121" s="33"/>
      <c r="F121" s="4"/>
      <c r="G121" s="3"/>
      <c r="H121" s="3"/>
      <c r="I121" s="3"/>
      <c r="J121" s="3"/>
      <c r="K121" s="3"/>
      <c r="L121" s="5"/>
      <c r="M121" s="3"/>
      <c r="N121" s="4"/>
      <c r="O121" s="4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115" s="6" customFormat="1" x14ac:dyDescent="0.25">
      <c r="A122" s="1"/>
      <c r="B122" s="2"/>
      <c r="C122" s="2"/>
      <c r="D122" s="501" t="s">
        <v>49</v>
      </c>
      <c r="E122" s="502"/>
      <c r="F122" s="180">
        <f>212.36</f>
        <v>212.36</v>
      </c>
      <c r="G122" s="183">
        <f>13052.56-300+(1520.7+18.98)</f>
        <v>14292.24</v>
      </c>
      <c r="H122" s="51" t="s">
        <v>50</v>
      </c>
      <c r="I122" s="56"/>
      <c r="J122" s="56"/>
      <c r="K122" s="3"/>
      <c r="L122" s="5"/>
      <c r="M122" s="3"/>
      <c r="N122" s="4"/>
      <c r="O122" s="4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115" s="6" customFormat="1" x14ac:dyDescent="0.25">
      <c r="A123" s="1"/>
      <c r="B123" s="2"/>
      <c r="C123" s="2"/>
      <c r="D123" s="503" t="s">
        <v>51</v>
      </c>
      <c r="E123" s="504"/>
      <c r="F123" s="181">
        <f>27.6</f>
        <v>27.6</v>
      </c>
      <c r="G123" s="183">
        <f>D118</f>
        <v>14292.240000000011</v>
      </c>
      <c r="H123" s="51" t="s">
        <v>52</v>
      </c>
      <c r="I123" s="56"/>
      <c r="J123" s="56"/>
      <c r="K123" s="3"/>
      <c r="L123" s="483"/>
      <c r="M123" s="3"/>
      <c r="N123" s="4"/>
      <c r="O123" s="4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115" s="6" customFormat="1" x14ac:dyDescent="0.25">
      <c r="A124" s="1"/>
      <c r="B124" s="2"/>
      <c r="C124" s="2"/>
      <c r="D124" s="503" t="s">
        <v>53</v>
      </c>
      <c r="E124" s="504"/>
      <c r="F124" s="180">
        <f>99.2-0.1</f>
        <v>99.100000000000009</v>
      </c>
      <c r="G124" s="184">
        <f>G122-G123</f>
        <v>0</v>
      </c>
      <c r="H124" s="52" t="s">
        <v>54</v>
      </c>
      <c r="I124" s="3"/>
      <c r="J124" s="3"/>
      <c r="K124" s="3"/>
      <c r="L124" s="5"/>
      <c r="M124" s="3"/>
      <c r="N124" s="4"/>
      <c r="O124" s="4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115" s="6" customFormat="1" x14ac:dyDescent="0.25">
      <c r="A125" s="1"/>
      <c r="B125" s="2"/>
      <c r="C125" s="2"/>
      <c r="D125" s="489" t="s">
        <v>54</v>
      </c>
      <c r="E125" s="490"/>
      <c r="F125" s="182">
        <f>F122+F123+F124-F118</f>
        <v>-1.3073986337985843E-12</v>
      </c>
      <c r="G125" s="83"/>
      <c r="H125" s="84"/>
      <c r="I125" s="3"/>
      <c r="J125" s="3"/>
      <c r="K125" s="3"/>
      <c r="L125" s="5"/>
      <c r="M125" s="3"/>
      <c r="N125" s="4"/>
      <c r="O125" s="4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</sheetData>
  <sheetProtection selectLockedCells="1" selectUnlockedCells="1"/>
  <mergeCells count="10">
    <mergeCell ref="D123:E123"/>
    <mergeCell ref="D124:E124"/>
    <mergeCell ref="D125:E125"/>
    <mergeCell ref="A1:D1"/>
    <mergeCell ref="D3:E3"/>
    <mergeCell ref="F3:G3"/>
    <mergeCell ref="I119:K119"/>
    <mergeCell ref="O120:P120"/>
    <mergeCell ref="Q120:S120"/>
    <mergeCell ref="D122:E122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Q65"/>
  <sheetViews>
    <sheetView showGridLines="0" topLeftCell="D1" zoomScale="75" zoomScaleNormal="75" workbookViewId="0">
      <selection activeCell="B22" sqref="B22"/>
    </sheetView>
  </sheetViews>
  <sheetFormatPr baseColWidth="10" defaultColWidth="11.453125" defaultRowHeight="14" x14ac:dyDescent="0.3"/>
  <cols>
    <col min="1" max="1" width="2.1796875" customWidth="1"/>
    <col min="2" max="2" width="77.1796875" customWidth="1"/>
    <col min="3" max="15" width="23.81640625" customWidth="1"/>
    <col min="16" max="16" width="11" bestFit="1" customWidth="1"/>
    <col min="17" max="17" width="17.1796875" style="159" bestFit="1" customWidth="1"/>
    <col min="18" max="30" width="10.81640625" customWidth="1"/>
  </cols>
  <sheetData>
    <row r="2" spans="2:17" ht="25" x14ac:dyDescent="0.5">
      <c r="B2" s="103" t="s">
        <v>824</v>
      </c>
    </row>
    <row r="3" spans="2:17" ht="18.5" thickBot="1" x14ac:dyDescent="0.45">
      <c r="B3" s="76" t="s">
        <v>146</v>
      </c>
    </row>
    <row r="4" spans="2:17" ht="44.25" customHeight="1" thickBot="1" x14ac:dyDescent="0.35">
      <c r="B4" s="111" t="s">
        <v>147</v>
      </c>
      <c r="C4" s="102">
        <v>44927</v>
      </c>
      <c r="D4" s="102">
        <f>C4+31</f>
        <v>44958</v>
      </c>
      <c r="E4" s="102">
        <f>D4+30</f>
        <v>44988</v>
      </c>
      <c r="F4" s="102">
        <f t="shared" ref="F4:N4" si="0">E4+30</f>
        <v>45018</v>
      </c>
      <c r="G4" s="102">
        <f t="shared" si="0"/>
        <v>45048</v>
      </c>
      <c r="H4" s="102">
        <f t="shared" si="0"/>
        <v>45078</v>
      </c>
      <c r="I4" s="102">
        <f t="shared" si="0"/>
        <v>45108</v>
      </c>
      <c r="J4" s="102">
        <f>I4+31</f>
        <v>45139</v>
      </c>
      <c r="K4" s="102">
        <f>J4+31</f>
        <v>45170</v>
      </c>
      <c r="L4" s="102">
        <f t="shared" si="0"/>
        <v>45200</v>
      </c>
      <c r="M4" s="102">
        <f>L4+31</f>
        <v>45231</v>
      </c>
      <c r="N4" s="102">
        <f t="shared" si="0"/>
        <v>45261</v>
      </c>
      <c r="O4" s="101" t="s">
        <v>148</v>
      </c>
    </row>
    <row r="5" spans="2:17" s="42" customFormat="1" ht="20" x14ac:dyDescent="0.4">
      <c r="B5" s="215" t="s">
        <v>149</v>
      </c>
      <c r="C5" s="216">
        <f>' 01 2023'!D5+' 01 2023'!F5</f>
        <v>11041.41</v>
      </c>
      <c r="D5" s="217">
        <f t="shared" ref="D5:N5" si="1">C34</f>
        <v>15060.980000000001</v>
      </c>
      <c r="E5" s="217">
        <f t="shared" si="1"/>
        <v>15294.86</v>
      </c>
      <c r="F5" s="217">
        <f t="shared" si="1"/>
        <v>15099.640000000001</v>
      </c>
      <c r="G5" s="217">
        <f t="shared" si="1"/>
        <v>17623.870000000003</v>
      </c>
      <c r="H5" s="217">
        <f t="shared" si="1"/>
        <v>15727.53</v>
      </c>
      <c r="I5" s="217">
        <f t="shared" si="1"/>
        <v>14269.360000000002</v>
      </c>
      <c r="J5" s="217">
        <f t="shared" si="1"/>
        <v>11469.2</v>
      </c>
      <c r="K5" s="217">
        <f t="shared" si="1"/>
        <v>13489.630000000001</v>
      </c>
      <c r="L5" s="217">
        <f t="shared" si="1"/>
        <v>14515.72</v>
      </c>
      <c r="M5" s="217">
        <f t="shared" si="1"/>
        <v>14903.399999999998</v>
      </c>
      <c r="N5" s="217">
        <f t="shared" si="1"/>
        <v>13722.449999999997</v>
      </c>
      <c r="O5" s="398">
        <f>C5</f>
        <v>11041.41</v>
      </c>
      <c r="Q5" s="159"/>
    </row>
    <row r="6" spans="2:17" ht="17.5" x14ac:dyDescent="0.35">
      <c r="B6" s="218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222"/>
    </row>
    <row r="7" spans="2:17" s="42" customFormat="1" ht="23" x14ac:dyDescent="0.5">
      <c r="B7" s="223" t="s">
        <v>37</v>
      </c>
      <c r="C7" s="241">
        <f t="shared" ref="C7:E7" si="2">SUM(C8:C13)</f>
        <v>7707.5599999999995</v>
      </c>
      <c r="D7" s="241">
        <f t="shared" si="2"/>
        <v>2349.29</v>
      </c>
      <c r="E7" s="241">
        <f t="shared" si="2"/>
        <v>2240.4</v>
      </c>
      <c r="F7" s="241">
        <f t="shared" ref="F7:J7" si="3">SUM(F8:F13)</f>
        <v>4711.12</v>
      </c>
      <c r="G7" s="241">
        <f t="shared" si="3"/>
        <v>3769.24</v>
      </c>
      <c r="H7" s="241">
        <f t="shared" si="3"/>
        <v>4065.07</v>
      </c>
      <c r="I7" s="241">
        <f t="shared" si="3"/>
        <v>3493.4300000000003</v>
      </c>
      <c r="J7" s="241">
        <f t="shared" si="3"/>
        <v>2479.9499999999998</v>
      </c>
      <c r="K7" s="241">
        <f t="shared" ref="K7:M7" si="4">SUM(K8:K13)</f>
        <v>4108.55</v>
      </c>
      <c r="L7" s="241">
        <f t="shared" si="4"/>
        <v>4729.2700000000004</v>
      </c>
      <c r="M7" s="241">
        <f t="shared" si="4"/>
        <v>3863</v>
      </c>
      <c r="N7" s="241">
        <f t="shared" ref="N7" si="5">SUM(N8:N13)</f>
        <v>6729.9800000000005</v>
      </c>
      <c r="O7" s="241">
        <f t="shared" ref="O7:O13" si="6">SUM(C7:N7)</f>
        <v>50246.860000000008</v>
      </c>
      <c r="Q7" s="159"/>
    </row>
    <row r="8" spans="2:17" s="41" customFormat="1" ht="20.5" x14ac:dyDescent="0.45">
      <c r="B8" s="225" t="s">
        <v>150</v>
      </c>
      <c r="C8" s="224">
        <f>' 01 2023'!$H64</f>
        <v>2527.6799999999998</v>
      </c>
      <c r="D8" s="224">
        <f>' 02 2023'!$H74</f>
        <v>693.74</v>
      </c>
      <c r="E8" s="224">
        <f>' 03 2023'!$H68</f>
        <v>1237.4000000000001</v>
      </c>
      <c r="F8" s="224">
        <f>' 04 2023'!$H81</f>
        <v>2519.8200000000002</v>
      </c>
      <c r="G8" s="224">
        <f>' 05 2023'!$H72</f>
        <v>1707.74</v>
      </c>
      <c r="H8" s="224">
        <f>' 06 2023'!$H78</f>
        <v>2541.71</v>
      </c>
      <c r="I8" s="224">
        <f>' 07 2023'!$H78</f>
        <v>2271.4300000000003</v>
      </c>
      <c r="J8" s="224">
        <f>' 08 2023'!$H59</f>
        <v>1368.95</v>
      </c>
      <c r="K8" s="224">
        <f>' 09 2023'!$H104</f>
        <v>2082.15</v>
      </c>
      <c r="L8" s="224">
        <f>' 10 2023'!$H92</f>
        <v>2034.27</v>
      </c>
      <c r="M8" s="224">
        <f>' 11 2023'!$H85</f>
        <v>2721.21</v>
      </c>
      <c r="N8" s="224">
        <f>' 12 2023'!$H113</f>
        <v>1424.54</v>
      </c>
      <c r="O8" s="224">
        <f t="shared" si="6"/>
        <v>23130.640000000003</v>
      </c>
      <c r="Q8" s="159"/>
    </row>
    <row r="9" spans="2:17" s="41" customFormat="1" ht="20.5" x14ac:dyDescent="0.45">
      <c r="B9" s="225" t="s">
        <v>151</v>
      </c>
      <c r="C9" s="224">
        <f>' 01 2023'!$I64</f>
        <v>1202.5</v>
      </c>
      <c r="D9" s="224">
        <f>' 02 2023'!$I74</f>
        <v>1607.8</v>
      </c>
      <c r="E9" s="224">
        <f>' 03 2023'!$I68</f>
        <v>955.1</v>
      </c>
      <c r="F9" s="224">
        <f>' 04 2023'!$I81</f>
        <v>2150.9</v>
      </c>
      <c r="G9" s="224">
        <f>' 05 2023'!$I72</f>
        <v>2033.8999999999999</v>
      </c>
      <c r="H9" s="224">
        <f>' 06 2023'!$I78</f>
        <v>1481.6</v>
      </c>
      <c r="I9" s="224">
        <f>' 07 2023'!$I78</f>
        <v>1193</v>
      </c>
      <c r="J9" s="224">
        <f>' 08 2023'!$I59</f>
        <v>1111</v>
      </c>
      <c r="K9" s="224">
        <f>' 09 2023'!$I104</f>
        <v>1995.4</v>
      </c>
      <c r="L9" s="224">
        <f>' 10 2023'!$I92</f>
        <v>2660</v>
      </c>
      <c r="M9" s="224">
        <f>' 11 2023'!$I85</f>
        <v>1108.2</v>
      </c>
      <c r="N9" s="224">
        <f>' 12 2023'!$I113</f>
        <v>1791.3999999999999</v>
      </c>
      <c r="O9" s="224">
        <f t="shared" si="6"/>
        <v>19290.8</v>
      </c>
      <c r="P9" s="97"/>
      <c r="Q9" s="159"/>
    </row>
    <row r="10" spans="2:17" s="41" customFormat="1" ht="20.5" x14ac:dyDescent="0.45">
      <c r="B10" s="225" t="s">
        <v>152</v>
      </c>
      <c r="C10" s="224">
        <f>' 01 2023'!$J64</f>
        <v>0</v>
      </c>
      <c r="D10" s="224">
        <f>' 02 2023'!$J74</f>
        <v>0</v>
      </c>
      <c r="E10" s="224">
        <f>' 03 2023'!$J68</f>
        <v>0</v>
      </c>
      <c r="F10" s="224">
        <f>' 04 2023'!$J81</f>
        <v>0</v>
      </c>
      <c r="G10" s="224">
        <f>' 05 2023'!$J72</f>
        <v>0</v>
      </c>
      <c r="H10" s="224">
        <f>' 06 2023'!$J78</f>
        <v>0</v>
      </c>
      <c r="I10" s="224">
        <f>' 07 2023'!$J78</f>
        <v>0</v>
      </c>
      <c r="J10" s="224">
        <f>' 08 2023'!$J59</f>
        <v>0</v>
      </c>
      <c r="K10" s="224">
        <f>' 09 2023'!$J104</f>
        <v>0</v>
      </c>
      <c r="L10" s="224">
        <f>' 10 2023'!$J92</f>
        <v>0</v>
      </c>
      <c r="M10" s="224">
        <f>' 11 2023'!$J85</f>
        <v>0</v>
      </c>
      <c r="N10" s="224">
        <f>' 12 2023'!$J113</f>
        <v>3473.4</v>
      </c>
      <c r="O10" s="224">
        <f>SUM(C10:N10)</f>
        <v>3473.4</v>
      </c>
      <c r="P10" s="97"/>
      <c r="Q10" s="159"/>
    </row>
    <row r="11" spans="2:17" s="41" customFormat="1" ht="20.5" x14ac:dyDescent="0.45">
      <c r="B11" s="225" t="s">
        <v>153</v>
      </c>
      <c r="C11" s="224">
        <f>' 01 2023'!$K64</f>
        <v>59.12</v>
      </c>
      <c r="D11" s="224">
        <f>' 02 2023'!$K74</f>
        <v>47.75</v>
      </c>
      <c r="E11" s="224">
        <f>' 03 2023'!$K68</f>
        <v>47.9</v>
      </c>
      <c r="F11" s="224">
        <f>' 04 2023'!$K81</f>
        <v>40.4</v>
      </c>
      <c r="G11" s="224">
        <f>' 05 2023'!$K72</f>
        <v>27.6</v>
      </c>
      <c r="H11" s="224">
        <f>' 06 2023'!$K78</f>
        <v>41.76</v>
      </c>
      <c r="I11" s="224">
        <f>' 07 2023'!$K78</f>
        <v>29</v>
      </c>
      <c r="J11" s="224">
        <f>' 08 2023'!$K59</f>
        <v>0</v>
      </c>
      <c r="K11" s="224">
        <f>' 09 2023'!$K104</f>
        <v>31</v>
      </c>
      <c r="L11" s="224">
        <f>' 10 2023'!$K92</f>
        <v>35</v>
      </c>
      <c r="M11" s="224">
        <f>' 11 2023'!$K85</f>
        <v>33.590000000000003</v>
      </c>
      <c r="N11" s="224">
        <f>' 12 2023'!$K113</f>
        <v>40.64</v>
      </c>
      <c r="O11" s="224">
        <f t="shared" si="6"/>
        <v>433.76</v>
      </c>
      <c r="Q11" s="159"/>
    </row>
    <row r="12" spans="2:17" s="41" customFormat="1" ht="20.5" x14ac:dyDescent="0.45">
      <c r="B12" s="225" t="s">
        <v>154</v>
      </c>
      <c r="C12" s="224">
        <f>' 01 2023'!$L64</f>
        <v>3874.64</v>
      </c>
      <c r="D12" s="224">
        <f>' 02 2023'!$L74</f>
        <v>0</v>
      </c>
      <c r="E12" s="224">
        <f>' 03 2023'!$L68</f>
        <v>0</v>
      </c>
      <c r="F12" s="224">
        <f>' 04 2023'!$L81</f>
        <v>0</v>
      </c>
      <c r="G12" s="224">
        <f>' 05 2023'!$L72</f>
        <v>0</v>
      </c>
      <c r="H12" s="224">
        <f>' 06 2023'!$L78</f>
        <v>0</v>
      </c>
      <c r="I12" s="224">
        <f>' 07 2023'!$L78</f>
        <v>0</v>
      </c>
      <c r="J12" s="224">
        <f>' 08 2023'!$L59</f>
        <v>0</v>
      </c>
      <c r="K12" s="224">
        <f>' 09 2023'!$L104</f>
        <v>0</v>
      </c>
      <c r="L12" s="224">
        <f>' 10 2023'!$L92</f>
        <v>0</v>
      </c>
      <c r="M12" s="224">
        <f>' 11 2023'!$L85</f>
        <v>0</v>
      </c>
      <c r="N12" s="224">
        <f>' 12 2023'!$L113</f>
        <v>0</v>
      </c>
      <c r="O12" s="224">
        <f t="shared" si="6"/>
        <v>3874.64</v>
      </c>
      <c r="Q12" s="159"/>
    </row>
    <row r="13" spans="2:17" s="41" customFormat="1" ht="20.5" x14ac:dyDescent="0.45">
      <c r="B13" s="225" t="s">
        <v>155</v>
      </c>
      <c r="C13" s="224">
        <f>' 01 2023'!$M64</f>
        <v>43.620000000000005</v>
      </c>
      <c r="D13" s="224">
        <f>' 02 2023'!$M74</f>
        <v>0</v>
      </c>
      <c r="E13" s="224">
        <f>' 03 2023'!$M68</f>
        <v>0</v>
      </c>
      <c r="F13" s="224">
        <f>' 04 2023'!$M81</f>
        <v>0</v>
      </c>
      <c r="G13" s="224">
        <f>' 05 2023'!$M72</f>
        <v>0</v>
      </c>
      <c r="H13" s="224">
        <f>' 06 2023'!$M78</f>
        <v>0</v>
      </c>
      <c r="I13" s="224">
        <f>' 07 2023'!$M78</f>
        <v>0</v>
      </c>
      <c r="J13" s="224">
        <f>' 08 2023'!$M59</f>
        <v>0</v>
      </c>
      <c r="K13" s="224">
        <f>' 09 2023'!$M104</f>
        <v>0</v>
      </c>
      <c r="L13" s="224">
        <f>' 10 2023'!$M92</f>
        <v>0</v>
      </c>
      <c r="M13" s="224">
        <f>' 11 2023'!$M85</f>
        <v>0</v>
      </c>
      <c r="N13" s="224">
        <f>' 12 2023'!$M113</f>
        <v>0</v>
      </c>
      <c r="O13" s="224">
        <f t="shared" si="6"/>
        <v>43.620000000000005</v>
      </c>
      <c r="Q13" s="159"/>
    </row>
    <row r="14" spans="2:17" ht="20" x14ac:dyDescent="0.4">
      <c r="B14" s="226"/>
      <c r="C14" s="227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9"/>
    </row>
    <row r="15" spans="2:17" s="42" customFormat="1" ht="23" x14ac:dyDescent="0.5">
      <c r="B15" s="230" t="s">
        <v>38</v>
      </c>
      <c r="C15" s="231">
        <f>SUM(C16:C28)</f>
        <v>3687.99</v>
      </c>
      <c r="D15" s="231">
        <f t="shared" ref="D15:E15" si="7">SUM(D16:D28)</f>
        <v>2115.4099999999994</v>
      </c>
      <c r="E15" s="231">
        <f t="shared" si="7"/>
        <v>2235.6200000000003</v>
      </c>
      <c r="F15" s="231">
        <f t="shared" ref="F15:N15" si="8">SUM(F16:F28)</f>
        <v>2186.8900000000003</v>
      </c>
      <c r="G15" s="231">
        <f t="shared" si="8"/>
        <v>5333.76</v>
      </c>
      <c r="H15" s="231">
        <f t="shared" si="8"/>
        <v>5523.24</v>
      </c>
      <c r="I15" s="231">
        <f t="shared" si="8"/>
        <v>6293.59</v>
      </c>
      <c r="J15" s="231">
        <f t="shared" si="8"/>
        <v>459.52</v>
      </c>
      <c r="K15" s="231">
        <f t="shared" si="8"/>
        <v>3082.4600000000005</v>
      </c>
      <c r="L15" s="231">
        <f t="shared" si="8"/>
        <v>4341.59</v>
      </c>
      <c r="M15" s="231">
        <f t="shared" si="8"/>
        <v>5043.95</v>
      </c>
      <c r="N15" s="231">
        <f t="shared" si="8"/>
        <v>5821.1299999999992</v>
      </c>
      <c r="O15" s="231">
        <f>SUM(C15:N15)</f>
        <v>46125.149999999994</v>
      </c>
      <c r="Q15" s="159"/>
    </row>
    <row r="16" spans="2:17" s="41" customFormat="1" ht="20.5" x14ac:dyDescent="0.45">
      <c r="B16" s="225" t="s">
        <v>156</v>
      </c>
      <c r="C16" s="232">
        <f>' 01 2023'!$O64</f>
        <v>1507.5</v>
      </c>
      <c r="D16" s="232">
        <f>' 02 2023'!$O74</f>
        <v>0</v>
      </c>
      <c r="E16" s="232">
        <f>' 03 2023'!$O68</f>
        <v>0</v>
      </c>
      <c r="F16" s="232">
        <f>' 04 2023'!$O81</f>
        <v>1467.36</v>
      </c>
      <c r="G16" s="232">
        <f>' 05 2023'!$O72</f>
        <v>80.97</v>
      </c>
      <c r="H16" s="232">
        <f>' 06 2023'!$O78</f>
        <v>0</v>
      </c>
      <c r="I16" s="232">
        <f>' 07 2023'!$O78</f>
        <v>1467.36</v>
      </c>
      <c r="J16" s="232">
        <f>' 08 2023'!$O59</f>
        <v>0</v>
      </c>
      <c r="K16" s="232">
        <f>' 09 2023'!$O104</f>
        <v>0</v>
      </c>
      <c r="L16" s="232">
        <f>' 10 2023'!$O92</f>
        <v>1951.22</v>
      </c>
      <c r="M16" s="232">
        <f>' 11 2023'!$O85</f>
        <v>0</v>
      </c>
      <c r="N16" s="232">
        <f>' 12 2023'!$O113</f>
        <v>0</v>
      </c>
      <c r="O16" s="232">
        <f>SUM(C16:N16)</f>
        <v>6474.41</v>
      </c>
      <c r="Q16" s="159"/>
    </row>
    <row r="17" spans="2:17" s="41" customFormat="1" ht="20.5" x14ac:dyDescent="0.45">
      <c r="B17" s="225" t="s">
        <v>157</v>
      </c>
      <c r="C17" s="232">
        <f>' 01 2023'!$P64</f>
        <v>0</v>
      </c>
      <c r="D17" s="232">
        <f>' 02 2023'!$P74</f>
        <v>431.09</v>
      </c>
      <c r="E17" s="232">
        <f>' 03 2023'!$P68</f>
        <v>0</v>
      </c>
      <c r="F17" s="232">
        <f>' 04 2023'!$P81</f>
        <v>387.71</v>
      </c>
      <c r="G17" s="232">
        <f>' 05 2023'!$P72</f>
        <v>0</v>
      </c>
      <c r="H17" s="232">
        <f>' 06 2023'!$P78</f>
        <v>194.36</v>
      </c>
      <c r="I17" s="232">
        <f>' 07 2023'!$P78</f>
        <v>0</v>
      </c>
      <c r="J17" s="232">
        <f>' 08 2023'!$P59</f>
        <v>93.08</v>
      </c>
      <c r="K17" s="232">
        <f>' 09 2023'!$P104</f>
        <v>0</v>
      </c>
      <c r="L17" s="232">
        <f>' 10 2023'!$P92</f>
        <v>98.33</v>
      </c>
      <c r="M17" s="232">
        <f>' 11 2023'!$P85</f>
        <v>0</v>
      </c>
      <c r="N17" s="232">
        <f>' 12 2023'!$P113</f>
        <v>367.02</v>
      </c>
      <c r="O17" s="232">
        <f>SUM(C17:N17)</f>
        <v>1571.59</v>
      </c>
      <c r="Q17" s="159"/>
    </row>
    <row r="18" spans="2:17" s="41" customFormat="1" ht="20.5" x14ac:dyDescent="0.45">
      <c r="B18" s="225" t="s">
        <v>158</v>
      </c>
      <c r="C18" s="232">
        <f>' 01 2023'!$Q64</f>
        <v>33.1</v>
      </c>
      <c r="D18" s="232">
        <f>' 02 2023'!$Q74</f>
        <v>81.070000000000007</v>
      </c>
      <c r="E18" s="232">
        <f>' 03 2023'!$Q68</f>
        <v>0</v>
      </c>
      <c r="F18" s="232">
        <f>' 04 2023'!$Q81</f>
        <v>0</v>
      </c>
      <c r="G18" s="232">
        <f>' 05 2023'!$Q72</f>
        <v>243.99</v>
      </c>
      <c r="H18" s="232">
        <f>' 06 2023'!$Q78</f>
        <v>0</v>
      </c>
      <c r="I18" s="232">
        <f>' 07 2023'!$Q78</f>
        <v>29.8</v>
      </c>
      <c r="J18" s="232">
        <f>' 08 2023'!$Q59</f>
        <v>30</v>
      </c>
      <c r="K18" s="232">
        <f>' 09 2023'!$Q104</f>
        <v>0</v>
      </c>
      <c r="L18" s="232">
        <f>' 10 2023'!$Q92</f>
        <v>314.38</v>
      </c>
      <c r="M18" s="232">
        <f>' 11 2023'!$Q85</f>
        <v>161.24</v>
      </c>
      <c r="N18" s="232">
        <f>' 12 2023'!$Q113</f>
        <v>4.95</v>
      </c>
      <c r="O18" s="232">
        <f>SUM(C18:N18)</f>
        <v>898.53000000000009</v>
      </c>
      <c r="Q18" s="159"/>
    </row>
    <row r="19" spans="2:17" s="41" customFormat="1" ht="20.5" x14ac:dyDescent="0.45">
      <c r="B19" s="225" t="s">
        <v>159</v>
      </c>
      <c r="C19" s="232">
        <f>' 01 2023'!$R64</f>
        <v>1319.5</v>
      </c>
      <c r="D19" s="232">
        <f>' 02 2023'!$R74</f>
        <v>946</v>
      </c>
      <c r="E19" s="232">
        <f>' 03 2023'!$R68</f>
        <v>1383.5</v>
      </c>
      <c r="F19" s="232">
        <f>' 04 2023'!$R81</f>
        <v>0</v>
      </c>
      <c r="G19" s="232">
        <f>' 05 2023'!$R72</f>
        <v>4609.5</v>
      </c>
      <c r="H19" s="232">
        <f>' 06 2023'!$R78</f>
        <v>716</v>
      </c>
      <c r="I19" s="232">
        <f>' 07 2023'!$R78</f>
        <v>2589.6</v>
      </c>
      <c r="J19" s="232">
        <f>' 08 2023'!$R59</f>
        <v>0</v>
      </c>
      <c r="K19" s="232">
        <f>' 09 2023'!$R104</f>
        <v>2325.5</v>
      </c>
      <c r="L19" s="232">
        <f>' 10 2023'!$R92</f>
        <v>442.1</v>
      </c>
      <c r="M19" s="232">
        <f>' 11 2023'!$R85</f>
        <v>3480</v>
      </c>
      <c r="N19" s="232">
        <f>' 12 2023'!$R113</f>
        <v>1422.5</v>
      </c>
      <c r="O19" s="232">
        <f t="shared" ref="O19:O28" si="9">SUM(C19:N19)</f>
        <v>19234.2</v>
      </c>
      <c r="Q19" s="159"/>
    </row>
    <row r="20" spans="2:17" s="41" customFormat="1" ht="20.5" x14ac:dyDescent="0.45">
      <c r="B20" s="225" t="s">
        <v>160</v>
      </c>
      <c r="C20" s="232">
        <f>' 01 2023'!$S64</f>
        <v>25.99</v>
      </c>
      <c r="D20" s="232">
        <f>' 02 2023'!$S74</f>
        <v>35</v>
      </c>
      <c r="E20" s="232">
        <f>' 03 2023'!$S68</f>
        <v>328.68</v>
      </c>
      <c r="F20" s="232">
        <f>' 04 2023'!$S81</f>
        <v>30</v>
      </c>
      <c r="G20" s="232">
        <f>' 05 2023'!$S72</f>
        <v>0</v>
      </c>
      <c r="H20" s="232">
        <f>' 06 2023'!$S78</f>
        <v>252.92</v>
      </c>
      <c r="I20" s="232">
        <f>' 07 2023'!$S78</f>
        <v>1907.2</v>
      </c>
      <c r="J20" s="232">
        <f>' 08 2023'!$S59</f>
        <v>0</v>
      </c>
      <c r="K20" s="232">
        <f>' 09 2023'!$S104</f>
        <v>414.82</v>
      </c>
      <c r="L20" s="232">
        <f>' 10 2023'!$S92</f>
        <v>680.18</v>
      </c>
      <c r="M20" s="232">
        <f>' 11 2023'!$S85</f>
        <v>194</v>
      </c>
      <c r="N20" s="232">
        <f>' 12 2023'!$S113</f>
        <v>410.97</v>
      </c>
      <c r="O20" s="232">
        <f t="shared" si="9"/>
        <v>4279.76</v>
      </c>
      <c r="Q20" s="159"/>
    </row>
    <row r="21" spans="2:17" s="41" customFormat="1" ht="20.5" x14ac:dyDescent="0.45">
      <c r="B21" s="225" t="s">
        <v>161</v>
      </c>
      <c r="C21" s="232">
        <f>' 01 2023'!$T64</f>
        <v>0</v>
      </c>
      <c r="D21" s="232">
        <f>' 02 2023'!$T74</f>
        <v>0</v>
      </c>
      <c r="E21" s="232">
        <f>' 03 2023'!$T68</f>
        <v>0</v>
      </c>
      <c r="F21" s="232">
        <f>' 04 2023'!$T81</f>
        <v>0</v>
      </c>
      <c r="G21" s="232">
        <f>' 05 2023'!$T72</f>
        <v>0</v>
      </c>
      <c r="H21" s="232">
        <f>' 06 2023'!$T78</f>
        <v>0</v>
      </c>
      <c r="I21" s="232">
        <f>' 07 2023'!$T78</f>
        <v>0</v>
      </c>
      <c r="J21" s="232">
        <f>' 08 2023'!$T59</f>
        <v>0</v>
      </c>
      <c r="K21" s="232">
        <f>' 09 2023'!$T104</f>
        <v>0</v>
      </c>
      <c r="L21" s="232">
        <f>' 10 2023'!$T92</f>
        <v>0</v>
      </c>
      <c r="M21" s="232">
        <f>' 11 2023'!$T85</f>
        <v>915.46999999999991</v>
      </c>
      <c r="N21" s="232">
        <f>' 12 2023'!$T113</f>
        <v>2737.5400000000004</v>
      </c>
      <c r="O21" s="232">
        <f t="shared" si="9"/>
        <v>3653.01</v>
      </c>
      <c r="Q21" s="159"/>
    </row>
    <row r="22" spans="2:17" s="41" customFormat="1" ht="20.5" x14ac:dyDescent="0.45">
      <c r="B22" s="225" t="s">
        <v>162</v>
      </c>
      <c r="C22" s="232">
        <f>' 01 2023'!$U64</f>
        <v>736.19</v>
      </c>
      <c r="D22" s="232">
        <f>' 02 2023'!$U74</f>
        <v>581.53</v>
      </c>
      <c r="E22" s="232">
        <f>' 03 2023'!$U68</f>
        <v>406.79</v>
      </c>
      <c r="F22" s="232">
        <f>' 04 2023'!$U81</f>
        <v>270.83000000000004</v>
      </c>
      <c r="G22" s="232">
        <f>' 05 2023'!$U72</f>
        <v>270.83000000000004</v>
      </c>
      <c r="H22" s="232">
        <f>' 06 2023'!$U78</f>
        <v>270.83000000000004</v>
      </c>
      <c r="I22" s="232">
        <f>' 07 2023'!$U78</f>
        <v>270.83000000000004</v>
      </c>
      <c r="J22" s="232">
        <f>' 08 2023'!$U59</f>
        <v>326</v>
      </c>
      <c r="K22" s="232">
        <f>' 09 2023'!$U104</f>
        <v>261.82</v>
      </c>
      <c r="L22" s="232">
        <f>' 10 2023'!$U92</f>
        <v>432.84000000000003</v>
      </c>
      <c r="M22" s="232">
        <f>' 11 2023'!$U85</f>
        <v>242.84</v>
      </c>
      <c r="N22" s="232">
        <f>' 12 2023'!$U113</f>
        <v>625.18999999999994</v>
      </c>
      <c r="O22" s="232">
        <f t="shared" si="9"/>
        <v>4696.5200000000004</v>
      </c>
      <c r="Q22" s="158"/>
    </row>
    <row r="23" spans="2:17" s="41" customFormat="1" ht="20.5" x14ac:dyDescent="0.45">
      <c r="B23" s="225" t="s">
        <v>163</v>
      </c>
      <c r="C23" s="232">
        <f>' 01 2023'!$V64</f>
        <v>45.19</v>
      </c>
      <c r="D23" s="232">
        <f>' 02 2023'!$V74</f>
        <v>22.119999999999997</v>
      </c>
      <c r="E23" s="232">
        <f>' 03 2023'!$V68</f>
        <v>98.37</v>
      </c>
      <c r="F23" s="232">
        <f>' 04 2023'!$V81</f>
        <v>9.2800000000000011</v>
      </c>
      <c r="G23" s="232">
        <f>' 05 2023'!$V72</f>
        <v>108.85000000000001</v>
      </c>
      <c r="H23" s="232">
        <f>' 06 2023'!$V78</f>
        <v>67.47</v>
      </c>
      <c r="I23" s="232">
        <f>' 07 2023'!$V78</f>
        <v>7.14</v>
      </c>
      <c r="J23" s="232">
        <f>' 08 2023'!$V59</f>
        <v>0</v>
      </c>
      <c r="K23" s="232">
        <f>' 09 2023'!$V104</f>
        <v>47</v>
      </c>
      <c r="L23" s="232">
        <f>' 10 2023'!$V92</f>
        <v>51.9</v>
      </c>
      <c r="M23" s="232">
        <f>' 11 2023'!$V85</f>
        <v>26.880000000000003</v>
      </c>
      <c r="N23" s="232">
        <f>' 12 2023'!$V113</f>
        <v>30.939999999999998</v>
      </c>
      <c r="O23" s="232">
        <f t="shared" si="9"/>
        <v>515.13999999999987</v>
      </c>
      <c r="Q23" s="158"/>
    </row>
    <row r="24" spans="2:17" s="41" customFormat="1" ht="20.5" x14ac:dyDescent="0.45">
      <c r="B24" s="225" t="s">
        <v>164</v>
      </c>
      <c r="C24" s="232">
        <f>' 01 2023'!$W64</f>
        <v>0</v>
      </c>
      <c r="D24" s="232">
        <f>' 02 2023'!$W74</f>
        <v>0</v>
      </c>
      <c r="E24" s="232">
        <f>' 03 2023'!$W68</f>
        <v>0</v>
      </c>
      <c r="F24" s="232">
        <f>' 04 2023'!$W81</f>
        <v>0</v>
      </c>
      <c r="G24" s="232">
        <f>' 05 2023'!$W72</f>
        <v>0</v>
      </c>
      <c r="H24" s="232">
        <f>' 06 2023'!$W78</f>
        <v>0</v>
      </c>
      <c r="I24" s="232">
        <f>' 07 2023'!$W78</f>
        <v>0</v>
      </c>
      <c r="J24" s="232">
        <f>' 08 2023'!$W59</f>
        <v>0</v>
      </c>
      <c r="K24" s="232">
        <f>' 09 2023'!$W104</f>
        <v>0</v>
      </c>
      <c r="L24" s="232">
        <f>' 10 2023'!$W92</f>
        <v>350</v>
      </c>
      <c r="M24" s="232">
        <f>' 11 2023'!$W85</f>
        <v>0</v>
      </c>
      <c r="N24" s="232">
        <f>' 12 2023'!$W113</f>
        <v>200</v>
      </c>
      <c r="O24" s="232">
        <f t="shared" si="9"/>
        <v>550</v>
      </c>
      <c r="Q24" s="158"/>
    </row>
    <row r="25" spans="2:17" s="41" customFormat="1" ht="20.5" x14ac:dyDescent="0.45">
      <c r="B25" s="225" t="s">
        <v>165</v>
      </c>
      <c r="C25" s="232">
        <f>' 01 2023'!$X64</f>
        <v>10.08</v>
      </c>
      <c r="D25" s="232">
        <f>' 02 2023'!$X74</f>
        <v>8.16</v>
      </c>
      <c r="E25" s="232">
        <f>' 03 2023'!$X68</f>
        <v>7.84</v>
      </c>
      <c r="F25" s="232">
        <f>' 04 2023'!$X81</f>
        <v>11.27</v>
      </c>
      <c r="G25" s="232">
        <f>' 05 2023'!$X72</f>
        <v>9.18</v>
      </c>
      <c r="H25" s="232">
        <f>' 06 2023'!$X78</f>
        <v>11.22</v>
      </c>
      <c r="I25" s="232">
        <f>' 07 2023'!$X78</f>
        <v>11.22</v>
      </c>
      <c r="J25" s="232">
        <f>' 08 2023'!$X59</f>
        <v>0</v>
      </c>
      <c r="K25" s="232">
        <f>' 09 2023'!$X104</f>
        <v>22.880000000000003</v>
      </c>
      <c r="L25" s="232">
        <f>' 10 2023'!$X92</f>
        <v>10.199999999999999</v>
      </c>
      <c r="M25" s="232">
        <f>' 11 2023'!$X85</f>
        <v>13.08</v>
      </c>
      <c r="N25" s="232">
        <f>' 12 2023'!$X113</f>
        <v>11.58</v>
      </c>
      <c r="O25" s="232">
        <f t="shared" si="9"/>
        <v>126.71</v>
      </c>
      <c r="Q25" s="158"/>
    </row>
    <row r="26" spans="2:17" s="41" customFormat="1" ht="20.5" x14ac:dyDescent="0.45">
      <c r="B26" s="225" t="s">
        <v>166</v>
      </c>
      <c r="C26" s="232">
        <f>' 01 2023'!$Y64</f>
        <v>10.44</v>
      </c>
      <c r="D26" s="232">
        <f>' 02 2023'!$Y74</f>
        <v>10.44</v>
      </c>
      <c r="E26" s="232">
        <f>' 03 2023'!$Y68</f>
        <v>10.44</v>
      </c>
      <c r="F26" s="232">
        <f>' 04 2023'!$Y81</f>
        <v>10.44</v>
      </c>
      <c r="G26" s="232">
        <f>' 05 2023'!$Y72</f>
        <v>10.44</v>
      </c>
      <c r="H26" s="232">
        <f>' 06 2023'!$Y78</f>
        <v>10.44</v>
      </c>
      <c r="I26" s="232">
        <f>' 07 2023'!$Y78</f>
        <v>10.44</v>
      </c>
      <c r="J26" s="232">
        <f>' 08 2023'!$Y59</f>
        <v>10.44</v>
      </c>
      <c r="K26" s="232">
        <f>' 09 2023'!$Y104</f>
        <v>10.44</v>
      </c>
      <c r="L26" s="232">
        <f>' 10 2023'!$Y92</f>
        <v>10.44</v>
      </c>
      <c r="M26" s="232">
        <f>' 11 2023'!$Y85</f>
        <v>10.44</v>
      </c>
      <c r="N26" s="232">
        <f>' 12 2023'!$Y113</f>
        <v>10.44</v>
      </c>
      <c r="O26" s="232">
        <f t="shared" ref="O26" si="10">SUM(C26:N26)</f>
        <v>125.27999999999999</v>
      </c>
      <c r="Q26" s="158"/>
    </row>
    <row r="27" spans="2:17" s="41" customFormat="1" ht="20.5" x14ac:dyDescent="0.45">
      <c r="B27" s="225" t="s">
        <v>167</v>
      </c>
      <c r="C27" s="232">
        <f>' 01 2023'!$Z64</f>
        <v>0</v>
      </c>
      <c r="D27" s="232">
        <f>' 02 2023'!$Z74</f>
        <v>0</v>
      </c>
      <c r="E27" s="232">
        <f>' 03 2023'!$Z68</f>
        <v>0</v>
      </c>
      <c r="F27" s="232">
        <f>' 04 2023'!$Z81</f>
        <v>0</v>
      </c>
      <c r="G27" s="232">
        <f>' 05 2023'!$Z72</f>
        <v>0</v>
      </c>
      <c r="H27" s="232">
        <f>' 06 2023'!$Z78</f>
        <v>4000</v>
      </c>
      <c r="I27" s="232">
        <f>' 07 2023'!$Z78</f>
        <v>0</v>
      </c>
      <c r="J27" s="232">
        <f>' 08 2023'!$Z59</f>
        <v>0</v>
      </c>
      <c r="K27" s="232">
        <f>' 09 2023'!$Z104</f>
        <v>0</v>
      </c>
      <c r="L27" s="232">
        <f>' 10 2023'!$Z92</f>
        <v>0</v>
      </c>
      <c r="M27" s="232">
        <f>' 11 2023'!$Z85</f>
        <v>0</v>
      </c>
      <c r="N27" s="232">
        <f>' 12 2023'!$Z113</f>
        <v>0</v>
      </c>
      <c r="O27" s="232">
        <f t="shared" si="9"/>
        <v>4000</v>
      </c>
      <c r="Q27" s="158"/>
    </row>
    <row r="28" spans="2:17" s="41" customFormat="1" ht="20.5" x14ac:dyDescent="0.45">
      <c r="B28" s="225" t="s">
        <v>168</v>
      </c>
      <c r="C28" s="232">
        <f>' 01 2023'!$AA64</f>
        <v>0</v>
      </c>
      <c r="D28" s="232">
        <f>' 02 2023'!$AA74</f>
        <v>0</v>
      </c>
      <c r="E28" s="232">
        <f>' 03 2023'!$AA68</f>
        <v>0</v>
      </c>
      <c r="F28" s="232">
        <f>' 04 2023'!$AA81</f>
        <v>0</v>
      </c>
      <c r="G28" s="232">
        <f>' 05 2023'!$AA72</f>
        <v>0</v>
      </c>
      <c r="H28" s="232">
        <f>' 06 2023'!$AA78</f>
        <v>0</v>
      </c>
      <c r="I28" s="232">
        <f>' 07 2023'!$AA78</f>
        <v>0</v>
      </c>
      <c r="J28" s="232">
        <f>' 08 2023'!$AA59</f>
        <v>0</v>
      </c>
      <c r="K28" s="232">
        <f>' 09 2023'!$AA104</f>
        <v>0</v>
      </c>
      <c r="L28" s="232">
        <f>' 10 2023'!$AA92</f>
        <v>0</v>
      </c>
      <c r="M28" s="232">
        <f>' 11 2023'!$AA85</f>
        <v>0</v>
      </c>
      <c r="N28" s="232">
        <f>' 12 2023'!$AA113</f>
        <v>0</v>
      </c>
      <c r="O28" s="232">
        <f t="shared" si="9"/>
        <v>0</v>
      </c>
      <c r="Q28" s="159"/>
    </row>
    <row r="29" spans="2:17" s="41" customFormat="1" ht="20.5" x14ac:dyDescent="0.45">
      <c r="B29" s="225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Q29" s="159"/>
    </row>
    <row r="30" spans="2:17" s="41" customFormat="1" ht="23" x14ac:dyDescent="0.5">
      <c r="B30" s="230" t="s">
        <v>323</v>
      </c>
      <c r="C30" s="231">
        <f>SUM(C31:C32)</f>
        <v>0</v>
      </c>
      <c r="D30" s="231">
        <f t="shared" ref="D30:O30" si="11">SUM(D31:D32)</f>
        <v>0</v>
      </c>
      <c r="E30" s="231">
        <f t="shared" si="11"/>
        <v>200</v>
      </c>
      <c r="F30" s="231">
        <f t="shared" si="11"/>
        <v>0</v>
      </c>
      <c r="G30" s="231">
        <f t="shared" si="11"/>
        <v>331.82</v>
      </c>
      <c r="H30" s="231">
        <f t="shared" si="11"/>
        <v>0</v>
      </c>
      <c r="I30" s="231">
        <f t="shared" si="11"/>
        <v>0</v>
      </c>
      <c r="J30" s="231">
        <f t="shared" si="11"/>
        <v>0</v>
      </c>
      <c r="K30" s="231">
        <f t="shared" si="11"/>
        <v>0</v>
      </c>
      <c r="L30" s="231">
        <f t="shared" si="11"/>
        <v>0</v>
      </c>
      <c r="M30" s="231">
        <f t="shared" si="11"/>
        <v>0</v>
      </c>
      <c r="N30" s="231">
        <f t="shared" si="11"/>
        <v>0</v>
      </c>
      <c r="O30" s="231">
        <f t="shared" si="11"/>
        <v>531.81999999999994</v>
      </c>
      <c r="Q30" s="159"/>
    </row>
    <row r="31" spans="2:17" s="41" customFormat="1" ht="20.5" x14ac:dyDescent="0.45">
      <c r="B31" s="225" t="s">
        <v>324</v>
      </c>
      <c r="C31" s="232">
        <f>' 01 2023'!AB64</f>
        <v>0</v>
      </c>
      <c r="D31" s="232">
        <f>' 02 2023'!AB74</f>
        <v>0</v>
      </c>
      <c r="E31" s="232">
        <f>' 03 2023'!$AB68</f>
        <v>0</v>
      </c>
      <c r="F31" s="232">
        <f>' 04 2023'!AB81</f>
        <v>0</v>
      </c>
      <c r="G31" s="232">
        <f>' 05 2023'!$AB72</f>
        <v>0</v>
      </c>
      <c r="H31" s="232">
        <f>' 06 2023'!$AB78</f>
        <v>0</v>
      </c>
      <c r="I31" s="232">
        <f>' 07 2023'!$AB78</f>
        <v>0</v>
      </c>
      <c r="J31" s="232">
        <f>' 08 2023'!$AB59</f>
        <v>0</v>
      </c>
      <c r="K31" s="232">
        <f>' 09 2023'!$AB104</f>
        <v>0</v>
      </c>
      <c r="L31" s="232">
        <f>' 10 2023'!$AB92</f>
        <v>0</v>
      </c>
      <c r="M31" s="232">
        <f>' 11 2023'!$AB85</f>
        <v>0</v>
      </c>
      <c r="N31" s="232">
        <f>' 12 2023'!$AB113</f>
        <v>0</v>
      </c>
      <c r="O31" s="232">
        <f t="shared" ref="O31:O32" si="12">SUM(C31:N31)</f>
        <v>0</v>
      </c>
      <c r="Q31" s="159"/>
    </row>
    <row r="32" spans="2:17" s="41" customFormat="1" ht="20.5" x14ac:dyDescent="0.45">
      <c r="B32" s="225" t="s">
        <v>325</v>
      </c>
      <c r="C32" s="232">
        <f>' 01 2023'!AC64</f>
        <v>0</v>
      </c>
      <c r="D32" s="232">
        <f>' 02 2023'!AC74</f>
        <v>0</v>
      </c>
      <c r="E32" s="232">
        <f>' 03 2023'!$AC68</f>
        <v>200</v>
      </c>
      <c r="F32" s="232">
        <f>' 04 2023'!AC81</f>
        <v>0</v>
      </c>
      <c r="G32" s="232">
        <f>' 05 2023'!$AC72</f>
        <v>331.82</v>
      </c>
      <c r="H32" s="232">
        <f>' 06 2023'!$AC78</f>
        <v>0</v>
      </c>
      <c r="I32" s="232">
        <f>' 07 2023'!$AC78</f>
        <v>0</v>
      </c>
      <c r="J32" s="232">
        <f>' 08 2023'!$AC59</f>
        <v>0</v>
      </c>
      <c r="K32" s="232">
        <f>' 09 2023'!$AC104</f>
        <v>0</v>
      </c>
      <c r="L32" s="232">
        <f>' 10 2023'!$AC92</f>
        <v>0</v>
      </c>
      <c r="M32" s="232">
        <f>' 11 2023'!$AC85</f>
        <v>0</v>
      </c>
      <c r="N32" s="232">
        <f>' 12 2023'!$AC113</f>
        <v>0</v>
      </c>
      <c r="O32" s="232">
        <f t="shared" si="12"/>
        <v>531.81999999999994</v>
      </c>
      <c r="Q32" s="159"/>
    </row>
    <row r="33" spans="2:17" ht="20.5" thickBot="1" x14ac:dyDescent="0.45">
      <c r="B33" s="233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5"/>
    </row>
    <row r="34" spans="2:17" ht="23" thickBot="1" x14ac:dyDescent="0.5">
      <c r="B34" s="112" t="s">
        <v>169</v>
      </c>
      <c r="C34" s="473">
        <f>C5+C7-C15-C30</f>
        <v>15060.980000000001</v>
      </c>
      <c r="D34" s="473">
        <f t="shared" ref="D34:N34" si="13">D5+D7-D15-D30</f>
        <v>15294.86</v>
      </c>
      <c r="E34" s="473">
        <f t="shared" si="13"/>
        <v>15099.640000000001</v>
      </c>
      <c r="F34" s="473">
        <f t="shared" si="13"/>
        <v>17623.870000000003</v>
      </c>
      <c r="G34" s="473">
        <f t="shared" si="13"/>
        <v>15727.53</v>
      </c>
      <c r="H34" s="473">
        <f t="shared" si="13"/>
        <v>14269.360000000002</v>
      </c>
      <c r="I34" s="473">
        <f t="shared" si="13"/>
        <v>11469.2</v>
      </c>
      <c r="J34" s="473">
        <f t="shared" si="13"/>
        <v>13489.630000000001</v>
      </c>
      <c r="K34" s="473">
        <f t="shared" si="13"/>
        <v>14515.72</v>
      </c>
      <c r="L34" s="473">
        <f t="shared" si="13"/>
        <v>14903.399999999998</v>
      </c>
      <c r="M34" s="473">
        <f t="shared" si="13"/>
        <v>13722.449999999997</v>
      </c>
      <c r="N34" s="473">
        <f t="shared" si="13"/>
        <v>14631.299999999997</v>
      </c>
      <c r="O34" s="473">
        <f>O5+O7-O15-O30</f>
        <v>14631.30000000001</v>
      </c>
      <c r="P34" s="48"/>
    </row>
    <row r="35" spans="2:17" ht="8.15" customHeight="1" thickBot="1" x14ac:dyDescent="0.45">
      <c r="B35" s="60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2:17" ht="24" customHeight="1" thickBot="1" x14ac:dyDescent="0.35">
      <c r="C36" s="102">
        <f>C4</f>
        <v>44927</v>
      </c>
      <c r="D36" s="102">
        <f t="shared" ref="D36:O36" si="14">D4</f>
        <v>44958</v>
      </c>
      <c r="E36" s="102">
        <f t="shared" si="14"/>
        <v>44988</v>
      </c>
      <c r="F36" s="102">
        <f t="shared" si="14"/>
        <v>45018</v>
      </c>
      <c r="G36" s="102">
        <f t="shared" si="14"/>
        <v>45048</v>
      </c>
      <c r="H36" s="102">
        <f t="shared" si="14"/>
        <v>45078</v>
      </c>
      <c r="I36" s="102">
        <f t="shared" si="14"/>
        <v>45108</v>
      </c>
      <c r="J36" s="102">
        <f t="shared" si="14"/>
        <v>45139</v>
      </c>
      <c r="K36" s="102">
        <f t="shared" si="14"/>
        <v>45170</v>
      </c>
      <c r="L36" s="102">
        <f t="shared" si="14"/>
        <v>45200</v>
      </c>
      <c r="M36" s="102">
        <f t="shared" si="14"/>
        <v>45231</v>
      </c>
      <c r="N36" s="102">
        <f t="shared" si="14"/>
        <v>45261</v>
      </c>
      <c r="O36" s="101" t="str">
        <f t="shared" si="14"/>
        <v>TOTAL 2023</v>
      </c>
    </row>
    <row r="37" spans="2:17" ht="23.5" thickBot="1" x14ac:dyDescent="0.55000000000000004">
      <c r="B37" s="113" t="s">
        <v>170</v>
      </c>
      <c r="C37" s="108">
        <v>6850</v>
      </c>
      <c r="D37" s="108">
        <f>C37</f>
        <v>6850</v>
      </c>
      <c r="E37" s="108">
        <f t="shared" ref="E37:O37" si="15">D37</f>
        <v>6850</v>
      </c>
      <c r="F37" s="108">
        <f t="shared" si="15"/>
        <v>6850</v>
      </c>
      <c r="G37" s="108">
        <f t="shared" si="15"/>
        <v>6850</v>
      </c>
      <c r="H37" s="108">
        <f t="shared" si="15"/>
        <v>6850</v>
      </c>
      <c r="I37" s="108">
        <f t="shared" si="15"/>
        <v>6850</v>
      </c>
      <c r="J37" s="108">
        <f t="shared" si="15"/>
        <v>6850</v>
      </c>
      <c r="K37" s="108">
        <f t="shared" si="15"/>
        <v>6850</v>
      </c>
      <c r="L37" s="108">
        <f t="shared" si="15"/>
        <v>6850</v>
      </c>
      <c r="M37" s="108">
        <f t="shared" si="15"/>
        <v>6850</v>
      </c>
      <c r="N37" s="108">
        <f t="shared" si="15"/>
        <v>6850</v>
      </c>
      <c r="O37" s="109">
        <f t="shared" si="15"/>
        <v>6850</v>
      </c>
      <c r="P37" s="50"/>
    </row>
    <row r="38" spans="2:17" ht="23.5" thickBot="1" x14ac:dyDescent="0.55000000000000004">
      <c r="B38" s="114" t="s">
        <v>171</v>
      </c>
      <c r="C38" s="109">
        <f>C34+C37</f>
        <v>21910.980000000003</v>
      </c>
      <c r="D38" s="109">
        <f t="shared" ref="D38:O38" si="16">D34+D37</f>
        <v>22144.86</v>
      </c>
      <c r="E38" s="109">
        <f t="shared" si="16"/>
        <v>21949.64</v>
      </c>
      <c r="F38" s="109">
        <f t="shared" si="16"/>
        <v>24473.870000000003</v>
      </c>
      <c r="G38" s="109">
        <f t="shared" si="16"/>
        <v>22577.53</v>
      </c>
      <c r="H38" s="109">
        <f t="shared" si="16"/>
        <v>21119.360000000001</v>
      </c>
      <c r="I38" s="109">
        <f t="shared" si="16"/>
        <v>18319.2</v>
      </c>
      <c r="J38" s="109">
        <f t="shared" si="16"/>
        <v>20339.63</v>
      </c>
      <c r="K38" s="109">
        <f t="shared" si="16"/>
        <v>21365.72</v>
      </c>
      <c r="L38" s="109">
        <f t="shared" si="16"/>
        <v>21753.399999999998</v>
      </c>
      <c r="M38" s="109">
        <f t="shared" si="16"/>
        <v>20572.449999999997</v>
      </c>
      <c r="N38" s="109">
        <f t="shared" si="16"/>
        <v>21481.299999999996</v>
      </c>
      <c r="O38" s="110">
        <f t="shared" si="16"/>
        <v>21481.30000000001</v>
      </c>
      <c r="P38" s="50"/>
    </row>
    <row r="39" spans="2:17" s="404" customFormat="1" ht="23" thickBot="1" x14ac:dyDescent="0.5">
      <c r="B39" s="399" t="s">
        <v>172</v>
      </c>
      <c r="C39" s="400">
        <f t="shared" ref="C39:O39" si="17">C34+C37-$C$46+C52</f>
        <v>22053.97</v>
      </c>
      <c r="D39" s="400">
        <f t="shared" si="17"/>
        <v>21661.05</v>
      </c>
      <c r="E39" s="400">
        <f t="shared" si="17"/>
        <v>22222.909999999996</v>
      </c>
      <c r="F39" s="400">
        <f t="shared" si="17"/>
        <v>22626.240000000002</v>
      </c>
      <c r="G39" s="400">
        <f t="shared" si="17"/>
        <v>23305.5</v>
      </c>
      <c r="H39" s="400">
        <f t="shared" si="17"/>
        <v>21334.65</v>
      </c>
      <c r="I39" s="400">
        <f t="shared" si="17"/>
        <v>21344</v>
      </c>
      <c r="J39" s="400">
        <f t="shared" si="17"/>
        <v>22253.43</v>
      </c>
      <c r="K39" s="400">
        <f t="shared" si="17"/>
        <v>24024.440000000002</v>
      </c>
      <c r="L39" s="400">
        <f t="shared" si="17"/>
        <v>22874.399999999998</v>
      </c>
      <c r="M39" s="400">
        <f t="shared" si="17"/>
        <v>24259.249999999996</v>
      </c>
      <c r="N39" s="400">
        <f t="shared" si="17"/>
        <v>24980.769999999997</v>
      </c>
      <c r="O39" s="401">
        <f t="shared" si="17"/>
        <v>24980.770000000011</v>
      </c>
      <c r="P39" s="402"/>
      <c r="Q39" s="403"/>
    </row>
    <row r="41" spans="2:17" ht="18" x14ac:dyDescent="0.3">
      <c r="B41" s="509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</row>
    <row r="42" spans="2:17" ht="18" x14ac:dyDescent="0.4">
      <c r="B42" s="59"/>
      <c r="C42" s="100"/>
      <c r="D42" s="99"/>
      <c r="E42" s="49"/>
      <c r="F42" s="49"/>
      <c r="G42" s="100"/>
    </row>
    <row r="43" spans="2:17" x14ac:dyDescent="0.3">
      <c r="C43" s="48"/>
    </row>
    <row r="44" spans="2:17" ht="0.65" customHeight="1" thickBot="1" x14ac:dyDescent="0.35"/>
    <row r="45" spans="2:17" ht="23.5" thickBot="1" x14ac:dyDescent="0.35">
      <c r="B45" s="111" t="s">
        <v>904</v>
      </c>
      <c r="C45" s="102">
        <f t="shared" ref="C45:N45" si="18">C4</f>
        <v>44927</v>
      </c>
      <c r="D45" s="102">
        <f t="shared" si="18"/>
        <v>44958</v>
      </c>
      <c r="E45" s="102">
        <f t="shared" si="18"/>
        <v>44988</v>
      </c>
      <c r="F45" s="102">
        <f t="shared" si="18"/>
        <v>45018</v>
      </c>
      <c r="G45" s="102">
        <f t="shared" si="18"/>
        <v>45048</v>
      </c>
      <c r="H45" s="102">
        <f t="shared" si="18"/>
        <v>45078</v>
      </c>
      <c r="I45" s="102">
        <f t="shared" si="18"/>
        <v>45108</v>
      </c>
      <c r="J45" s="102">
        <f t="shared" si="18"/>
        <v>45139</v>
      </c>
      <c r="K45" s="102">
        <f t="shared" si="18"/>
        <v>45170</v>
      </c>
      <c r="L45" s="102">
        <f t="shared" si="18"/>
        <v>45200</v>
      </c>
      <c r="M45" s="102">
        <f t="shared" si="18"/>
        <v>45231</v>
      </c>
      <c r="N45" s="102">
        <f t="shared" si="18"/>
        <v>45261</v>
      </c>
      <c r="O45" s="101" t="str">
        <f>O4</f>
        <v>TOTAL 2023</v>
      </c>
    </row>
    <row r="46" spans="2:17" ht="22.5" x14ac:dyDescent="0.45">
      <c r="B46" s="116" t="s">
        <v>173</v>
      </c>
      <c r="C46" s="104">
        <v>7528</v>
      </c>
      <c r="D46" s="104">
        <f t="shared" ref="D46:N46" si="19">C52</f>
        <v>7670.99</v>
      </c>
      <c r="E46" s="104">
        <f t="shared" si="19"/>
        <v>7044.19</v>
      </c>
      <c r="F46" s="104">
        <f t="shared" si="19"/>
        <v>7801.2699999999986</v>
      </c>
      <c r="G46" s="104">
        <f t="shared" si="19"/>
        <v>5680.369999999999</v>
      </c>
      <c r="H46" s="104">
        <f t="shared" si="19"/>
        <v>8255.9699999999993</v>
      </c>
      <c r="I46" s="104">
        <f>H52</f>
        <v>7743.2899999999991</v>
      </c>
      <c r="J46" s="104">
        <f t="shared" si="19"/>
        <v>10552.8</v>
      </c>
      <c r="K46" s="104">
        <f t="shared" si="19"/>
        <v>9441.7999999999993</v>
      </c>
      <c r="L46" s="104">
        <f t="shared" si="19"/>
        <v>10186.719999999999</v>
      </c>
      <c r="M46" s="104">
        <f t="shared" si="19"/>
        <v>8649</v>
      </c>
      <c r="N46" s="104">
        <f t="shared" si="19"/>
        <v>11214.8</v>
      </c>
      <c r="O46" s="105">
        <f>N52</f>
        <v>11027.47</v>
      </c>
    </row>
    <row r="47" spans="2:17" ht="20" x14ac:dyDescent="0.4">
      <c r="B47" s="236"/>
      <c r="C47" s="237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9"/>
    </row>
    <row r="48" spans="2:17" ht="20.5" x14ac:dyDescent="0.45">
      <c r="B48" s="240" t="s">
        <v>174</v>
      </c>
      <c r="C48" s="232">
        <f t="shared" ref="C48:N48" si="20">C9</f>
        <v>1202.5</v>
      </c>
      <c r="D48" s="232">
        <f t="shared" si="20"/>
        <v>1607.8</v>
      </c>
      <c r="E48" s="232">
        <f t="shared" si="20"/>
        <v>955.1</v>
      </c>
      <c r="F48" s="232">
        <f t="shared" si="20"/>
        <v>2150.9</v>
      </c>
      <c r="G48" s="232">
        <f t="shared" si="20"/>
        <v>2033.8999999999999</v>
      </c>
      <c r="H48" s="232">
        <f t="shared" si="20"/>
        <v>1481.6</v>
      </c>
      <c r="I48" s="232">
        <f t="shared" si="20"/>
        <v>1193</v>
      </c>
      <c r="J48" s="232">
        <f t="shared" si="20"/>
        <v>1111</v>
      </c>
      <c r="K48" s="232">
        <f t="shared" si="20"/>
        <v>1995.4</v>
      </c>
      <c r="L48" s="232">
        <f t="shared" si="20"/>
        <v>2660</v>
      </c>
      <c r="M48" s="232">
        <f t="shared" si="20"/>
        <v>1108.2</v>
      </c>
      <c r="N48" s="232">
        <f t="shared" si="20"/>
        <v>1791.3999999999999</v>
      </c>
      <c r="O48" s="241">
        <f>SUM(C48:N48)</f>
        <v>19290.8</v>
      </c>
      <c r="P48" s="48"/>
      <c r="Q48" s="158"/>
    </row>
    <row r="49" spans="2:17" ht="20.5" x14ac:dyDescent="0.45">
      <c r="B49" s="225" t="s">
        <v>175</v>
      </c>
      <c r="C49" s="232">
        <f t="shared" ref="C49:N49" si="21">C19+C20</f>
        <v>1345.49</v>
      </c>
      <c r="D49" s="232">
        <f t="shared" si="21"/>
        <v>981</v>
      </c>
      <c r="E49" s="232">
        <f t="shared" si="21"/>
        <v>1712.18</v>
      </c>
      <c r="F49" s="232">
        <f t="shared" si="21"/>
        <v>30</v>
      </c>
      <c r="G49" s="232">
        <f t="shared" si="21"/>
        <v>4609.5</v>
      </c>
      <c r="H49" s="232">
        <f t="shared" si="21"/>
        <v>968.92</v>
      </c>
      <c r="I49" s="232">
        <f t="shared" si="21"/>
        <v>4496.8</v>
      </c>
      <c r="J49" s="232">
        <f t="shared" si="21"/>
        <v>0</v>
      </c>
      <c r="K49" s="232">
        <f t="shared" si="21"/>
        <v>2740.32</v>
      </c>
      <c r="L49" s="232">
        <f t="shared" si="21"/>
        <v>1122.28</v>
      </c>
      <c r="M49" s="232">
        <f t="shared" si="21"/>
        <v>3674</v>
      </c>
      <c r="N49" s="232">
        <f t="shared" si="21"/>
        <v>1833.47</v>
      </c>
      <c r="O49" s="241">
        <f>SUM(C49:N49)</f>
        <v>23513.96</v>
      </c>
      <c r="P49" s="48"/>
      <c r="Q49" s="158"/>
    </row>
    <row r="50" spans="2:17" ht="20.5" x14ac:dyDescent="0.45">
      <c r="B50" s="484" t="s">
        <v>868</v>
      </c>
      <c r="C50" s="485"/>
      <c r="D50" s="485"/>
      <c r="E50" s="485"/>
      <c r="F50" s="485"/>
      <c r="G50" s="485"/>
      <c r="H50" s="485"/>
      <c r="I50" s="485">
        <v>494.29</v>
      </c>
      <c r="J50" s="485"/>
      <c r="K50" s="485"/>
      <c r="L50" s="485"/>
      <c r="M50" s="485"/>
      <c r="N50" s="485">
        <v>229.4</v>
      </c>
      <c r="O50" s="241">
        <f>SUM(C50:N50)</f>
        <v>723.69</v>
      </c>
      <c r="P50" s="48"/>
      <c r="Q50" s="158"/>
    </row>
    <row r="51" spans="2:17" ht="20.5" thickBot="1" x14ac:dyDescent="0.45">
      <c r="B51" s="242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Q51" s="158"/>
    </row>
    <row r="52" spans="2:17" ht="23" thickBot="1" x14ac:dyDescent="0.5">
      <c r="B52" s="112" t="s">
        <v>176</v>
      </c>
      <c r="C52" s="106">
        <f t="shared" ref="C52:H52" si="22">C46+C49-C48-C50</f>
        <v>7670.99</v>
      </c>
      <c r="D52" s="106">
        <f t="shared" si="22"/>
        <v>7044.19</v>
      </c>
      <c r="E52" s="106">
        <f t="shared" si="22"/>
        <v>7801.2699999999986</v>
      </c>
      <c r="F52" s="106">
        <f t="shared" si="22"/>
        <v>5680.369999999999</v>
      </c>
      <c r="G52" s="106">
        <f t="shared" si="22"/>
        <v>8255.9699999999993</v>
      </c>
      <c r="H52" s="106">
        <f t="shared" si="22"/>
        <v>7743.2899999999991</v>
      </c>
      <c r="I52" s="106">
        <f>I46+I49-I48-I50</f>
        <v>10552.8</v>
      </c>
      <c r="J52" s="106">
        <f t="shared" ref="J52:N52" si="23">J46+J49-J48-J50</f>
        <v>9441.7999999999993</v>
      </c>
      <c r="K52" s="106">
        <f t="shared" si="23"/>
        <v>10186.719999999999</v>
      </c>
      <c r="L52" s="106">
        <f t="shared" si="23"/>
        <v>8649</v>
      </c>
      <c r="M52" s="106">
        <f t="shared" si="23"/>
        <v>11214.8</v>
      </c>
      <c r="N52" s="106">
        <f t="shared" si="23"/>
        <v>11027.47</v>
      </c>
      <c r="O52" s="115">
        <f>N52</f>
        <v>11027.47</v>
      </c>
      <c r="Q52" s="158"/>
    </row>
    <row r="54" spans="2:17" ht="17.5" x14ac:dyDescent="0.35">
      <c r="B54" s="49"/>
      <c r="I54" t="s">
        <v>595</v>
      </c>
      <c r="M54" t="s">
        <v>902</v>
      </c>
    </row>
    <row r="55" spans="2:17" ht="17.5" x14ac:dyDescent="0.35">
      <c r="B55" s="49"/>
      <c r="I55" s="133" t="s">
        <v>593</v>
      </c>
      <c r="M55" t="s">
        <v>903</v>
      </c>
    </row>
    <row r="62" spans="2:17" x14ac:dyDescent="0.3">
      <c r="B62" s="44"/>
    </row>
    <row r="63" spans="2:17" x14ac:dyDescent="0.3">
      <c r="B63" s="43"/>
      <c r="C63" s="43"/>
    </row>
    <row r="64" spans="2:17" x14ac:dyDescent="0.3">
      <c r="B64" s="43"/>
    </row>
    <row r="65" spans="2:2" x14ac:dyDescent="0.3">
      <c r="B65" s="44"/>
    </row>
  </sheetData>
  <mergeCells count="1">
    <mergeCell ref="B41:O41"/>
  </mergeCells>
  <printOptions horizontalCentered="1" verticalCentered="1"/>
  <pageMargins left="0" right="0" top="0.74803149606299213" bottom="0.74803149606299213" header="0.31496062992125984" footer="0.31496062992125984"/>
  <pageSetup paperSize="9" scale="38" fitToWidth="0" fitToHeight="0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K44"/>
  <sheetViews>
    <sheetView showGridLines="0" topLeftCell="A2" zoomScaleNormal="100" workbookViewId="0">
      <selection activeCell="I22" sqref="I22"/>
    </sheetView>
  </sheetViews>
  <sheetFormatPr baseColWidth="10" defaultColWidth="11.453125" defaultRowHeight="12.5" x14ac:dyDescent="0.25"/>
  <cols>
    <col min="1" max="1" width="69.453125" style="40" customWidth="1"/>
    <col min="2" max="6" width="11.54296875" customWidth="1"/>
    <col min="7" max="7" width="10" customWidth="1"/>
    <col min="8" max="8" width="11.1796875" hidden="1" customWidth="1"/>
    <col min="9" max="9" width="69.1796875" customWidth="1"/>
    <col min="10" max="10" width="5.81640625" customWidth="1"/>
  </cols>
  <sheetData>
    <row r="1" spans="1:11" ht="13" x14ac:dyDescent="0.3">
      <c r="A1" s="131" t="s">
        <v>825</v>
      </c>
    </row>
    <row r="2" spans="1:11" ht="13" x14ac:dyDescent="0.3">
      <c r="A2" s="131" t="s">
        <v>177</v>
      </c>
    </row>
    <row r="3" spans="1:11" ht="13.5" thickBot="1" x14ac:dyDescent="0.35">
      <c r="A3" s="131" t="s">
        <v>146</v>
      </c>
    </row>
    <row r="4" spans="1:11" s="85" customFormat="1" ht="15.5" x14ac:dyDescent="0.25">
      <c r="A4" s="132" t="s">
        <v>178</v>
      </c>
      <c r="B4" s="352">
        <v>2021</v>
      </c>
      <c r="C4" s="163">
        <v>2022</v>
      </c>
      <c r="D4" s="165">
        <v>2022</v>
      </c>
      <c r="E4" s="167">
        <v>2023</v>
      </c>
      <c r="F4" s="354">
        <v>2023</v>
      </c>
      <c r="G4" s="128">
        <v>2023</v>
      </c>
      <c r="H4" s="92"/>
      <c r="I4" s="132" t="s">
        <v>179</v>
      </c>
    </row>
    <row r="5" spans="1:11" s="85" customFormat="1" ht="14" x14ac:dyDescent="0.25">
      <c r="A5" s="86"/>
      <c r="B5" s="353" t="s">
        <v>180</v>
      </c>
      <c r="C5" s="164" t="s">
        <v>181</v>
      </c>
      <c r="D5" s="166" t="s">
        <v>180</v>
      </c>
      <c r="E5" s="168" t="s">
        <v>182</v>
      </c>
      <c r="F5" s="355" t="s">
        <v>183</v>
      </c>
      <c r="G5" s="129" t="s">
        <v>184</v>
      </c>
      <c r="H5" s="93" t="s">
        <v>54</v>
      </c>
      <c r="I5" s="86"/>
    </row>
    <row r="6" spans="1:11" s="43" customFormat="1" ht="13" x14ac:dyDescent="0.3">
      <c r="A6" s="89" t="s">
        <v>185</v>
      </c>
      <c r="B6" s="429">
        <v>20048.55</v>
      </c>
      <c r="C6" s="349">
        <f>B34</f>
        <v>8854.25</v>
      </c>
      <c r="D6" s="350">
        <v>8854.25</v>
      </c>
      <c r="E6" s="351">
        <f>'Récapitulatif '!C5</f>
        <v>11041.41</v>
      </c>
      <c r="F6" s="356">
        <f>'Récapitulatif '!C5</f>
        <v>11041.41</v>
      </c>
      <c r="G6" s="130"/>
      <c r="H6" s="94">
        <f>F6-B6</f>
        <v>-9007.14</v>
      </c>
      <c r="I6" s="88"/>
    </row>
    <row r="7" spans="1:11" ht="14.15" customHeight="1" x14ac:dyDescent="0.25">
      <c r="A7" s="394" t="s">
        <v>186</v>
      </c>
      <c r="B7" s="397"/>
      <c r="C7" s="366"/>
      <c r="D7" s="367"/>
      <c r="E7" s="366"/>
      <c r="F7" s="367"/>
      <c r="G7" s="365"/>
      <c r="H7" s="95"/>
      <c r="I7" s="87"/>
    </row>
    <row r="8" spans="1:11" ht="14.15" customHeight="1" x14ac:dyDescent="0.25">
      <c r="A8" s="395" t="s">
        <v>150</v>
      </c>
      <c r="B8" s="359">
        <v>19233.2</v>
      </c>
      <c r="C8" s="360">
        <v>18000</v>
      </c>
      <c r="D8" s="361">
        <v>21280.66</v>
      </c>
      <c r="E8" s="362">
        <v>19800</v>
      </c>
      <c r="F8" s="363">
        <f>'Récapitulatif '!O8</f>
        <v>23130.640000000003</v>
      </c>
      <c r="G8" s="364">
        <f>IF(E8=0,0,F8/E8)</f>
        <v>1.1682141414141416</v>
      </c>
      <c r="H8" s="96">
        <f>F8-C8</f>
        <v>5130.6400000000031</v>
      </c>
      <c r="I8" s="358" t="s">
        <v>187</v>
      </c>
      <c r="K8" s="50"/>
    </row>
    <row r="9" spans="1:11" ht="14.15" customHeight="1" x14ac:dyDescent="0.25">
      <c r="A9" s="395" t="s">
        <v>151</v>
      </c>
      <c r="B9" s="359">
        <v>8857.85</v>
      </c>
      <c r="C9" s="360">
        <v>9100</v>
      </c>
      <c r="D9" s="361">
        <v>17615.650000000001</v>
      </c>
      <c r="E9" s="362">
        <v>18480</v>
      </c>
      <c r="F9" s="363">
        <f>'Récapitulatif '!O9</f>
        <v>19290.8</v>
      </c>
      <c r="G9" s="364">
        <f t="shared" ref="G9:G14" si="0">IF(E9=0,0,F9/E9)</f>
        <v>1.0438744588744588</v>
      </c>
      <c r="H9" s="96">
        <f t="shared" ref="H9:H13" si="1">F9-C9</f>
        <v>10190.799999999999</v>
      </c>
      <c r="I9" s="358" t="s">
        <v>188</v>
      </c>
      <c r="J9" s="50"/>
      <c r="K9" s="50"/>
    </row>
    <row r="10" spans="1:11" ht="14.15" customHeight="1" x14ac:dyDescent="0.25">
      <c r="A10" s="395" t="s">
        <v>152</v>
      </c>
      <c r="B10" s="359">
        <v>0</v>
      </c>
      <c r="C10" s="360">
        <v>0</v>
      </c>
      <c r="D10" s="361">
        <v>0</v>
      </c>
      <c r="E10" s="362">
        <f>8000</f>
        <v>8000</v>
      </c>
      <c r="F10" s="363">
        <f>'Récapitulatif '!O10</f>
        <v>3473.4</v>
      </c>
      <c r="G10" s="364">
        <f t="shared" si="0"/>
        <v>0.43417500000000003</v>
      </c>
      <c r="H10" s="96">
        <f t="shared" si="1"/>
        <v>3473.4</v>
      </c>
      <c r="I10" s="358" t="s">
        <v>189</v>
      </c>
    </row>
    <row r="11" spans="1:11" ht="14.15" customHeight="1" x14ac:dyDescent="0.25">
      <c r="A11" s="395" t="s">
        <v>153</v>
      </c>
      <c r="B11" s="359">
        <v>0</v>
      </c>
      <c r="C11" s="360">
        <v>120</v>
      </c>
      <c r="D11" s="361">
        <v>298.26</v>
      </c>
      <c r="E11" s="362">
        <v>420</v>
      </c>
      <c r="F11" s="363">
        <f>'Récapitulatif '!O11</f>
        <v>433.76</v>
      </c>
      <c r="G11" s="364">
        <f t="shared" si="0"/>
        <v>1.0327619047619048</v>
      </c>
      <c r="H11" s="96">
        <f t="shared" si="1"/>
        <v>313.76</v>
      </c>
      <c r="I11" s="358" t="s">
        <v>190</v>
      </c>
    </row>
    <row r="12" spans="1:11" ht="14.15" customHeight="1" x14ac:dyDescent="0.25">
      <c r="A12" s="395" t="s">
        <v>154</v>
      </c>
      <c r="B12" s="359">
        <v>0</v>
      </c>
      <c r="C12" s="360">
        <v>40</v>
      </c>
      <c r="D12" s="361">
        <v>0</v>
      </c>
      <c r="E12" s="362">
        <f>3671.41+203.23</f>
        <v>3874.64</v>
      </c>
      <c r="F12" s="363">
        <f>'Récapitulatif '!O12</f>
        <v>3874.64</v>
      </c>
      <c r="G12" s="364">
        <f t="shared" si="0"/>
        <v>1</v>
      </c>
      <c r="H12" s="96">
        <f t="shared" si="1"/>
        <v>3834.64</v>
      </c>
      <c r="I12" s="358" t="s">
        <v>191</v>
      </c>
    </row>
    <row r="13" spans="1:11" ht="14.15" customHeight="1" x14ac:dyDescent="0.25">
      <c r="A13" s="395" t="s">
        <v>155</v>
      </c>
      <c r="B13" s="359">
        <f>77.85+5852.13</f>
        <v>5929.9800000000005</v>
      </c>
      <c r="C13" s="360">
        <v>39.950000000000003</v>
      </c>
      <c r="D13" s="361">
        <v>39.950000000000003</v>
      </c>
      <c r="E13" s="362">
        <v>43.62</v>
      </c>
      <c r="F13" s="363">
        <f>'Récapitulatif '!O13</f>
        <v>43.620000000000005</v>
      </c>
      <c r="G13" s="364">
        <f t="shared" si="0"/>
        <v>1.0000000000000002</v>
      </c>
      <c r="H13" s="96">
        <f t="shared" si="1"/>
        <v>3.6700000000000017</v>
      </c>
      <c r="I13" s="358" t="s">
        <v>192</v>
      </c>
    </row>
    <row r="14" spans="1:11" s="43" customFormat="1" ht="13" x14ac:dyDescent="0.3">
      <c r="A14" s="394" t="s">
        <v>193</v>
      </c>
      <c r="B14" s="369">
        <f>SUM(B8:B13)</f>
        <v>34021.030000000006</v>
      </c>
      <c r="C14" s="370">
        <f>SUM(C8:C13)</f>
        <v>27299.95</v>
      </c>
      <c r="D14" s="371">
        <f>SUM(D8:D13)</f>
        <v>39234.519999999997</v>
      </c>
      <c r="E14" s="372">
        <f>SUM(E8:E13)</f>
        <v>50618.26</v>
      </c>
      <c r="F14" s="372">
        <f>SUM(F8:F13)</f>
        <v>50246.860000000008</v>
      </c>
      <c r="G14" s="364">
        <f t="shared" si="0"/>
        <v>0.99266272684995505</v>
      </c>
      <c r="H14" s="124">
        <f>F14-C14</f>
        <v>22946.910000000007</v>
      </c>
      <c r="I14" s="88"/>
    </row>
    <row r="15" spans="1:11" ht="14.15" customHeight="1" x14ac:dyDescent="0.25">
      <c r="A15" s="394" t="s">
        <v>194</v>
      </c>
      <c r="B15" s="365"/>
      <c r="C15" s="366"/>
      <c r="D15" s="367"/>
      <c r="E15" s="368"/>
      <c r="F15" s="367"/>
      <c r="G15" s="373"/>
      <c r="H15" s="95"/>
      <c r="I15" s="87"/>
    </row>
    <row r="16" spans="1:11" ht="14.15" customHeight="1" x14ac:dyDescent="0.25">
      <c r="A16" s="395" t="s">
        <v>195</v>
      </c>
      <c r="B16" s="359">
        <v>-9493.9500000000007</v>
      </c>
      <c r="C16" s="360">
        <v>-6800</v>
      </c>
      <c r="D16" s="361">
        <v>-6823.44</v>
      </c>
      <c r="E16" s="362">
        <v>-6850</v>
      </c>
      <c r="F16" s="363">
        <f>-'Récapitulatif '!O16</f>
        <v>-6474.41</v>
      </c>
      <c r="G16" s="364">
        <f t="shared" ref="G16:G26" si="2">IF(E16=0,0,F16/E16)</f>
        <v>0.94516934306569345</v>
      </c>
      <c r="H16" s="96">
        <f>F16-C16</f>
        <v>325.59000000000015</v>
      </c>
      <c r="I16" s="358" t="s">
        <v>867</v>
      </c>
    </row>
    <row r="17" spans="1:11" ht="14.15" customHeight="1" x14ac:dyDescent="0.25">
      <c r="A17" s="395" t="s">
        <v>196</v>
      </c>
      <c r="B17" s="359">
        <v>-1202.97</v>
      </c>
      <c r="C17" s="360">
        <v>-1608</v>
      </c>
      <c r="D17" s="361">
        <v>-1374.98</v>
      </c>
      <c r="E17" s="362">
        <v>-1608</v>
      </c>
      <c r="F17" s="363">
        <f>-'Récapitulatif '!O17</f>
        <v>-1571.59</v>
      </c>
      <c r="G17" s="364">
        <f t="shared" si="2"/>
        <v>0.97735696517412929</v>
      </c>
      <c r="H17" s="96">
        <f t="shared" ref="H17:H32" si="3">F17-C17</f>
        <v>36.410000000000082</v>
      </c>
      <c r="I17" s="358" t="s">
        <v>197</v>
      </c>
    </row>
    <row r="18" spans="1:11" ht="14.15" customHeight="1" x14ac:dyDescent="0.25">
      <c r="A18" s="395" t="s">
        <v>198</v>
      </c>
      <c r="B18" s="359">
        <v>-291.19</v>
      </c>
      <c r="C18" s="360">
        <v>-480</v>
      </c>
      <c r="D18" s="361">
        <v>-605.89</v>
      </c>
      <c r="E18" s="362">
        <v>-600</v>
      </c>
      <c r="F18" s="363">
        <f>-'Récapitulatif '!O18</f>
        <v>-898.53000000000009</v>
      </c>
      <c r="G18" s="364">
        <f t="shared" si="2"/>
        <v>1.4975500000000002</v>
      </c>
      <c r="H18" s="96">
        <f t="shared" si="3"/>
        <v>-418.53000000000009</v>
      </c>
      <c r="I18" s="358" t="s">
        <v>199</v>
      </c>
    </row>
    <row r="19" spans="1:11" ht="14.15" customHeight="1" x14ac:dyDescent="0.25">
      <c r="A19" s="393" t="s">
        <v>159</v>
      </c>
      <c r="B19" s="359">
        <v>-8258.5</v>
      </c>
      <c r="C19" s="360">
        <v>-9920</v>
      </c>
      <c r="D19" s="361">
        <v>-19061.650000000001</v>
      </c>
      <c r="E19" s="362">
        <v>-18000</v>
      </c>
      <c r="F19" s="363">
        <f>-'Récapitulatif '!O19</f>
        <v>-19234.2</v>
      </c>
      <c r="G19" s="364">
        <f t="shared" si="2"/>
        <v>1.0685666666666667</v>
      </c>
      <c r="H19" s="96">
        <f t="shared" si="3"/>
        <v>-9314.2000000000007</v>
      </c>
      <c r="I19" s="358"/>
    </row>
    <row r="20" spans="1:11" ht="14.15" customHeight="1" x14ac:dyDescent="0.25">
      <c r="A20" s="395" t="s">
        <v>200</v>
      </c>
      <c r="B20" s="359">
        <v>0</v>
      </c>
      <c r="C20" s="360">
        <v>0</v>
      </c>
      <c r="D20" s="361">
        <v>0</v>
      </c>
      <c r="E20" s="362">
        <v>-1500</v>
      </c>
      <c r="F20" s="363">
        <f>-'Récapitulatif '!O20</f>
        <v>-4279.76</v>
      </c>
      <c r="G20" s="364">
        <f t="shared" si="2"/>
        <v>2.8531733333333333</v>
      </c>
      <c r="H20" s="96">
        <f t="shared" si="3"/>
        <v>-4279.76</v>
      </c>
      <c r="I20" s="358" t="s">
        <v>201</v>
      </c>
    </row>
    <row r="21" spans="1:11" ht="14.15" customHeight="1" x14ac:dyDescent="0.25">
      <c r="A21" s="395" t="s">
        <v>202</v>
      </c>
      <c r="B21" s="359">
        <v>0</v>
      </c>
      <c r="C21" s="360">
        <v>0</v>
      </c>
      <c r="D21" s="361">
        <v>0</v>
      </c>
      <c r="E21" s="362">
        <v>-8000</v>
      </c>
      <c r="F21" s="363">
        <f>-'Récapitulatif '!O21</f>
        <v>-3653.01</v>
      </c>
      <c r="G21" s="364">
        <f t="shared" si="2"/>
        <v>0.45662625000000001</v>
      </c>
      <c r="H21" s="96">
        <f t="shared" si="3"/>
        <v>-3653.01</v>
      </c>
      <c r="I21" s="358" t="s">
        <v>203</v>
      </c>
    </row>
    <row r="22" spans="1:11" ht="27.65" customHeight="1" x14ac:dyDescent="0.25">
      <c r="A22" s="393" t="s">
        <v>204</v>
      </c>
      <c r="B22" s="359">
        <v>-3270.88</v>
      </c>
      <c r="C22" s="360">
        <v>-3864.93</v>
      </c>
      <c r="D22" s="361">
        <v>-4026.6</v>
      </c>
      <c r="E22" s="362">
        <v>-3724</v>
      </c>
      <c r="F22" s="363">
        <f>-'Récapitulatif '!O22</f>
        <v>-4696.5200000000004</v>
      </c>
      <c r="G22" s="364">
        <f t="shared" si="2"/>
        <v>1.2611493018259936</v>
      </c>
      <c r="H22" s="357">
        <f t="shared" si="3"/>
        <v>-831.5900000000006</v>
      </c>
      <c r="I22" s="358" t="s">
        <v>205</v>
      </c>
    </row>
    <row r="23" spans="1:11" ht="24.65" customHeight="1" x14ac:dyDescent="0.25">
      <c r="A23" s="395" t="s">
        <v>206</v>
      </c>
      <c r="B23" s="359">
        <v>-230.59</v>
      </c>
      <c r="C23" s="360">
        <f>-500</f>
        <v>-500</v>
      </c>
      <c r="D23" s="361">
        <v>-881.99</v>
      </c>
      <c r="E23" s="362">
        <v>-1200</v>
      </c>
      <c r="F23" s="363">
        <f>-'Récapitulatif '!O23</f>
        <v>-515.13999999999987</v>
      </c>
      <c r="G23" s="364">
        <f t="shared" si="2"/>
        <v>0.42928333333333324</v>
      </c>
      <c r="H23" s="96">
        <f t="shared" si="3"/>
        <v>-15.139999999999873</v>
      </c>
      <c r="I23" s="358" t="s">
        <v>207</v>
      </c>
    </row>
    <row r="24" spans="1:11" ht="14.15" customHeight="1" x14ac:dyDescent="0.25">
      <c r="A24" s="395" t="s">
        <v>208</v>
      </c>
      <c r="B24" s="359">
        <v>0</v>
      </c>
      <c r="C24" s="360">
        <v>0</v>
      </c>
      <c r="D24" s="361">
        <v>0</v>
      </c>
      <c r="E24" s="362">
        <v>-600</v>
      </c>
      <c r="F24" s="363">
        <f>-'Récapitulatif '!O24</f>
        <v>-550</v>
      </c>
      <c r="G24" s="364">
        <f t="shared" si="2"/>
        <v>0.91666666666666663</v>
      </c>
      <c r="H24" s="96">
        <f t="shared" si="3"/>
        <v>-550</v>
      </c>
      <c r="I24" s="358" t="s">
        <v>209</v>
      </c>
    </row>
    <row r="25" spans="1:11" ht="14.15" customHeight="1" x14ac:dyDescent="0.25">
      <c r="A25" s="395" t="s">
        <v>210</v>
      </c>
      <c r="B25" s="374">
        <f>-181.85</f>
        <v>-181.85</v>
      </c>
      <c r="C25" s="360">
        <v>-200</v>
      </c>
      <c r="D25" s="361">
        <v>-146.57</v>
      </c>
      <c r="E25" s="362">
        <v>-200</v>
      </c>
      <c r="F25" s="363">
        <f>-'Récapitulatif '!O25</f>
        <v>-126.71</v>
      </c>
      <c r="G25" s="364">
        <f t="shared" si="2"/>
        <v>0.63354999999999995</v>
      </c>
      <c r="H25" s="96">
        <f t="shared" si="3"/>
        <v>73.290000000000006</v>
      </c>
      <c r="I25" s="358" t="s">
        <v>211</v>
      </c>
    </row>
    <row r="26" spans="1:11" ht="14.15" customHeight="1" x14ac:dyDescent="0.25">
      <c r="A26" s="395" t="s">
        <v>212</v>
      </c>
      <c r="B26" s="374">
        <v>-126.8</v>
      </c>
      <c r="C26" s="360">
        <f>-137</f>
        <v>-137</v>
      </c>
      <c r="D26" s="361">
        <v>-126.24</v>
      </c>
      <c r="E26" s="362">
        <v>-130</v>
      </c>
      <c r="F26" s="363">
        <f>-'Récapitulatif '!O26</f>
        <v>-125.27999999999999</v>
      </c>
      <c r="G26" s="364">
        <f t="shared" si="2"/>
        <v>0.96369230769230763</v>
      </c>
      <c r="H26" s="96">
        <f t="shared" si="3"/>
        <v>11.720000000000013</v>
      </c>
      <c r="I26" s="358" t="s">
        <v>213</v>
      </c>
    </row>
    <row r="27" spans="1:11" ht="14.15" customHeight="1" x14ac:dyDescent="0.25">
      <c r="A27" s="395" t="s">
        <v>167</v>
      </c>
      <c r="B27" s="374">
        <v>-18591.52</v>
      </c>
      <c r="C27" s="360">
        <f>-650</f>
        <v>-650</v>
      </c>
      <c r="D27" s="361">
        <v>-4000</v>
      </c>
      <c r="E27" s="362">
        <v>-1466.67</v>
      </c>
      <c r="F27" s="363">
        <f>-'Récapitulatif '!O27</f>
        <v>-4000</v>
      </c>
      <c r="G27" s="364">
        <f t="shared" ref="G27" si="4">IF(E27=0,0,F27/E27)</f>
        <v>2.7272665289397069</v>
      </c>
      <c r="H27" s="96">
        <f t="shared" ref="H27" si="5">F27-C27</f>
        <v>-3350</v>
      </c>
      <c r="I27" s="358" t="s">
        <v>214</v>
      </c>
    </row>
    <row r="28" spans="1:11" ht="14.15" customHeight="1" x14ac:dyDescent="0.25">
      <c r="A28" s="395" t="s">
        <v>215</v>
      </c>
      <c r="B28" s="374">
        <f>0</f>
        <v>0</v>
      </c>
      <c r="C28" s="360">
        <v>-40</v>
      </c>
      <c r="D28" s="361">
        <v>0</v>
      </c>
      <c r="E28" s="362">
        <v>0</v>
      </c>
      <c r="F28" s="363">
        <f>-'Récapitulatif '!O28</f>
        <v>0</v>
      </c>
      <c r="G28" s="364">
        <f t="shared" ref="G28" si="6">IF(E28=0,0,F28/E28)</f>
        <v>0</v>
      </c>
      <c r="H28" s="96">
        <f t="shared" ref="H28" si="7">F28-C28</f>
        <v>40</v>
      </c>
      <c r="I28" s="358"/>
    </row>
    <row r="29" spans="1:11" ht="14.15" customHeight="1" x14ac:dyDescent="0.25">
      <c r="A29" s="394" t="s">
        <v>216</v>
      </c>
      <c r="B29" s="365"/>
      <c r="C29" s="366"/>
      <c r="D29" s="367"/>
      <c r="E29" s="368"/>
      <c r="F29" s="367"/>
      <c r="G29" s="373"/>
      <c r="H29" s="95"/>
      <c r="I29" s="87"/>
    </row>
    <row r="30" spans="1:11" ht="13" x14ac:dyDescent="0.25">
      <c r="A30" s="396" t="s">
        <v>217</v>
      </c>
      <c r="B30" s="374">
        <v>-800</v>
      </c>
      <c r="C30" s="360">
        <f>-1500</f>
        <v>-1500</v>
      </c>
      <c r="D30" s="361">
        <v>0</v>
      </c>
      <c r="E30" s="375">
        <v>-1500</v>
      </c>
      <c r="F30" s="376">
        <f>-'Récapitulatif '!O31</f>
        <v>0</v>
      </c>
      <c r="G30" s="364">
        <f t="shared" ref="G30:G32" si="8">IF(E30=0,0,F30/E30)</f>
        <v>0</v>
      </c>
      <c r="H30" s="96">
        <f t="shared" si="3"/>
        <v>1500</v>
      </c>
      <c r="I30" s="358" t="s">
        <v>218</v>
      </c>
      <c r="J30" s="50"/>
      <c r="K30" s="50"/>
    </row>
    <row r="31" spans="1:11" ht="13" x14ac:dyDescent="0.25">
      <c r="A31" s="396" t="s">
        <v>219</v>
      </c>
      <c r="B31" s="374"/>
      <c r="C31" s="360">
        <v>-1600</v>
      </c>
      <c r="D31" s="361">
        <v>0</v>
      </c>
      <c r="E31" s="375">
        <v>-3000</v>
      </c>
      <c r="F31" s="376">
        <f>-'Récapitulatif '!O32</f>
        <v>-531.81999999999994</v>
      </c>
      <c r="G31" s="364">
        <f t="shared" si="8"/>
        <v>0.17727333333333331</v>
      </c>
      <c r="H31" s="96"/>
      <c r="I31" s="358" t="s">
        <v>220</v>
      </c>
      <c r="J31" s="50"/>
      <c r="K31" s="50"/>
    </row>
    <row r="32" spans="1:11" ht="13" x14ac:dyDescent="0.25">
      <c r="A32" s="396" t="s">
        <v>221</v>
      </c>
      <c r="B32" s="374">
        <v>-2767.08</v>
      </c>
      <c r="C32" s="360">
        <v>0</v>
      </c>
      <c r="D32" s="361">
        <v>0</v>
      </c>
      <c r="E32" s="375">
        <v>0</v>
      </c>
      <c r="F32" s="376"/>
      <c r="G32" s="364">
        <f t="shared" si="8"/>
        <v>0</v>
      </c>
      <c r="H32" s="96">
        <f t="shared" si="3"/>
        <v>0</v>
      </c>
      <c r="I32" s="358"/>
      <c r="J32" s="50"/>
      <c r="K32" s="50"/>
    </row>
    <row r="33" spans="1:11" s="43" customFormat="1" ht="13" x14ac:dyDescent="0.3">
      <c r="A33" s="90" t="s">
        <v>222</v>
      </c>
      <c r="B33" s="377">
        <f>SUM(B16:B32)</f>
        <v>-45215.33</v>
      </c>
      <c r="C33" s="378">
        <f>SUM(C16:C32)</f>
        <v>-27299.93</v>
      </c>
      <c r="D33" s="379">
        <f>SUM(D16:D32)</f>
        <v>-37047.359999999993</v>
      </c>
      <c r="E33" s="380">
        <f>SUM(E16:E32)</f>
        <v>-48378.67</v>
      </c>
      <c r="F33" s="381">
        <f>SUM(F16:F32)</f>
        <v>-46656.97</v>
      </c>
      <c r="G33" s="382">
        <f t="shared" ref="G33" si="9">IF(E33=0,0,F33/E33)</f>
        <v>0.96441200223156198</v>
      </c>
      <c r="H33" s="124">
        <f t="shared" ref="H33:H40" si="10">F33-C33</f>
        <v>-19357.04</v>
      </c>
      <c r="I33" s="358"/>
      <c r="K33" s="137"/>
    </row>
    <row r="34" spans="1:11" s="43" customFormat="1" ht="26" x14ac:dyDescent="0.3">
      <c r="A34" s="431" t="s">
        <v>169</v>
      </c>
      <c r="B34" s="383">
        <f>B6+B14+B33</f>
        <v>8854.25</v>
      </c>
      <c r="C34" s="384">
        <f>C6+C14+C33</f>
        <v>8854.2699999999968</v>
      </c>
      <c r="D34" s="385">
        <f>D6+D14+D33</f>
        <v>11041.410000000003</v>
      </c>
      <c r="E34" s="380">
        <f>E6+E14+E33</f>
        <v>13281</v>
      </c>
      <c r="F34" s="381">
        <f>F6+F14+F33</f>
        <v>14631.300000000003</v>
      </c>
      <c r="G34" s="382">
        <f t="shared" ref="G34" si="11">IF(E34=0,0,F34/E34)</f>
        <v>1.1016715608764402</v>
      </c>
      <c r="H34" s="432">
        <f t="shared" si="10"/>
        <v>5777.0300000000061</v>
      </c>
      <c r="I34" s="433" t="s">
        <v>223</v>
      </c>
      <c r="K34" s="137"/>
    </row>
    <row r="35" spans="1:11" ht="13" x14ac:dyDescent="0.3">
      <c r="A35" s="126" t="s">
        <v>224</v>
      </c>
      <c r="B35" s="369">
        <v>12652.13</v>
      </c>
      <c r="C35" s="370">
        <v>6800</v>
      </c>
      <c r="D35" s="371">
        <v>6800</v>
      </c>
      <c r="E35" s="362">
        <v>6800</v>
      </c>
      <c r="F35" s="372">
        <v>6800</v>
      </c>
      <c r="G35" s="382">
        <f t="shared" ref="G35" si="12">IF(E35=0,0,F35/E35)</f>
        <v>1</v>
      </c>
      <c r="H35" s="96">
        <f t="shared" si="10"/>
        <v>0</v>
      </c>
      <c r="I35" s="358"/>
      <c r="K35" s="50"/>
    </row>
    <row r="36" spans="1:11" ht="13" x14ac:dyDescent="0.3">
      <c r="A36" s="90" t="s">
        <v>186</v>
      </c>
      <c r="B36" s="369">
        <v>77.849999999999994</v>
      </c>
      <c r="C36" s="360">
        <v>39.950000000000003</v>
      </c>
      <c r="D36" s="361">
        <v>39.950000000000003</v>
      </c>
      <c r="E36" s="386">
        <v>93.62</v>
      </c>
      <c r="F36" s="363">
        <v>93.62</v>
      </c>
      <c r="G36" s="364">
        <f t="shared" ref="G36:G38" si="13">IF(E36=0,0,F36/E36)</f>
        <v>1</v>
      </c>
      <c r="H36" s="96">
        <f t="shared" si="10"/>
        <v>53.67</v>
      </c>
      <c r="I36" s="358" t="s">
        <v>225</v>
      </c>
    </row>
    <row r="37" spans="1:11" ht="13" x14ac:dyDescent="0.3">
      <c r="A37" s="90" t="s">
        <v>194</v>
      </c>
      <c r="B37" s="369">
        <v>-77.849999999999994</v>
      </c>
      <c r="C37" s="360">
        <v>-39.950000000000003</v>
      </c>
      <c r="D37" s="361">
        <v>-39.950000000000003</v>
      </c>
      <c r="E37" s="386">
        <v>-43.62</v>
      </c>
      <c r="F37" s="363">
        <v>-43.62</v>
      </c>
      <c r="G37" s="364">
        <f t="shared" si="13"/>
        <v>1</v>
      </c>
      <c r="H37" s="96">
        <f t="shared" si="10"/>
        <v>-3.6699999999999946</v>
      </c>
      <c r="I37" s="358" t="s">
        <v>226</v>
      </c>
    </row>
    <row r="38" spans="1:11" ht="13" x14ac:dyDescent="0.3">
      <c r="A38" s="139" t="s">
        <v>227</v>
      </c>
      <c r="B38" s="369">
        <v>-5852.13</v>
      </c>
      <c r="C38" s="360">
        <v>0</v>
      </c>
      <c r="D38" s="361">
        <v>0</v>
      </c>
      <c r="E38" s="386">
        <v>0</v>
      </c>
      <c r="F38" s="363">
        <v>0</v>
      </c>
      <c r="G38" s="364">
        <f t="shared" si="13"/>
        <v>0</v>
      </c>
      <c r="H38" s="96">
        <f t="shared" si="10"/>
        <v>0</v>
      </c>
      <c r="I38" s="358"/>
    </row>
    <row r="39" spans="1:11" ht="13" x14ac:dyDescent="0.25">
      <c r="A39" s="127" t="s">
        <v>228</v>
      </c>
      <c r="B39" s="369">
        <v>6800</v>
      </c>
      <c r="C39" s="370">
        <f>SUM(C35:C38)</f>
        <v>6800</v>
      </c>
      <c r="D39" s="371">
        <f>SUM(D35:D38)</f>
        <v>6800</v>
      </c>
      <c r="E39" s="386">
        <f>SUM(E35:E38)</f>
        <v>6850</v>
      </c>
      <c r="F39" s="386">
        <f>SUM(F35:F38)</f>
        <v>6850</v>
      </c>
      <c r="G39" s="382">
        <f t="shared" ref="G39" si="14">IF(E39=0,0,F39/E39)</f>
        <v>1</v>
      </c>
      <c r="H39" s="96">
        <f t="shared" si="10"/>
        <v>50</v>
      </c>
      <c r="I39" s="358" t="s">
        <v>229</v>
      </c>
    </row>
    <row r="40" spans="1:11" s="43" customFormat="1" ht="13.5" thickBot="1" x14ac:dyDescent="0.35">
      <c r="A40" s="91" t="s">
        <v>230</v>
      </c>
      <c r="B40" s="387">
        <f>B34+B39</f>
        <v>15654.25</v>
      </c>
      <c r="C40" s="388">
        <f>C34+C39</f>
        <v>15654.269999999997</v>
      </c>
      <c r="D40" s="389">
        <f>D34+D39</f>
        <v>17841.410000000003</v>
      </c>
      <c r="E40" s="390">
        <f>E34+E39</f>
        <v>20131</v>
      </c>
      <c r="F40" s="391">
        <f>F34+F39</f>
        <v>21481.300000000003</v>
      </c>
      <c r="G40" s="392">
        <f t="shared" ref="G40" si="15">IF(E40=0,0,F40/E40)</f>
        <v>1.0670756544632658</v>
      </c>
      <c r="H40" s="125">
        <f t="shared" si="10"/>
        <v>5827.0300000000061</v>
      </c>
      <c r="I40" s="358"/>
    </row>
    <row r="41" spans="1:11" x14ac:dyDescent="0.25">
      <c r="C41" s="50"/>
      <c r="D41" s="50"/>
      <c r="E41" s="50"/>
      <c r="F41" s="50"/>
    </row>
    <row r="43" spans="1:11" ht="13" x14ac:dyDescent="0.3">
      <c r="A43" s="44"/>
      <c r="B43" s="430"/>
      <c r="D43" s="44" t="s">
        <v>257</v>
      </c>
      <c r="E43" s="430">
        <f>(E17+E18+E20+E21+E22+E23+E24+E25+E26)/2+E30+E31+E32</f>
        <v>-13281</v>
      </c>
      <c r="F43" s="50"/>
    </row>
    <row r="44" spans="1:11" ht="13" x14ac:dyDescent="0.3">
      <c r="A44" s="44"/>
      <c r="B44" s="430"/>
      <c r="D44" s="44" t="s">
        <v>231</v>
      </c>
      <c r="E44" s="430">
        <f>E16</f>
        <v>-6850</v>
      </c>
    </row>
  </sheetData>
  <printOptions horizontalCentered="1" verticalCentered="1"/>
  <pageMargins left="0" right="0" top="0" bottom="0.74803149606299213" header="0.31496062992125984" footer="0.31496062992125984"/>
  <pageSetup paperSize="9" scale="7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S63"/>
  <sheetViews>
    <sheetView showGridLines="0" zoomScaleNormal="100" workbookViewId="0">
      <selection activeCell="N64" sqref="N64"/>
    </sheetView>
  </sheetViews>
  <sheetFormatPr baseColWidth="10" defaultColWidth="11.453125" defaultRowHeight="12.5" x14ac:dyDescent="0.25"/>
  <cols>
    <col min="1" max="1" width="1.1796875" customWidth="1"/>
    <col min="2" max="2" width="21.1796875" bestFit="1" customWidth="1"/>
    <col min="3" max="3" width="13.453125" bestFit="1" customWidth="1"/>
    <col min="4" max="4" width="13.453125" customWidth="1"/>
    <col min="5" max="5" width="11.54296875" bestFit="1" customWidth="1"/>
    <col min="6" max="6" width="13.453125" bestFit="1" customWidth="1"/>
    <col min="7" max="7" width="9.81640625" bestFit="1" customWidth="1"/>
    <col min="8" max="8" width="13.453125" bestFit="1" customWidth="1"/>
    <col min="9" max="9" width="22.1796875" customWidth="1"/>
    <col min="10" max="10" width="13.453125" bestFit="1" customWidth="1"/>
    <col min="11" max="11" width="15" bestFit="1" customWidth="1"/>
    <col min="12" max="12" width="15.453125" customWidth="1"/>
    <col min="13" max="13" width="13.453125" bestFit="1" customWidth="1"/>
    <col min="14" max="15" width="10.453125" bestFit="1" customWidth="1"/>
    <col min="16" max="16" width="13.453125" bestFit="1" customWidth="1"/>
  </cols>
  <sheetData>
    <row r="2" spans="2:14" ht="13" x14ac:dyDescent="0.3">
      <c r="B2" s="80"/>
      <c r="C2" s="80"/>
      <c r="D2" s="80"/>
      <c r="E2" s="80"/>
      <c r="F2" s="80"/>
      <c r="G2" s="80"/>
      <c r="I2" s="85"/>
      <c r="J2" s="85"/>
      <c r="K2" s="85"/>
    </row>
    <row r="3" spans="2:14" ht="13" x14ac:dyDescent="0.3">
      <c r="B3" s="80"/>
      <c r="C3" s="80"/>
      <c r="D3" s="80"/>
      <c r="E3" s="80"/>
      <c r="F3" s="80"/>
      <c r="G3" s="80"/>
      <c r="I3" s="117"/>
      <c r="J3" s="118"/>
    </row>
    <row r="4" spans="2:14" ht="13" x14ac:dyDescent="0.3">
      <c r="B4" s="80"/>
      <c r="C4" s="80"/>
      <c r="D4" s="80"/>
      <c r="E4" s="80"/>
      <c r="F4" s="80"/>
      <c r="G4" s="80"/>
      <c r="I4" s="117"/>
      <c r="J4" s="119"/>
      <c r="N4" s="133"/>
    </row>
    <row r="5" spans="2:14" ht="13" x14ac:dyDescent="0.3">
      <c r="B5" s="80"/>
      <c r="C5" s="80"/>
      <c r="D5" s="80"/>
      <c r="E5" s="80"/>
      <c r="F5" s="80"/>
      <c r="G5" s="80"/>
      <c r="I5" s="40"/>
      <c r="J5" s="119"/>
    </row>
    <row r="6" spans="2:14" ht="13" x14ac:dyDescent="0.3">
      <c r="B6" s="80"/>
      <c r="C6" s="80"/>
      <c r="D6" s="80"/>
      <c r="E6" s="80"/>
      <c r="F6" s="80"/>
      <c r="G6" s="80"/>
      <c r="I6" s="40"/>
      <c r="J6" s="120"/>
      <c r="K6" s="50"/>
      <c r="N6" s="133"/>
    </row>
    <row r="7" spans="2:14" ht="13" x14ac:dyDescent="0.3">
      <c r="B7" s="80"/>
      <c r="C7" s="80"/>
      <c r="D7" s="80"/>
      <c r="E7" s="80"/>
      <c r="F7" s="80"/>
      <c r="G7" s="80"/>
      <c r="I7" s="53"/>
      <c r="J7" s="121"/>
      <c r="K7" s="122"/>
    </row>
    <row r="8" spans="2:14" ht="13" x14ac:dyDescent="0.3">
      <c r="B8" s="80"/>
      <c r="C8" s="80"/>
      <c r="D8" s="80"/>
      <c r="E8" s="80"/>
      <c r="F8" s="80"/>
      <c r="G8" s="80"/>
      <c r="I8" s="117"/>
      <c r="J8" s="119"/>
      <c r="N8" s="133"/>
    </row>
    <row r="9" spans="2:14" ht="13" x14ac:dyDescent="0.3">
      <c r="B9" s="80"/>
      <c r="C9" s="80"/>
      <c r="D9" s="80"/>
      <c r="E9" s="80"/>
      <c r="F9" s="80"/>
      <c r="G9" s="80"/>
      <c r="I9" s="40"/>
      <c r="J9" s="119"/>
    </row>
    <row r="10" spans="2:14" ht="13" x14ac:dyDescent="0.3">
      <c r="B10" s="80"/>
      <c r="C10" s="80"/>
      <c r="D10" s="80"/>
      <c r="E10" s="80"/>
      <c r="F10" s="80"/>
      <c r="G10" s="80"/>
      <c r="I10" s="40"/>
      <c r="J10" s="120"/>
      <c r="K10" s="50"/>
      <c r="N10" s="133"/>
    </row>
    <row r="11" spans="2:14" ht="13" x14ac:dyDescent="0.3">
      <c r="B11" s="80"/>
      <c r="C11" s="80"/>
      <c r="D11" s="80"/>
      <c r="E11" s="80"/>
      <c r="F11" s="80"/>
      <c r="G11" s="80"/>
      <c r="I11" s="53"/>
      <c r="J11" s="121"/>
      <c r="K11" s="122"/>
    </row>
    <row r="12" spans="2:14" ht="15.5" x14ac:dyDescent="0.3">
      <c r="B12" s="80"/>
      <c r="C12" s="80"/>
      <c r="D12" s="80"/>
      <c r="E12" s="80"/>
      <c r="F12" s="80"/>
      <c r="G12" s="80"/>
      <c r="I12" s="80"/>
      <c r="J12" s="98"/>
      <c r="K12" s="123"/>
      <c r="L12" s="71"/>
    </row>
    <row r="13" spans="2:14" ht="15.5" x14ac:dyDescent="0.35">
      <c r="B13" s="80"/>
      <c r="C13" s="80"/>
      <c r="D13" s="80"/>
      <c r="E13" s="80"/>
      <c r="F13" s="80"/>
      <c r="G13" s="80"/>
      <c r="I13" s="80"/>
      <c r="J13" s="511"/>
      <c r="K13" s="511"/>
      <c r="L13" s="73"/>
    </row>
    <row r="14" spans="2:14" ht="15.5" x14ac:dyDescent="0.35">
      <c r="B14" s="80"/>
      <c r="C14" s="80"/>
      <c r="D14" s="80"/>
      <c r="E14" s="80"/>
      <c r="F14" s="80"/>
      <c r="G14" s="80"/>
      <c r="I14" s="80"/>
      <c r="J14" s="98"/>
      <c r="K14" s="98"/>
      <c r="L14" s="73"/>
    </row>
    <row r="15" spans="2:14" ht="15.5" x14ac:dyDescent="0.35">
      <c r="B15" s="80"/>
      <c r="C15" s="80"/>
      <c r="D15" s="80"/>
      <c r="E15" s="80"/>
      <c r="F15" s="80"/>
      <c r="G15" s="80"/>
      <c r="I15" s="80"/>
      <c r="J15" s="98"/>
      <c r="K15" s="98"/>
      <c r="L15" s="73"/>
    </row>
    <row r="16" spans="2:14" ht="15.5" x14ac:dyDescent="0.35">
      <c r="B16" s="80"/>
      <c r="C16" s="80"/>
      <c r="D16" s="80"/>
      <c r="E16" s="80"/>
      <c r="F16" s="80"/>
      <c r="G16" s="80"/>
      <c r="I16" s="80"/>
      <c r="J16" s="98"/>
      <c r="K16" s="98"/>
      <c r="L16" s="73"/>
    </row>
    <row r="17" spans="2:15" ht="15.5" x14ac:dyDescent="0.35">
      <c r="B17" s="80"/>
      <c r="C17" s="80"/>
      <c r="D17" s="80"/>
      <c r="E17" s="80"/>
      <c r="F17" s="80"/>
      <c r="G17" s="80"/>
      <c r="I17" s="80"/>
      <c r="J17" s="98"/>
      <c r="K17" s="98"/>
      <c r="L17" s="73"/>
    </row>
    <row r="18" spans="2:15" ht="15.5" x14ac:dyDescent="0.35">
      <c r="B18" s="80"/>
      <c r="C18" s="80"/>
      <c r="D18" s="80"/>
      <c r="E18" s="80"/>
      <c r="F18" s="80"/>
      <c r="G18" s="80"/>
      <c r="K18" s="72"/>
      <c r="L18" s="73"/>
    </row>
    <row r="19" spans="2:15" ht="15.5" x14ac:dyDescent="0.35">
      <c r="B19" s="80"/>
      <c r="C19" s="80"/>
      <c r="D19" s="80"/>
      <c r="E19" s="80"/>
      <c r="F19" s="80"/>
      <c r="G19" s="80"/>
      <c r="K19" s="72"/>
      <c r="L19" s="73"/>
      <c r="O19" s="58"/>
    </row>
    <row r="20" spans="2:15" ht="15.5" x14ac:dyDescent="0.35">
      <c r="B20" s="80"/>
      <c r="C20" s="80"/>
      <c r="D20" s="80"/>
      <c r="E20" s="80"/>
      <c r="F20" s="80"/>
      <c r="G20" s="80"/>
      <c r="K20" s="74"/>
      <c r="L20" s="73"/>
    </row>
    <row r="21" spans="2:15" ht="15.5" x14ac:dyDescent="0.35">
      <c r="B21" s="80"/>
      <c r="C21" s="80"/>
      <c r="D21" s="80"/>
      <c r="E21" s="80"/>
      <c r="F21" s="80"/>
      <c r="G21" s="80"/>
      <c r="K21" s="74"/>
      <c r="L21" s="47"/>
    </row>
    <row r="22" spans="2:15" ht="15.5" x14ac:dyDescent="0.35">
      <c r="B22" s="80"/>
      <c r="C22" s="80"/>
      <c r="D22" s="80"/>
      <c r="E22" s="80"/>
      <c r="F22" s="80"/>
      <c r="G22" s="80"/>
      <c r="K22" s="77"/>
      <c r="L22" s="78"/>
    </row>
    <row r="23" spans="2:15" ht="15.5" x14ac:dyDescent="0.35">
      <c r="B23" s="80"/>
      <c r="C23" s="80"/>
      <c r="D23" s="80"/>
      <c r="E23" s="80"/>
      <c r="F23" s="80"/>
      <c r="G23" s="80"/>
      <c r="K23" s="79"/>
      <c r="L23" s="78"/>
    </row>
    <row r="24" spans="2:15" ht="18" x14ac:dyDescent="0.4">
      <c r="C24" s="58"/>
      <c r="D24" s="58"/>
      <c r="E24" s="58"/>
      <c r="F24" s="58"/>
      <c r="K24" s="75"/>
      <c r="L24" s="76"/>
    </row>
    <row r="25" spans="2:15" ht="18" x14ac:dyDescent="0.4">
      <c r="C25" s="58"/>
      <c r="D25" s="58"/>
      <c r="E25" s="58"/>
      <c r="F25" s="58"/>
      <c r="J25" s="133"/>
      <c r="K25" s="152"/>
      <c r="L25" s="153"/>
    </row>
    <row r="26" spans="2:15" ht="18" x14ac:dyDescent="0.4">
      <c r="C26" s="58"/>
      <c r="D26" s="58"/>
      <c r="E26" s="58"/>
      <c r="F26" s="58"/>
      <c r="J26" s="134"/>
      <c r="K26" s="135"/>
      <c r="L26" s="76"/>
    </row>
    <row r="27" spans="2:15" ht="18" x14ac:dyDescent="0.4">
      <c r="C27" s="58"/>
      <c r="D27" s="58"/>
      <c r="E27" s="58"/>
      <c r="F27" s="58"/>
      <c r="I27" s="53"/>
      <c r="J27" s="47"/>
      <c r="K27" s="136"/>
      <c r="L27" s="76"/>
    </row>
    <row r="28" spans="2:15" ht="27.65" customHeight="1" x14ac:dyDescent="0.4">
      <c r="D28" s="58"/>
      <c r="E28" s="58"/>
      <c r="F28" s="58"/>
      <c r="I28" s="53"/>
      <c r="J28" s="47"/>
      <c r="K28" s="136"/>
      <c r="L28" s="76"/>
    </row>
    <row r="29" spans="2:15" ht="18" x14ac:dyDescent="0.4">
      <c r="D29" s="58"/>
      <c r="E29" s="58"/>
      <c r="F29" s="58"/>
      <c r="I29" s="53"/>
      <c r="J29" s="47"/>
      <c r="K29" s="136"/>
      <c r="L29" s="76"/>
    </row>
    <row r="30" spans="2:15" ht="18" x14ac:dyDescent="0.4">
      <c r="D30" s="58"/>
      <c r="E30" s="58"/>
      <c r="F30" s="58"/>
      <c r="I30" s="53"/>
      <c r="J30" s="47"/>
      <c r="K30" s="136"/>
      <c r="L30" s="76"/>
    </row>
    <row r="31" spans="2:15" ht="18" x14ac:dyDescent="0.4">
      <c r="D31" s="58"/>
      <c r="E31" s="58"/>
      <c r="F31" s="58"/>
      <c r="I31" s="53"/>
      <c r="J31" s="47"/>
      <c r="K31" s="136"/>
      <c r="L31" s="76"/>
    </row>
    <row r="32" spans="2:15" ht="18" x14ac:dyDescent="0.4">
      <c r="C32" s="58"/>
      <c r="D32" s="58"/>
      <c r="E32" s="58"/>
      <c r="F32" s="58"/>
      <c r="I32" s="53"/>
      <c r="J32" s="47"/>
      <c r="K32" s="136"/>
      <c r="L32" s="76"/>
    </row>
    <row r="33" spans="3:19" ht="18" x14ac:dyDescent="0.4">
      <c r="C33" s="58"/>
      <c r="D33" s="58"/>
      <c r="E33" s="58"/>
      <c r="F33" s="58"/>
      <c r="I33" s="53"/>
      <c r="J33" s="47"/>
      <c r="K33" s="136"/>
      <c r="L33" s="76"/>
    </row>
    <row r="34" spans="3:19" ht="18" x14ac:dyDescent="0.4">
      <c r="C34" s="58"/>
      <c r="D34" s="58"/>
      <c r="E34" s="58"/>
      <c r="F34" s="58"/>
      <c r="I34" s="53"/>
      <c r="J34" s="47"/>
      <c r="K34" s="136"/>
      <c r="L34" s="76"/>
    </row>
    <row r="35" spans="3:19" ht="18" x14ac:dyDescent="0.4">
      <c r="C35" s="58"/>
      <c r="D35" s="58"/>
      <c r="E35" s="58"/>
      <c r="F35" s="58"/>
      <c r="I35" s="53"/>
      <c r="J35" s="47"/>
      <c r="K35" s="136"/>
      <c r="L35" s="76"/>
    </row>
    <row r="36" spans="3:19" ht="18" x14ac:dyDescent="0.4">
      <c r="C36" s="58"/>
      <c r="D36" s="58"/>
      <c r="E36" s="58"/>
      <c r="F36" s="58"/>
      <c r="I36" s="53"/>
      <c r="J36" s="47"/>
      <c r="K36" s="136"/>
      <c r="L36" s="76"/>
    </row>
    <row r="37" spans="3:19" ht="18" x14ac:dyDescent="0.4">
      <c r="C37" s="58"/>
      <c r="D37" s="58"/>
      <c r="E37" s="58"/>
      <c r="F37" s="58"/>
      <c r="I37" s="53"/>
      <c r="J37" s="47"/>
      <c r="K37" s="136"/>
      <c r="L37" s="76"/>
    </row>
    <row r="38" spans="3:19" ht="18" x14ac:dyDescent="0.4">
      <c r="C38" s="58"/>
      <c r="D38" s="58"/>
      <c r="E38" s="58"/>
      <c r="F38" s="58"/>
      <c r="H38" s="133"/>
      <c r="I38" s="53"/>
      <c r="J38" s="47"/>
      <c r="K38" s="136"/>
      <c r="L38" s="76"/>
      <c r="M38" s="133"/>
      <c r="O38" s="133"/>
      <c r="P38" s="133"/>
      <c r="Q38" s="133"/>
      <c r="S38" s="133"/>
    </row>
    <row r="39" spans="3:19" ht="18" x14ac:dyDescent="0.4">
      <c r="C39" s="58"/>
      <c r="D39" s="58"/>
      <c r="E39" s="58"/>
      <c r="F39" s="58"/>
      <c r="K39" s="75"/>
      <c r="L39" s="76"/>
    </row>
    <row r="40" spans="3:19" ht="18" x14ac:dyDescent="0.4">
      <c r="C40" s="58"/>
      <c r="D40" s="58"/>
      <c r="E40" s="58"/>
      <c r="F40" s="58"/>
      <c r="K40" s="75"/>
      <c r="L40" s="76"/>
    </row>
    <row r="41" spans="3:19" ht="18" x14ac:dyDescent="0.4">
      <c r="C41" s="58"/>
      <c r="D41" s="58" t="s">
        <v>232</v>
      </c>
      <c r="E41" s="58"/>
      <c r="F41" s="58"/>
      <c r="L41" s="76"/>
    </row>
    <row r="42" spans="3:19" x14ac:dyDescent="0.25">
      <c r="C42" s="47"/>
      <c r="D42" s="47"/>
    </row>
    <row r="43" spans="3:19" x14ac:dyDescent="0.25">
      <c r="C43" s="138"/>
      <c r="D43" s="48"/>
    </row>
    <row r="44" spans="3:19" x14ac:dyDescent="0.25">
      <c r="C44" s="138"/>
      <c r="D44" s="48"/>
    </row>
    <row r="45" spans="3:19" x14ac:dyDescent="0.25">
      <c r="C45" s="138"/>
      <c r="D45" s="48"/>
    </row>
    <row r="46" spans="3:19" x14ac:dyDescent="0.25">
      <c r="C46" s="138"/>
      <c r="D46" s="48"/>
    </row>
    <row r="47" spans="3:19" x14ac:dyDescent="0.25">
      <c r="C47" s="138"/>
      <c r="D47" s="48"/>
    </row>
    <row r="48" spans="3:19" x14ac:dyDescent="0.25">
      <c r="C48" s="138"/>
      <c r="D48" s="48"/>
    </row>
    <row r="49" spans="3:12" ht="13" x14ac:dyDescent="0.3">
      <c r="C49" s="138"/>
      <c r="D49" s="48"/>
      <c r="J49" s="43"/>
    </row>
    <row r="50" spans="3:12" ht="13" x14ac:dyDescent="0.3">
      <c r="C50" s="138"/>
      <c r="D50" s="48"/>
      <c r="I50" s="44"/>
      <c r="J50" s="144"/>
    </row>
    <row r="51" spans="3:12" ht="14" x14ac:dyDescent="0.3">
      <c r="C51" s="138"/>
      <c r="D51" s="48"/>
      <c r="E51" s="48"/>
      <c r="I51" s="44"/>
      <c r="J51" s="144"/>
      <c r="K51" s="141"/>
      <c r="L51" s="141"/>
    </row>
    <row r="52" spans="3:12" ht="14" x14ac:dyDescent="0.25">
      <c r="C52" s="138"/>
      <c r="D52" s="48"/>
      <c r="E52" s="48"/>
      <c r="I52" s="142"/>
      <c r="J52" s="143"/>
      <c r="K52" s="140"/>
      <c r="L52" s="140"/>
    </row>
    <row r="53" spans="3:12" ht="14" x14ac:dyDescent="0.25">
      <c r="C53" s="138"/>
      <c r="D53" s="48"/>
      <c r="E53" s="48"/>
      <c r="I53" s="512"/>
      <c r="J53" s="513"/>
      <c r="K53" s="140"/>
      <c r="L53" s="140"/>
    </row>
    <row r="54" spans="3:12" ht="14" x14ac:dyDescent="0.3">
      <c r="C54" s="138"/>
      <c r="D54" s="48"/>
      <c r="E54" s="48"/>
      <c r="I54" s="141"/>
      <c r="J54" s="147"/>
      <c r="K54" s="140"/>
      <c r="L54" s="140"/>
    </row>
    <row r="55" spans="3:12" ht="13" x14ac:dyDescent="0.3">
      <c r="C55" s="138"/>
      <c r="I55" s="148"/>
      <c r="J55" s="150"/>
    </row>
    <row r="56" spans="3:12" ht="13" x14ac:dyDescent="0.3">
      <c r="C56" s="47"/>
      <c r="I56" s="148"/>
      <c r="J56" s="151"/>
    </row>
    <row r="57" spans="3:12" x14ac:dyDescent="0.25">
      <c r="C57" s="47"/>
      <c r="J57" s="149"/>
    </row>
    <row r="58" spans="3:12" x14ac:dyDescent="0.25">
      <c r="C58" s="47"/>
      <c r="J58" s="146"/>
    </row>
    <row r="59" spans="3:12" x14ac:dyDescent="0.25">
      <c r="C59" s="47"/>
      <c r="J59" s="53"/>
    </row>
    <row r="60" spans="3:12" x14ac:dyDescent="0.25">
      <c r="J60" s="53"/>
    </row>
    <row r="61" spans="3:12" x14ac:dyDescent="0.25">
      <c r="J61" s="53"/>
    </row>
    <row r="62" spans="3:12" x14ac:dyDescent="0.25">
      <c r="J62" s="53"/>
    </row>
    <row r="63" spans="3:12" x14ac:dyDescent="0.25">
      <c r="J63" s="53"/>
    </row>
  </sheetData>
  <mergeCells count="2">
    <mergeCell ref="J13:K13"/>
    <mergeCell ref="I53:J53"/>
  </mergeCells>
  <phoneticPr fontId="2" type="noConversion"/>
  <printOptions horizontalCentered="1" verticalCentered="1"/>
  <pageMargins left="0" right="0" top="0" bottom="0" header="0.31496062992125984" footer="0.31496062992125984"/>
  <pageSetup paperSize="9" scale="6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3478-8974-4051-BCC2-FFFC1097D413}">
  <dimension ref="B1:T55"/>
  <sheetViews>
    <sheetView showGridLines="0" topLeftCell="A21" zoomScaleNormal="100" workbookViewId="0">
      <selection activeCell="I44" sqref="I44"/>
    </sheetView>
  </sheetViews>
  <sheetFormatPr baseColWidth="10" defaultColWidth="11.453125" defaultRowHeight="12.5" x14ac:dyDescent="0.25"/>
  <cols>
    <col min="1" max="1" width="1.1796875" customWidth="1"/>
    <col min="2" max="2" width="21.1796875" bestFit="1" customWidth="1"/>
    <col min="3" max="3" width="13.453125" bestFit="1" customWidth="1"/>
    <col min="4" max="4" width="13.453125" customWidth="1"/>
    <col min="5" max="5" width="12.81640625" customWidth="1"/>
    <col min="6" max="6" width="13.453125" bestFit="1" customWidth="1"/>
    <col min="7" max="7" width="12.1796875" customWidth="1"/>
    <col min="8" max="8" width="12" customWidth="1"/>
    <col min="9" max="9" width="13.453125" bestFit="1" customWidth="1"/>
    <col min="10" max="10" width="22.1796875" customWidth="1"/>
    <col min="11" max="11" width="13.453125" bestFit="1" customWidth="1"/>
    <col min="12" max="12" width="15" bestFit="1" customWidth="1"/>
    <col min="13" max="13" width="15.453125" customWidth="1"/>
    <col min="14" max="14" width="13.453125" bestFit="1" customWidth="1"/>
    <col min="15" max="16" width="10.453125" bestFit="1" customWidth="1"/>
    <col min="17" max="17" width="13.453125" bestFit="1" customWidth="1"/>
  </cols>
  <sheetData>
    <row r="1" spans="2:16" ht="13" thickBot="1" x14ac:dyDescent="0.3"/>
    <row r="2" spans="2:16" ht="26.5" thickBot="1" x14ac:dyDescent="0.3">
      <c r="B2" s="405"/>
      <c r="C2" s="406" t="s">
        <v>233</v>
      </c>
      <c r="D2" s="406" t="s">
        <v>234</v>
      </c>
      <c r="E2" s="406" t="s">
        <v>233</v>
      </c>
      <c r="F2" s="406" t="s">
        <v>234</v>
      </c>
      <c r="G2" s="420" t="s">
        <v>235</v>
      </c>
      <c r="H2" s="407" t="s">
        <v>236</v>
      </c>
      <c r="J2" s="69" t="s">
        <v>237</v>
      </c>
      <c r="K2" s="81" t="s">
        <v>238</v>
      </c>
      <c r="L2" s="82">
        <v>2023</v>
      </c>
    </row>
    <row r="3" spans="2:16" ht="14" x14ac:dyDescent="0.3">
      <c r="B3" s="408"/>
      <c r="C3" s="434">
        <v>2022</v>
      </c>
      <c r="D3" s="434">
        <v>2022</v>
      </c>
      <c r="E3" s="434">
        <v>2023</v>
      </c>
      <c r="F3" s="434">
        <v>2023</v>
      </c>
      <c r="G3" s="434" t="s">
        <v>239</v>
      </c>
      <c r="H3" s="434" t="s">
        <v>238</v>
      </c>
      <c r="J3" s="62" t="s">
        <v>240</v>
      </c>
      <c r="K3" s="63">
        <f>'BUDGET 2023'!E34</f>
        <v>13281</v>
      </c>
      <c r="L3" s="64">
        <f>'Récapitulatif '!N34</f>
        <v>14631.299999999997</v>
      </c>
    </row>
    <row r="4" spans="2:16" ht="14.5" thickBot="1" x14ac:dyDescent="0.35">
      <c r="B4" s="409" t="s">
        <v>11</v>
      </c>
      <c r="C4" s="435">
        <f>D4</f>
        <v>758.92000000000007</v>
      </c>
      <c r="D4" s="435">
        <v>758.92000000000007</v>
      </c>
      <c r="E4" s="436">
        <f>F4</f>
        <v>2527.6799999999998</v>
      </c>
      <c r="F4" s="436">
        <f>'Récapitulatif '!C$8</f>
        <v>2527.6799999999998</v>
      </c>
      <c r="G4" s="437">
        <f>'BUDGET 2023'!E8/12</f>
        <v>1650</v>
      </c>
      <c r="H4" s="410">
        <f>'BUDGET 2023'!E8/12</f>
        <v>1650</v>
      </c>
      <c r="J4" s="66" t="s">
        <v>241</v>
      </c>
      <c r="K4" s="67">
        <f>'BUDGET 2023'!E39</f>
        <v>6850</v>
      </c>
      <c r="L4" s="68">
        <f>'Récapitulatif '!E37</f>
        <v>6850</v>
      </c>
      <c r="O4" s="133"/>
    </row>
    <row r="5" spans="2:16" ht="14.5" thickBot="1" x14ac:dyDescent="0.35">
      <c r="B5" s="409" t="s">
        <v>242</v>
      </c>
      <c r="C5" s="436">
        <f>D4+D5</f>
        <v>1768.2400000000002</v>
      </c>
      <c r="D5" s="436">
        <v>1009.32</v>
      </c>
      <c r="E5" s="436">
        <f>E4+F5</f>
        <v>3221.42</v>
      </c>
      <c r="F5" s="436">
        <f>'Récapitulatif '!D$8</f>
        <v>693.74</v>
      </c>
      <c r="G5" s="437">
        <f>G$4</f>
        <v>1650</v>
      </c>
      <c r="H5" s="410">
        <f>H4+G5</f>
        <v>3300</v>
      </c>
      <c r="J5" s="69" t="s">
        <v>243</v>
      </c>
      <c r="K5" s="70">
        <f>SUM(K3:K4)</f>
        <v>20131</v>
      </c>
      <c r="L5" s="70">
        <f>SUM(L3:L4)</f>
        <v>21481.299999999996</v>
      </c>
    </row>
    <row r="6" spans="2:16" ht="14.5" thickBot="1" x14ac:dyDescent="0.35">
      <c r="B6" s="409" t="s">
        <v>244</v>
      </c>
      <c r="C6" s="436">
        <f>C5+D6</f>
        <v>5387.380000000001</v>
      </c>
      <c r="D6" s="436">
        <v>3619.1400000000003</v>
      </c>
      <c r="E6" s="436">
        <f t="shared" ref="E6:E15" si="0">E5+F6</f>
        <v>4458.82</v>
      </c>
      <c r="F6" s="436">
        <f>'Récapitulatif '!E$8</f>
        <v>1237.4000000000001</v>
      </c>
      <c r="G6" s="437">
        <f t="shared" ref="G6:G15" si="1">G$4</f>
        <v>1650</v>
      </c>
      <c r="H6" s="410">
        <f t="shared" ref="H6:H15" si="2">H5+G6</f>
        <v>4950</v>
      </c>
      <c r="J6" s="69" t="s">
        <v>245</v>
      </c>
      <c r="K6" s="70">
        <f>K5</f>
        <v>20131</v>
      </c>
      <c r="L6" s="70">
        <f>L5+'Récapitulatif '!N52-'Récapitulatif '!C46</f>
        <v>24980.769999999997</v>
      </c>
      <c r="O6" s="133"/>
    </row>
    <row r="7" spans="2:16" ht="14.5" thickBot="1" x14ac:dyDescent="0.35">
      <c r="B7" s="409" t="s">
        <v>246</v>
      </c>
      <c r="C7" s="436">
        <f>C6+D7</f>
        <v>7057.920000000001</v>
      </c>
      <c r="D7" s="436">
        <v>1670.54</v>
      </c>
      <c r="E7" s="436">
        <f t="shared" si="0"/>
        <v>6978.6399999999994</v>
      </c>
      <c r="F7" s="436">
        <f>'Récapitulatif '!F$8</f>
        <v>2519.8200000000002</v>
      </c>
      <c r="G7" s="437">
        <f t="shared" si="1"/>
        <v>1650</v>
      </c>
      <c r="H7" s="410">
        <f t="shared" si="2"/>
        <v>6600</v>
      </c>
      <c r="J7" s="65" t="s">
        <v>247</v>
      </c>
      <c r="K7" s="514">
        <f>L6-K6</f>
        <v>4849.7699999999968</v>
      </c>
      <c r="L7" s="515"/>
    </row>
    <row r="8" spans="2:16" ht="15.5" x14ac:dyDescent="0.3">
      <c r="B8" s="409" t="s">
        <v>248</v>
      </c>
      <c r="C8" s="436">
        <f t="shared" ref="C8:C15" si="3">C7+D8</f>
        <v>9208.5600000000013</v>
      </c>
      <c r="D8" s="436">
        <v>2150.64</v>
      </c>
      <c r="E8" s="436">
        <f t="shared" si="0"/>
        <v>8686.3799999999992</v>
      </c>
      <c r="F8" s="436">
        <f>'Récapitulatif '!G$8</f>
        <v>1707.74</v>
      </c>
      <c r="G8" s="437">
        <f t="shared" si="1"/>
        <v>1650</v>
      </c>
      <c r="H8" s="410">
        <f t="shared" si="2"/>
        <v>8250</v>
      </c>
      <c r="J8" s="80"/>
      <c r="K8" s="98"/>
      <c r="L8" s="123"/>
      <c r="M8" s="71"/>
    </row>
    <row r="9" spans="2:16" ht="15.5" x14ac:dyDescent="0.35">
      <c r="B9" s="409" t="s">
        <v>249</v>
      </c>
      <c r="C9" s="436">
        <f t="shared" si="3"/>
        <v>10573.79</v>
      </c>
      <c r="D9" s="436">
        <v>1365.23</v>
      </c>
      <c r="E9" s="436">
        <f t="shared" si="0"/>
        <v>11228.09</v>
      </c>
      <c r="F9" s="436">
        <f>'Récapitulatif '!H$8</f>
        <v>2541.71</v>
      </c>
      <c r="G9" s="437">
        <f t="shared" si="1"/>
        <v>1650</v>
      </c>
      <c r="H9" s="410">
        <f t="shared" si="2"/>
        <v>9900</v>
      </c>
      <c r="J9" s="80"/>
      <c r="K9" s="511"/>
      <c r="L9" s="511"/>
      <c r="M9" s="73"/>
    </row>
    <row r="10" spans="2:16" ht="15.5" x14ac:dyDescent="0.35">
      <c r="B10" s="409" t="s">
        <v>250</v>
      </c>
      <c r="C10" s="436">
        <f t="shared" si="3"/>
        <v>12269.880000000001</v>
      </c>
      <c r="D10" s="436">
        <v>1696.09</v>
      </c>
      <c r="E10" s="436">
        <f t="shared" si="0"/>
        <v>13499.52</v>
      </c>
      <c r="F10" s="436">
        <f>'Récapitulatif '!I$8</f>
        <v>2271.4300000000003</v>
      </c>
      <c r="G10" s="437">
        <f t="shared" si="1"/>
        <v>1650</v>
      </c>
      <c r="H10" s="410">
        <f t="shared" si="2"/>
        <v>11550</v>
      </c>
      <c r="L10" s="72"/>
      <c r="M10" s="73"/>
    </row>
    <row r="11" spans="2:16" ht="15.5" x14ac:dyDescent="0.35">
      <c r="B11" s="409" t="s">
        <v>251</v>
      </c>
      <c r="C11" s="436">
        <f t="shared" si="3"/>
        <v>13879.53</v>
      </c>
      <c r="D11" s="436">
        <v>1609.6499999999999</v>
      </c>
      <c r="E11" s="436">
        <f t="shared" si="0"/>
        <v>14868.470000000001</v>
      </c>
      <c r="F11" s="436">
        <f>'Récapitulatif '!J$8</f>
        <v>1368.95</v>
      </c>
      <c r="G11" s="437">
        <f t="shared" si="1"/>
        <v>1650</v>
      </c>
      <c r="H11" s="410">
        <f t="shared" si="2"/>
        <v>13200</v>
      </c>
      <c r="L11" s="72"/>
      <c r="M11" s="73"/>
      <c r="P11" s="58"/>
    </row>
    <row r="12" spans="2:16" ht="15.5" x14ac:dyDescent="0.35">
      <c r="B12" s="409" t="s">
        <v>252</v>
      </c>
      <c r="C12" s="436">
        <f t="shared" si="3"/>
        <v>15531.1</v>
      </c>
      <c r="D12" s="436">
        <v>1651.57</v>
      </c>
      <c r="E12" s="436">
        <f t="shared" si="0"/>
        <v>16950.620000000003</v>
      </c>
      <c r="F12" s="436">
        <f>'Récapitulatif '!K$8</f>
        <v>2082.15</v>
      </c>
      <c r="G12" s="437">
        <f t="shared" si="1"/>
        <v>1650</v>
      </c>
      <c r="H12" s="410">
        <f t="shared" si="2"/>
        <v>14850</v>
      </c>
      <c r="L12" s="74"/>
      <c r="M12" s="73"/>
    </row>
    <row r="13" spans="2:16" ht="15.5" x14ac:dyDescent="0.35">
      <c r="B13" s="409" t="s">
        <v>253</v>
      </c>
      <c r="C13" s="436">
        <f t="shared" si="3"/>
        <v>17334.510000000002</v>
      </c>
      <c r="D13" s="436">
        <v>1803.41</v>
      </c>
      <c r="E13" s="436">
        <f t="shared" si="0"/>
        <v>18984.890000000003</v>
      </c>
      <c r="F13" s="436">
        <f>'Récapitulatif '!L$8</f>
        <v>2034.27</v>
      </c>
      <c r="G13" s="437">
        <f t="shared" si="1"/>
        <v>1650</v>
      </c>
      <c r="H13" s="410">
        <f t="shared" si="2"/>
        <v>16500</v>
      </c>
      <c r="L13" s="74"/>
      <c r="M13" s="47"/>
    </row>
    <row r="14" spans="2:16" ht="15.5" x14ac:dyDescent="0.35">
      <c r="B14" s="409" t="s">
        <v>254</v>
      </c>
      <c r="C14" s="436">
        <f t="shared" si="3"/>
        <v>19121.410000000003</v>
      </c>
      <c r="D14" s="436">
        <v>1786.8999999999999</v>
      </c>
      <c r="E14" s="436">
        <f t="shared" si="0"/>
        <v>21706.100000000002</v>
      </c>
      <c r="F14" s="436">
        <f>'Récapitulatif '!M$8</f>
        <v>2721.21</v>
      </c>
      <c r="G14" s="437">
        <f t="shared" si="1"/>
        <v>1650</v>
      </c>
      <c r="H14" s="410">
        <f t="shared" si="2"/>
        <v>18150</v>
      </c>
      <c r="L14" s="77"/>
      <c r="M14" s="78"/>
    </row>
    <row r="15" spans="2:16" ht="16" thickBot="1" x14ac:dyDescent="0.4">
      <c r="B15" s="411" t="s">
        <v>255</v>
      </c>
      <c r="C15" s="412">
        <f t="shared" si="3"/>
        <v>21280.660000000003</v>
      </c>
      <c r="D15" s="412">
        <v>2159.25</v>
      </c>
      <c r="E15" s="412">
        <f t="shared" si="0"/>
        <v>23130.640000000003</v>
      </c>
      <c r="F15" s="412">
        <f>'Récapitulatif '!N$8</f>
        <v>1424.54</v>
      </c>
      <c r="G15" s="421">
        <f t="shared" si="1"/>
        <v>1650</v>
      </c>
      <c r="H15" s="413">
        <f t="shared" si="2"/>
        <v>19800</v>
      </c>
      <c r="L15" s="79"/>
      <c r="M15" s="78"/>
    </row>
    <row r="16" spans="2:16" ht="18" x14ac:dyDescent="0.4">
      <c r="C16" s="58"/>
      <c r="D16" s="58"/>
      <c r="E16" s="58">
        <f>SUM(F4:F15)-H15</f>
        <v>3330.6400000000031</v>
      </c>
      <c r="F16" s="58"/>
      <c r="G16" s="58"/>
      <c r="L16" s="75"/>
      <c r="M16" s="76"/>
    </row>
    <row r="17" spans="2:20" ht="18.5" thickBot="1" x14ac:dyDescent="0.45">
      <c r="C17" s="58"/>
      <c r="D17" s="58"/>
      <c r="E17" s="58"/>
      <c r="F17" s="58"/>
      <c r="G17" s="58"/>
      <c r="K17" s="133"/>
      <c r="L17" s="152"/>
      <c r="M17" s="153"/>
    </row>
    <row r="18" spans="2:20" ht="25.75" customHeight="1" thickBot="1" x14ac:dyDescent="0.45">
      <c r="B18" s="438" t="s">
        <v>174</v>
      </c>
      <c r="C18" s="439">
        <v>2022</v>
      </c>
      <c r="D18" s="439">
        <v>2023</v>
      </c>
      <c r="E18" s="439" t="s">
        <v>239</v>
      </c>
      <c r="F18" s="58"/>
      <c r="G18" s="58"/>
      <c r="J18" s="69" t="s">
        <v>816</v>
      </c>
      <c r="K18" s="81" t="s">
        <v>238</v>
      </c>
      <c r="L18" s="82">
        <v>2023</v>
      </c>
      <c r="M18" s="76"/>
    </row>
    <row r="19" spans="2:20" ht="18" x14ac:dyDescent="0.4">
      <c r="B19" s="440" t="s">
        <v>11</v>
      </c>
      <c r="C19" s="441">
        <v>1463.5</v>
      </c>
      <c r="D19" s="441">
        <f>'Récapitulatif '!C48</f>
        <v>1202.5</v>
      </c>
      <c r="E19" s="441">
        <f>'BUDGET 2023'!$E$9/12</f>
        <v>1540</v>
      </c>
      <c r="F19" s="58"/>
      <c r="G19" s="58"/>
      <c r="J19" s="62" t="s">
        <v>326</v>
      </c>
      <c r="K19" s="63">
        <f>-'BUDGET 2023'!E30</f>
        <v>1500</v>
      </c>
      <c r="L19" s="64">
        <f>'Récapitulatif '!O31</f>
        <v>0</v>
      </c>
      <c r="M19" s="76"/>
    </row>
    <row r="20" spans="2:20" ht="17.5" customHeight="1" thickBot="1" x14ac:dyDescent="0.45">
      <c r="B20" s="440" t="s">
        <v>242</v>
      </c>
      <c r="C20" s="441">
        <v>2097.5</v>
      </c>
      <c r="D20" s="441">
        <f>'Récapitulatif '!D48</f>
        <v>1607.8</v>
      </c>
      <c r="E20" s="441">
        <f>'BUDGET 2023'!$E$9/12</f>
        <v>1540</v>
      </c>
      <c r="F20" s="58"/>
      <c r="G20" s="58"/>
      <c r="J20" s="66" t="s">
        <v>327</v>
      </c>
      <c r="K20" s="67">
        <f>-'BUDGET 2023'!E31</f>
        <v>3000</v>
      </c>
      <c r="L20" s="68">
        <f>'Récapitulatif '!O32</f>
        <v>531.81999999999994</v>
      </c>
      <c r="M20" s="76"/>
    </row>
    <row r="21" spans="2:20" ht="18.5" thickBot="1" x14ac:dyDescent="0.45">
      <c r="B21" s="440" t="s">
        <v>244</v>
      </c>
      <c r="C21" s="441">
        <v>1289.9000000000001</v>
      </c>
      <c r="D21" s="441">
        <f>'Récapitulatif '!E48</f>
        <v>955.1</v>
      </c>
      <c r="E21" s="441">
        <f>'BUDGET 2023'!$E$9/12</f>
        <v>1540</v>
      </c>
      <c r="F21" s="58"/>
      <c r="G21" s="58"/>
      <c r="J21" s="69" t="s">
        <v>243</v>
      </c>
      <c r="K21" s="70">
        <f>SUM(K19:K20)</f>
        <v>4500</v>
      </c>
      <c r="L21" s="70">
        <f>SUM(L19:L20)</f>
        <v>531.81999999999994</v>
      </c>
      <c r="M21" s="76"/>
    </row>
    <row r="22" spans="2:20" ht="18" x14ac:dyDescent="0.4">
      <c r="B22" s="440" t="s">
        <v>246</v>
      </c>
      <c r="C22" s="441">
        <v>1018.1</v>
      </c>
      <c r="D22" s="441">
        <f>'Récapitulatif '!F48</f>
        <v>2150.9</v>
      </c>
      <c r="E22" s="441">
        <f>'BUDGET 2023'!$E$9/12</f>
        <v>1540</v>
      </c>
      <c r="F22" s="58"/>
      <c r="G22" s="58"/>
      <c r="J22" s="76"/>
    </row>
    <row r="23" spans="2:20" ht="18" x14ac:dyDescent="0.4">
      <c r="B23" s="440" t="s">
        <v>248</v>
      </c>
      <c r="C23" s="441">
        <v>1678.4</v>
      </c>
      <c r="D23" s="441">
        <f>'Récapitulatif '!G48</f>
        <v>2033.8999999999999</v>
      </c>
      <c r="E23" s="441">
        <f>'BUDGET 2023'!$E$9/12</f>
        <v>1540</v>
      </c>
      <c r="F23" s="58"/>
      <c r="G23" s="58"/>
      <c r="J23" s="76"/>
    </row>
    <row r="24" spans="2:20" ht="18" x14ac:dyDescent="0.4">
      <c r="B24" s="440" t="s">
        <v>249</v>
      </c>
      <c r="C24" s="441">
        <v>1892.75</v>
      </c>
      <c r="D24" s="441">
        <f>'Récapitulatif '!H48</f>
        <v>1481.6</v>
      </c>
      <c r="E24" s="441">
        <f>'BUDGET 2023'!$E$9/12</f>
        <v>1540</v>
      </c>
      <c r="F24" s="58"/>
      <c r="G24" s="58"/>
      <c r="J24" s="53"/>
      <c r="K24" s="47"/>
      <c r="L24" s="136"/>
      <c r="M24" s="76"/>
    </row>
    <row r="25" spans="2:20" ht="18" x14ac:dyDescent="0.4">
      <c r="B25" s="440" t="s">
        <v>250</v>
      </c>
      <c r="C25" s="441">
        <v>1486.1</v>
      </c>
      <c r="D25" s="441">
        <f>'Récapitulatif '!I48</f>
        <v>1193</v>
      </c>
      <c r="E25" s="441">
        <f>'BUDGET 2023'!$E$9/12</f>
        <v>1540</v>
      </c>
      <c r="F25" s="58"/>
      <c r="G25" s="58"/>
      <c r="J25" s="53"/>
      <c r="K25" s="47"/>
      <c r="L25" s="136"/>
      <c r="M25" s="76"/>
    </row>
    <row r="26" spans="2:20" ht="18" x14ac:dyDescent="0.4">
      <c r="B26" s="440" t="s">
        <v>251</v>
      </c>
      <c r="C26" s="441">
        <v>1133</v>
      </c>
      <c r="D26" s="441">
        <f>'Récapitulatif '!J48</f>
        <v>1111</v>
      </c>
      <c r="E26" s="441">
        <f>'BUDGET 2023'!$E$9/12</f>
        <v>1540</v>
      </c>
      <c r="F26" s="58"/>
      <c r="G26" s="58"/>
      <c r="J26" s="53"/>
      <c r="K26" s="47"/>
      <c r="L26" s="136"/>
      <c r="M26" s="76"/>
    </row>
    <row r="27" spans="2:20" ht="18" x14ac:dyDescent="0.4">
      <c r="B27" s="440" t="s">
        <v>252</v>
      </c>
      <c r="C27" s="441">
        <v>2119.9</v>
      </c>
      <c r="D27" s="441">
        <f>'Récapitulatif '!K48</f>
        <v>1995.4</v>
      </c>
      <c r="E27" s="441">
        <f>'BUDGET 2023'!$E$9/12</f>
        <v>1540</v>
      </c>
      <c r="F27" s="58"/>
      <c r="G27" s="58"/>
      <c r="J27" s="53"/>
      <c r="K27" s="47"/>
      <c r="L27" s="136"/>
      <c r="M27" s="76"/>
    </row>
    <row r="28" spans="2:20" ht="18" x14ac:dyDescent="0.4">
      <c r="B28" s="440" t="s">
        <v>253</v>
      </c>
      <c r="C28" s="441">
        <v>881.1</v>
      </c>
      <c r="D28" s="441">
        <f>'Récapitulatif '!L48</f>
        <v>2660</v>
      </c>
      <c r="E28" s="441">
        <f>'BUDGET 2023'!$E$9/12</f>
        <v>1540</v>
      </c>
      <c r="F28" s="58"/>
      <c r="G28" s="58"/>
      <c r="J28" s="53"/>
      <c r="K28" s="47"/>
      <c r="L28" s="136"/>
      <c r="M28" s="76"/>
    </row>
    <row r="29" spans="2:20" ht="18" x14ac:dyDescent="0.4">
      <c r="B29" s="440" t="s">
        <v>254</v>
      </c>
      <c r="C29" s="441">
        <v>1336.3</v>
      </c>
      <c r="D29" s="441">
        <f>'Récapitulatif '!M48</f>
        <v>1108.2</v>
      </c>
      <c r="E29" s="441">
        <f>'BUDGET 2023'!$E$9/12</f>
        <v>1540</v>
      </c>
      <c r="F29" s="58"/>
      <c r="G29" s="58"/>
      <c r="J29" s="53"/>
      <c r="K29" s="47"/>
      <c r="L29" s="136"/>
      <c r="M29" s="76"/>
    </row>
    <row r="30" spans="2:20" ht="18" x14ac:dyDescent="0.4">
      <c r="B30" s="440" t="s">
        <v>255</v>
      </c>
      <c r="C30" s="441">
        <v>1219.1000000000001</v>
      </c>
      <c r="D30" s="441">
        <f>'Récapitulatif '!N48</f>
        <v>1791.3999999999999</v>
      </c>
      <c r="E30" s="441">
        <f>'BUDGET 2023'!$E$9/12</f>
        <v>1540</v>
      </c>
      <c r="F30" s="58"/>
      <c r="G30" s="58"/>
      <c r="I30" s="133"/>
      <c r="J30" s="53"/>
      <c r="K30" s="47"/>
      <c r="L30" s="136"/>
      <c r="M30" s="76"/>
      <c r="N30" s="133"/>
      <c r="P30" s="133"/>
      <c r="Q30" s="133"/>
      <c r="R30" s="133"/>
      <c r="T30" s="133"/>
    </row>
    <row r="31" spans="2:20" ht="18" x14ac:dyDescent="0.4">
      <c r="C31" s="58"/>
      <c r="D31" s="58"/>
      <c r="E31" s="58"/>
      <c r="F31" s="58"/>
      <c r="G31" s="58"/>
      <c r="L31" s="75"/>
      <c r="M31" s="76"/>
    </row>
    <row r="32" spans="2:20" ht="18" x14ac:dyDescent="0.4">
      <c r="C32" s="58"/>
      <c r="D32" s="58"/>
      <c r="E32" s="58"/>
      <c r="F32" s="58"/>
      <c r="G32" s="58"/>
      <c r="L32" s="75"/>
      <c r="M32" s="76"/>
    </row>
    <row r="33" spans="3:13" ht="18.5" thickBot="1" x14ac:dyDescent="0.45">
      <c r="C33" s="58"/>
      <c r="D33" s="58"/>
      <c r="E33" s="58"/>
      <c r="F33" s="58"/>
      <c r="G33" s="58"/>
      <c r="M33" s="76"/>
    </row>
    <row r="34" spans="3:13" ht="32.5" customHeight="1" x14ac:dyDescent="0.25">
      <c r="C34" s="416" t="s">
        <v>256</v>
      </c>
      <c r="D34" s="417"/>
    </row>
    <row r="35" spans="3:13" x14ac:dyDescent="0.25">
      <c r="C35" s="414">
        <v>44197</v>
      </c>
      <c r="D35" s="418">
        <f>'Récapitulatif '!C46</f>
        <v>7528</v>
      </c>
    </row>
    <row r="36" spans="3:13" x14ac:dyDescent="0.25">
      <c r="C36" s="414">
        <v>44228</v>
      </c>
      <c r="D36" s="418">
        <f>'Récapitulatif '!D46</f>
        <v>7670.99</v>
      </c>
    </row>
    <row r="37" spans="3:13" x14ac:dyDescent="0.25">
      <c r="C37" s="414">
        <v>44256</v>
      </c>
      <c r="D37" s="418">
        <f>'Récapitulatif '!E46</f>
        <v>7044.19</v>
      </c>
    </row>
    <row r="38" spans="3:13" x14ac:dyDescent="0.25">
      <c r="C38" s="414">
        <v>44287</v>
      </c>
      <c r="D38" s="418">
        <f>'Récapitulatif '!F46</f>
        <v>7801.2699999999986</v>
      </c>
    </row>
    <row r="39" spans="3:13" x14ac:dyDescent="0.25">
      <c r="C39" s="414">
        <v>44317</v>
      </c>
      <c r="D39" s="418">
        <f>'Récapitulatif '!G46</f>
        <v>5680.369999999999</v>
      </c>
    </row>
    <row r="40" spans="3:13" x14ac:dyDescent="0.25">
      <c r="C40" s="414">
        <v>44348</v>
      </c>
      <c r="D40" s="418">
        <f>'Récapitulatif '!H46</f>
        <v>8255.9699999999993</v>
      </c>
    </row>
    <row r="41" spans="3:13" ht="13" x14ac:dyDescent="0.3">
      <c r="C41" s="414">
        <v>44378</v>
      </c>
      <c r="D41" s="418">
        <f>'Récapitulatif '!I46</f>
        <v>7743.2899999999991</v>
      </c>
      <c r="K41" s="43"/>
    </row>
    <row r="42" spans="3:13" ht="13" x14ac:dyDescent="0.3">
      <c r="C42" s="414">
        <v>44409</v>
      </c>
      <c r="D42" s="418">
        <f>'Récapitulatif '!J46</f>
        <v>10552.8</v>
      </c>
      <c r="J42" s="44"/>
      <c r="K42" s="144"/>
    </row>
    <row r="43" spans="3:13" ht="14" x14ac:dyDescent="0.3">
      <c r="C43" s="414">
        <v>44440</v>
      </c>
      <c r="D43" s="418">
        <f>'Récapitulatif '!K46</f>
        <v>9441.7999999999993</v>
      </c>
      <c r="E43" s="48"/>
      <c r="J43" s="44"/>
      <c r="K43" s="144"/>
      <c r="L43" s="141"/>
      <c r="M43" s="141"/>
    </row>
    <row r="44" spans="3:13" ht="14" x14ac:dyDescent="0.25">
      <c r="C44" s="414">
        <v>44470</v>
      </c>
      <c r="D44" s="418">
        <f>'Récapitulatif '!L46</f>
        <v>10186.719999999999</v>
      </c>
      <c r="E44" s="48"/>
      <c r="J44" s="142"/>
      <c r="K44" s="143"/>
      <c r="L44" s="140"/>
      <c r="M44" s="140"/>
    </row>
    <row r="45" spans="3:13" ht="14" x14ac:dyDescent="0.25">
      <c r="C45" s="414">
        <v>44501</v>
      </c>
      <c r="D45" s="418">
        <f>'Récapitulatif '!M46</f>
        <v>8649</v>
      </c>
      <c r="E45" s="48"/>
      <c r="J45" s="512"/>
      <c r="K45" s="513"/>
      <c r="L45" s="140"/>
      <c r="M45" s="140"/>
    </row>
    <row r="46" spans="3:13" ht="14" x14ac:dyDescent="0.3">
      <c r="C46" s="414">
        <v>44531</v>
      </c>
      <c r="D46" s="418">
        <f>'Récapitulatif '!N46</f>
        <v>11214.8</v>
      </c>
      <c r="E46" s="48"/>
      <c r="J46" s="141"/>
      <c r="K46" s="147"/>
      <c r="L46" s="140"/>
      <c r="M46" s="140"/>
    </row>
    <row r="47" spans="3:13" ht="13.5" thickBot="1" x14ac:dyDescent="0.35">
      <c r="C47" s="415">
        <v>44562</v>
      </c>
      <c r="D47" s="419">
        <f>'Récapitulatif '!N52</f>
        <v>11027.47</v>
      </c>
      <c r="J47" s="148"/>
      <c r="K47" s="150"/>
    </row>
    <row r="48" spans="3:13" ht="13" x14ac:dyDescent="0.3">
      <c r="C48" s="47"/>
      <c r="J48" s="148"/>
      <c r="K48" s="151"/>
    </row>
    <row r="49" spans="3:11" x14ac:dyDescent="0.25">
      <c r="C49" s="47"/>
      <c r="K49" s="149"/>
    </row>
    <row r="50" spans="3:11" x14ac:dyDescent="0.25">
      <c r="C50" s="47"/>
      <c r="K50" s="146"/>
    </row>
    <row r="51" spans="3:11" x14ac:dyDescent="0.25">
      <c r="C51" s="47"/>
      <c r="K51" s="53"/>
    </row>
    <row r="52" spans="3:11" x14ac:dyDescent="0.25">
      <c r="K52" s="53"/>
    </row>
    <row r="53" spans="3:11" x14ac:dyDescent="0.25">
      <c r="K53" s="53"/>
    </row>
    <row r="54" spans="3:11" x14ac:dyDescent="0.25">
      <c r="K54" s="53"/>
    </row>
    <row r="55" spans="3:11" x14ac:dyDescent="0.25">
      <c r="K55" s="53"/>
    </row>
  </sheetData>
  <mergeCells count="3">
    <mergeCell ref="K9:L9"/>
    <mergeCell ref="J45:K45"/>
    <mergeCell ref="K7:L7"/>
  </mergeCells>
  <printOptions horizontalCentered="1" verticalCentered="1"/>
  <pageMargins left="0" right="0" top="0" bottom="0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B64A-FD1E-4571-821E-E22FDBEAEE15}">
  <sheetPr>
    <pageSetUpPr fitToPage="1"/>
  </sheetPr>
  <dimension ref="A1:AP1165"/>
  <sheetViews>
    <sheetView showGridLines="0" topLeftCell="A3" workbookViewId="0">
      <selection activeCell="C31" sqref="C31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82</v>
      </c>
      <c r="B2" s="487"/>
      <c r="C2" s="487"/>
      <c r="D2" s="487"/>
      <c r="E2" s="487"/>
      <c r="F2" s="487"/>
      <c r="G2" s="488"/>
      <c r="I2" s="486" t="s">
        <v>83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44961</v>
      </c>
      <c r="B4" s="347" t="s">
        <v>265</v>
      </c>
      <c r="C4" s="191"/>
      <c r="D4" s="190"/>
      <c r="E4" s="202">
        <v>18</v>
      </c>
      <c r="F4" s="190">
        <f>SUM(C4:E4)</f>
        <v>18</v>
      </c>
      <c r="G4" s="194" t="s">
        <v>88</v>
      </c>
      <c r="I4" s="193">
        <v>44958</v>
      </c>
      <c r="J4" s="55" t="s">
        <v>258</v>
      </c>
      <c r="K4" s="185">
        <v>99.42</v>
      </c>
      <c r="L4" s="186"/>
      <c r="M4" s="187"/>
      <c r="N4" s="188">
        <f>SUM(K4:M4)</f>
        <v>99.42</v>
      </c>
      <c r="O4" s="200" t="s">
        <v>88</v>
      </c>
    </row>
    <row r="5" spans="1:42" ht="13" x14ac:dyDescent="0.3">
      <c r="A5" s="252">
        <v>44961</v>
      </c>
      <c r="B5" s="347" t="s">
        <v>266</v>
      </c>
      <c r="C5" s="191"/>
      <c r="D5" s="190"/>
      <c r="E5" s="202">
        <v>37.5</v>
      </c>
      <c r="F5" s="190">
        <f t="shared" ref="F5:F37" si="0">SUM(C5:E5)</f>
        <v>37.5</v>
      </c>
      <c r="G5" s="194" t="s">
        <v>88</v>
      </c>
      <c r="I5" s="193">
        <v>44959</v>
      </c>
      <c r="J5" s="55" t="s">
        <v>260</v>
      </c>
      <c r="K5" s="185">
        <v>120</v>
      </c>
      <c r="L5" s="186"/>
      <c r="M5" s="189"/>
      <c r="N5" s="188">
        <f t="shared" ref="N5:N37" si="1">SUM(K5:M5)</f>
        <v>120</v>
      </c>
      <c r="O5" s="200" t="s">
        <v>88</v>
      </c>
    </row>
    <row r="6" spans="1:42" ht="13" x14ac:dyDescent="0.3">
      <c r="A6" s="252">
        <v>44961</v>
      </c>
      <c r="B6" s="347" t="s">
        <v>264</v>
      </c>
      <c r="C6" s="191"/>
      <c r="D6" s="190">
        <v>15</v>
      </c>
      <c r="E6" s="202"/>
      <c r="F6" s="188">
        <f t="shared" si="0"/>
        <v>15</v>
      </c>
      <c r="G6" s="194" t="s">
        <v>88</v>
      </c>
      <c r="I6" s="193">
        <v>44959</v>
      </c>
      <c r="J6" s="55" t="s">
        <v>261</v>
      </c>
      <c r="K6" s="185">
        <v>20</v>
      </c>
      <c r="L6" s="186"/>
      <c r="M6" s="189"/>
      <c r="N6" s="190">
        <f t="shared" si="1"/>
        <v>20</v>
      </c>
      <c r="O6" s="200" t="s">
        <v>88</v>
      </c>
    </row>
    <row r="7" spans="1:42" ht="13" x14ac:dyDescent="0.3">
      <c r="A7" s="252">
        <v>44961</v>
      </c>
      <c r="B7" s="347" t="s">
        <v>266</v>
      </c>
      <c r="C7" s="191"/>
      <c r="D7" s="190"/>
      <c r="E7" s="202">
        <v>18</v>
      </c>
      <c r="F7" s="188">
        <f t="shared" si="0"/>
        <v>18</v>
      </c>
      <c r="G7" s="194" t="s">
        <v>88</v>
      </c>
      <c r="I7" s="193">
        <v>44960</v>
      </c>
      <c r="J7" s="55" t="s">
        <v>95</v>
      </c>
      <c r="K7" s="185">
        <v>98.53</v>
      </c>
      <c r="L7" s="186"/>
      <c r="M7" s="189"/>
      <c r="N7" s="190">
        <f t="shared" si="1"/>
        <v>98.53</v>
      </c>
      <c r="O7" s="200" t="s">
        <v>88</v>
      </c>
    </row>
    <row r="8" spans="1:42" ht="13" x14ac:dyDescent="0.3">
      <c r="A8" s="252">
        <v>44961</v>
      </c>
      <c r="B8" s="347" t="s">
        <v>267</v>
      </c>
      <c r="C8" s="191"/>
      <c r="D8" s="190">
        <v>18</v>
      </c>
      <c r="E8" s="202"/>
      <c r="F8" s="188">
        <f t="shared" si="0"/>
        <v>18</v>
      </c>
      <c r="G8" s="194" t="s">
        <v>88</v>
      </c>
      <c r="I8" s="252">
        <v>44963</v>
      </c>
      <c r="J8" s="211" t="s">
        <v>274</v>
      </c>
      <c r="K8" s="185">
        <v>80.64</v>
      </c>
      <c r="L8" s="186"/>
      <c r="M8" s="189"/>
      <c r="N8" s="190">
        <f t="shared" si="1"/>
        <v>80.64</v>
      </c>
      <c r="O8" s="200" t="s">
        <v>88</v>
      </c>
    </row>
    <row r="9" spans="1:42" ht="13" x14ac:dyDescent="0.3">
      <c r="A9" s="252">
        <v>44961</v>
      </c>
      <c r="B9" s="347" t="s">
        <v>268</v>
      </c>
      <c r="C9" s="191"/>
      <c r="D9" s="190"/>
      <c r="E9" s="202">
        <v>28.5</v>
      </c>
      <c r="F9" s="188">
        <f t="shared" si="0"/>
        <v>28.5</v>
      </c>
      <c r="G9" s="194" t="s">
        <v>88</v>
      </c>
      <c r="I9" s="193">
        <v>44969</v>
      </c>
      <c r="J9" s="55" t="s">
        <v>284</v>
      </c>
      <c r="K9" s="185">
        <v>50</v>
      </c>
      <c r="L9" s="186"/>
      <c r="M9" s="189"/>
      <c r="N9" s="190">
        <f t="shared" si="1"/>
        <v>50</v>
      </c>
      <c r="O9" s="200" t="s">
        <v>88</v>
      </c>
    </row>
    <row r="10" spans="1:42" ht="13" x14ac:dyDescent="0.3">
      <c r="A10" s="252">
        <v>44961</v>
      </c>
      <c r="B10" s="347" t="s">
        <v>269</v>
      </c>
      <c r="C10" s="191"/>
      <c r="D10" s="190"/>
      <c r="E10" s="202">
        <v>16</v>
      </c>
      <c r="F10" s="188">
        <f t="shared" si="0"/>
        <v>16</v>
      </c>
      <c r="G10" s="194" t="s">
        <v>88</v>
      </c>
      <c r="I10" s="193">
        <v>44971</v>
      </c>
      <c r="J10" s="55" t="s">
        <v>291</v>
      </c>
      <c r="K10" s="185"/>
      <c r="L10" s="186">
        <v>60</v>
      </c>
      <c r="M10" s="189"/>
      <c r="N10" s="190">
        <f t="shared" si="1"/>
        <v>60</v>
      </c>
      <c r="O10" s="200" t="s">
        <v>88</v>
      </c>
    </row>
    <row r="11" spans="1:42" ht="13" x14ac:dyDescent="0.3">
      <c r="A11" s="252">
        <v>44961</v>
      </c>
      <c r="B11" s="347" t="s">
        <v>271</v>
      </c>
      <c r="C11" s="191"/>
      <c r="D11" s="190"/>
      <c r="E11" s="202">
        <v>113.5</v>
      </c>
      <c r="F11" s="188">
        <f t="shared" si="0"/>
        <v>113.5</v>
      </c>
      <c r="G11" s="194" t="s">
        <v>88</v>
      </c>
      <c r="I11" s="252">
        <v>44981</v>
      </c>
      <c r="J11" s="211" t="s">
        <v>261</v>
      </c>
      <c r="K11" s="185">
        <v>48</v>
      </c>
      <c r="L11" s="186"/>
      <c r="M11" s="189"/>
      <c r="N11" s="190">
        <f t="shared" si="1"/>
        <v>48</v>
      </c>
      <c r="O11" s="200" t="s">
        <v>88</v>
      </c>
    </row>
    <row r="12" spans="1:42" s="154" customFormat="1" ht="13" x14ac:dyDescent="0.3">
      <c r="A12" s="252">
        <v>44961</v>
      </c>
      <c r="B12" s="347" t="s">
        <v>272</v>
      </c>
      <c r="C12" s="191"/>
      <c r="D12" s="186"/>
      <c r="E12" s="202">
        <v>16</v>
      </c>
      <c r="F12" s="188">
        <f t="shared" si="0"/>
        <v>16</v>
      </c>
      <c r="G12" s="194" t="s">
        <v>88</v>
      </c>
      <c r="H12" s="3"/>
      <c r="I12" s="252">
        <v>44981</v>
      </c>
      <c r="J12" s="211" t="s">
        <v>301</v>
      </c>
      <c r="K12" s="185">
        <v>57.15</v>
      </c>
      <c r="L12" s="186"/>
      <c r="M12" s="189"/>
      <c r="N12" s="190">
        <f t="shared" si="1"/>
        <v>57.15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44961</v>
      </c>
      <c r="B13" s="347" t="s">
        <v>270</v>
      </c>
      <c r="C13" s="191"/>
      <c r="D13" s="190"/>
      <c r="E13" s="202">
        <v>46.5</v>
      </c>
      <c r="F13" s="190">
        <f t="shared" si="0"/>
        <v>46.5</v>
      </c>
      <c r="G13" s="194" t="s">
        <v>88</v>
      </c>
      <c r="I13" s="193">
        <v>44984</v>
      </c>
      <c r="J13" s="55" t="s">
        <v>305</v>
      </c>
      <c r="K13" s="185"/>
      <c r="L13" s="186">
        <v>60</v>
      </c>
      <c r="M13" s="189"/>
      <c r="N13" s="188">
        <f t="shared" si="1"/>
        <v>60</v>
      </c>
      <c r="O13" s="200" t="s">
        <v>88</v>
      </c>
    </row>
    <row r="14" spans="1:42" ht="13" x14ac:dyDescent="0.3">
      <c r="A14" s="252">
        <v>44961</v>
      </c>
      <c r="B14" s="347" t="s">
        <v>273</v>
      </c>
      <c r="C14" s="191"/>
      <c r="D14" s="190">
        <v>358.3</v>
      </c>
      <c r="E14" s="202"/>
      <c r="F14" s="188">
        <f t="shared" si="0"/>
        <v>358.3</v>
      </c>
      <c r="G14" s="194" t="s">
        <v>88</v>
      </c>
      <c r="I14" s="193"/>
      <c r="J14" s="55"/>
      <c r="K14" s="185"/>
      <c r="L14" s="186"/>
      <c r="M14" s="189"/>
      <c r="N14" s="190">
        <f t="shared" si="1"/>
        <v>0</v>
      </c>
      <c r="O14" s="200"/>
    </row>
    <row r="15" spans="1:42" ht="13" x14ac:dyDescent="0.3">
      <c r="A15" s="252">
        <v>44968</v>
      </c>
      <c r="B15" s="347" t="s">
        <v>275</v>
      </c>
      <c r="C15" s="191"/>
      <c r="D15" s="190"/>
      <c r="E15" s="202">
        <v>18</v>
      </c>
      <c r="F15" s="188">
        <f t="shared" si="0"/>
        <v>18</v>
      </c>
      <c r="G15" s="194" t="s">
        <v>88</v>
      </c>
      <c r="I15" s="193"/>
      <c r="J15" s="55"/>
      <c r="K15" s="185"/>
      <c r="L15" s="186"/>
      <c r="M15" s="189"/>
      <c r="N15" s="190">
        <f t="shared" si="1"/>
        <v>0</v>
      </c>
      <c r="O15" s="200"/>
    </row>
    <row r="16" spans="1:42" ht="13" x14ac:dyDescent="0.3">
      <c r="A16" s="252">
        <v>44968</v>
      </c>
      <c r="B16" s="347" t="s">
        <v>276</v>
      </c>
      <c r="C16" s="191"/>
      <c r="D16" s="190"/>
      <c r="E16" s="202">
        <v>38</v>
      </c>
      <c r="F16" s="188">
        <f t="shared" si="0"/>
        <v>38</v>
      </c>
      <c r="G16" s="194" t="s">
        <v>88</v>
      </c>
      <c r="I16" s="252"/>
      <c r="J16" s="211"/>
      <c r="K16" s="185"/>
      <c r="L16" s="186"/>
      <c r="M16" s="189"/>
      <c r="N16" s="190">
        <f t="shared" si="1"/>
        <v>0</v>
      </c>
      <c r="O16" s="200"/>
    </row>
    <row r="17" spans="1:42" ht="13" x14ac:dyDescent="0.3">
      <c r="A17" s="252">
        <v>44968</v>
      </c>
      <c r="B17" s="347" t="s">
        <v>277</v>
      </c>
      <c r="C17" s="191"/>
      <c r="D17" s="190">
        <v>34</v>
      </c>
      <c r="E17" s="202"/>
      <c r="F17" s="188">
        <f t="shared" si="0"/>
        <v>34</v>
      </c>
      <c r="G17" s="194" t="s">
        <v>88</v>
      </c>
      <c r="I17" s="193"/>
      <c r="J17" s="55"/>
      <c r="K17" s="185"/>
      <c r="L17" s="186"/>
      <c r="M17" s="189"/>
      <c r="N17" s="190">
        <f t="shared" si="1"/>
        <v>0</v>
      </c>
      <c r="O17" s="200"/>
    </row>
    <row r="18" spans="1:42" ht="13" x14ac:dyDescent="0.3">
      <c r="A18" s="252">
        <v>44968</v>
      </c>
      <c r="B18" s="347" t="s">
        <v>278</v>
      </c>
      <c r="C18" s="191"/>
      <c r="D18" s="190"/>
      <c r="E18" s="202">
        <v>31.5</v>
      </c>
      <c r="F18" s="188">
        <f t="shared" si="0"/>
        <v>31.5</v>
      </c>
      <c r="G18" s="194" t="s">
        <v>88</v>
      </c>
      <c r="I18" s="193"/>
      <c r="J18" s="55"/>
      <c r="K18" s="185"/>
      <c r="L18" s="186"/>
      <c r="M18" s="189"/>
      <c r="N18" s="190">
        <f t="shared" si="1"/>
        <v>0</v>
      </c>
      <c r="O18" s="200"/>
    </row>
    <row r="19" spans="1:42" ht="13" x14ac:dyDescent="0.3">
      <c r="A19" s="252">
        <v>44968</v>
      </c>
      <c r="B19" s="347" t="s">
        <v>279</v>
      </c>
      <c r="C19" s="191"/>
      <c r="D19" s="190"/>
      <c r="E19" s="202">
        <v>1</v>
      </c>
      <c r="F19" s="188">
        <f t="shared" si="0"/>
        <v>1</v>
      </c>
      <c r="G19" s="194" t="s">
        <v>88</v>
      </c>
      <c r="I19" s="252"/>
      <c r="J19" s="211"/>
      <c r="K19" s="185"/>
      <c r="L19" s="186"/>
      <c r="M19" s="189"/>
      <c r="N19" s="190">
        <f t="shared" si="1"/>
        <v>0</v>
      </c>
      <c r="O19" s="200"/>
    </row>
    <row r="20" spans="1:42" s="154" customFormat="1" ht="13" x14ac:dyDescent="0.3">
      <c r="A20" s="252">
        <v>44968</v>
      </c>
      <c r="B20" s="347" t="s">
        <v>280</v>
      </c>
      <c r="C20" s="191"/>
      <c r="D20" s="186">
        <v>12</v>
      </c>
      <c r="E20" s="202"/>
      <c r="F20" s="188">
        <f t="shared" si="0"/>
        <v>12</v>
      </c>
      <c r="G20" s="194" t="s">
        <v>88</v>
      </c>
      <c r="H20" s="3"/>
      <c r="I20" s="252"/>
      <c r="J20" s="211"/>
      <c r="K20" s="185"/>
      <c r="L20" s="186"/>
      <c r="M20" s="189"/>
      <c r="N20" s="190">
        <f t="shared" si="1"/>
        <v>0</v>
      </c>
      <c r="O20" s="20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3" x14ac:dyDescent="0.3">
      <c r="A21" s="252">
        <v>44968</v>
      </c>
      <c r="B21" s="347" t="s">
        <v>281</v>
      </c>
      <c r="C21" s="191"/>
      <c r="D21" s="190"/>
      <c r="E21" s="202">
        <v>-2</v>
      </c>
      <c r="F21" s="188">
        <f t="shared" ref="F21:F25" si="2">SUM(C21:E21)</f>
        <v>-2</v>
      </c>
      <c r="G21" s="194" t="s">
        <v>88</v>
      </c>
      <c r="I21" s="252"/>
      <c r="J21" s="211"/>
      <c r="K21" s="185"/>
      <c r="L21" s="186"/>
      <c r="M21" s="189"/>
      <c r="N21" s="190">
        <f t="shared" ref="N21:N25" si="3">SUM(K21:M21)</f>
        <v>0</v>
      </c>
      <c r="O21" s="200"/>
    </row>
    <row r="22" spans="1:42" ht="13" x14ac:dyDescent="0.3">
      <c r="A22" s="252">
        <v>44968</v>
      </c>
      <c r="B22" s="347" t="s">
        <v>282</v>
      </c>
      <c r="C22" s="191"/>
      <c r="D22" s="190"/>
      <c r="E22" s="202">
        <v>310.5</v>
      </c>
      <c r="F22" s="188">
        <f t="shared" si="2"/>
        <v>310.5</v>
      </c>
      <c r="G22" s="194" t="s">
        <v>88</v>
      </c>
      <c r="I22" s="193"/>
      <c r="J22" s="55"/>
      <c r="K22" s="185"/>
      <c r="L22" s="186"/>
      <c r="M22" s="189"/>
      <c r="N22" s="190">
        <f t="shared" si="3"/>
        <v>0</v>
      </c>
      <c r="O22" s="200"/>
    </row>
    <row r="23" spans="1:42" ht="13" x14ac:dyDescent="0.3">
      <c r="A23" s="252">
        <v>44968</v>
      </c>
      <c r="B23" s="347" t="s">
        <v>280</v>
      </c>
      <c r="C23" s="191"/>
      <c r="D23" s="190"/>
      <c r="E23" s="202">
        <v>24</v>
      </c>
      <c r="F23" s="188">
        <f t="shared" si="2"/>
        <v>24</v>
      </c>
      <c r="G23" s="194" t="s">
        <v>88</v>
      </c>
      <c r="I23" s="193"/>
      <c r="J23" s="55"/>
      <c r="K23" s="185"/>
      <c r="L23" s="186"/>
      <c r="M23" s="189"/>
      <c r="N23" s="190">
        <f t="shared" si="3"/>
        <v>0</v>
      </c>
      <c r="O23" s="200"/>
    </row>
    <row r="24" spans="1:42" ht="13" x14ac:dyDescent="0.3">
      <c r="A24" s="252">
        <v>44968</v>
      </c>
      <c r="B24" s="347" t="s">
        <v>283</v>
      </c>
      <c r="C24" s="191"/>
      <c r="D24" s="190"/>
      <c r="E24" s="202">
        <v>68</v>
      </c>
      <c r="F24" s="188">
        <f t="shared" si="2"/>
        <v>68</v>
      </c>
      <c r="G24" s="194" t="s">
        <v>88</v>
      </c>
      <c r="I24" s="252"/>
      <c r="J24" s="211"/>
      <c r="K24" s="185"/>
      <c r="L24" s="186"/>
      <c r="M24" s="189"/>
      <c r="N24" s="190">
        <f t="shared" si="3"/>
        <v>0</v>
      </c>
      <c r="O24" s="200"/>
    </row>
    <row r="25" spans="1:42" s="154" customFormat="1" ht="13" x14ac:dyDescent="0.3">
      <c r="A25" s="252">
        <v>44974</v>
      </c>
      <c r="B25" s="347" t="s">
        <v>292</v>
      </c>
      <c r="C25" s="191"/>
      <c r="D25" s="186">
        <v>45.9</v>
      </c>
      <c r="E25" s="202"/>
      <c r="F25" s="188">
        <f t="shared" si="2"/>
        <v>45.9</v>
      </c>
      <c r="G25" s="194" t="s">
        <v>88</v>
      </c>
      <c r="H25" s="3"/>
      <c r="I25" s="252"/>
      <c r="J25" s="211"/>
      <c r="K25" s="185"/>
      <c r="L25" s="186"/>
      <c r="M25" s="189"/>
      <c r="N25" s="190">
        <f t="shared" si="3"/>
        <v>0</v>
      </c>
      <c r="O25" s="20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154" customFormat="1" ht="13" x14ac:dyDescent="0.3">
      <c r="A26" s="252">
        <v>44974</v>
      </c>
      <c r="B26" s="347" t="s">
        <v>293</v>
      </c>
      <c r="C26" s="191"/>
      <c r="D26" s="186"/>
      <c r="E26" s="202">
        <v>14</v>
      </c>
      <c r="F26" s="188">
        <f t="shared" ref="F26:F27" si="4">SUM(C26:E26)</f>
        <v>14</v>
      </c>
      <c r="G26" s="194" t="s">
        <v>88</v>
      </c>
      <c r="H26" s="3"/>
      <c r="I26" s="252"/>
      <c r="J26" s="211"/>
      <c r="K26" s="185"/>
      <c r="L26" s="186"/>
      <c r="M26" s="189"/>
      <c r="N26" s="190">
        <f t="shared" ref="N26:N27" si="5">SUM(K26:M26)</f>
        <v>0</v>
      </c>
      <c r="O26" s="20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154" customFormat="1" ht="13" x14ac:dyDescent="0.3">
      <c r="A27" s="252">
        <v>44974</v>
      </c>
      <c r="B27" s="347" t="s">
        <v>294</v>
      </c>
      <c r="C27" s="191"/>
      <c r="D27" s="186"/>
      <c r="E27" s="202">
        <v>20</v>
      </c>
      <c r="F27" s="188">
        <f t="shared" si="4"/>
        <v>20</v>
      </c>
      <c r="G27" s="194" t="s">
        <v>88</v>
      </c>
      <c r="H27" s="3"/>
      <c r="I27" s="252"/>
      <c r="J27" s="211"/>
      <c r="K27" s="185"/>
      <c r="L27" s="186"/>
      <c r="M27" s="189"/>
      <c r="N27" s="190">
        <f t="shared" si="5"/>
        <v>0</v>
      </c>
      <c r="O27" s="20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154" customFormat="1" ht="13" x14ac:dyDescent="0.3">
      <c r="A28" s="252">
        <v>44974</v>
      </c>
      <c r="B28" s="347" t="s">
        <v>295</v>
      </c>
      <c r="C28" s="191"/>
      <c r="D28" s="186">
        <v>50.6</v>
      </c>
      <c r="E28" s="202"/>
      <c r="F28" s="188">
        <f t="shared" ref="F28:F31" si="6">SUM(C28:E28)</f>
        <v>50.6</v>
      </c>
      <c r="G28" s="194" t="s">
        <v>88</v>
      </c>
      <c r="H28" s="3"/>
      <c r="I28" s="252"/>
      <c r="J28" s="211"/>
      <c r="K28" s="185"/>
      <c r="L28" s="186"/>
      <c r="M28" s="189"/>
      <c r="N28" s="190">
        <f t="shared" ref="N28:N31" si="7">SUM(K28:M28)</f>
        <v>0</v>
      </c>
      <c r="O28" s="20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154" customFormat="1" ht="13" x14ac:dyDescent="0.3">
      <c r="A29" s="252">
        <v>44984</v>
      </c>
      <c r="B29" s="347" t="s">
        <v>309</v>
      </c>
      <c r="C29" s="191"/>
      <c r="D29" s="186">
        <v>32</v>
      </c>
      <c r="E29" s="202"/>
      <c r="F29" s="188">
        <f t="shared" si="6"/>
        <v>32</v>
      </c>
      <c r="G29" s="194" t="s">
        <v>88</v>
      </c>
      <c r="H29" s="3"/>
      <c r="I29" s="252"/>
      <c r="J29" s="211"/>
      <c r="K29" s="185"/>
      <c r="L29" s="186"/>
      <c r="M29" s="189"/>
      <c r="N29" s="190">
        <f t="shared" si="7"/>
        <v>0</v>
      </c>
      <c r="O29" s="20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154" customFormat="1" ht="13" x14ac:dyDescent="0.3">
      <c r="A30" s="252">
        <v>44984</v>
      </c>
      <c r="B30" s="347" t="s">
        <v>310</v>
      </c>
      <c r="C30" s="191"/>
      <c r="D30" s="186"/>
      <c r="E30" s="202">
        <v>2.5</v>
      </c>
      <c r="F30" s="188">
        <f t="shared" si="6"/>
        <v>2.5</v>
      </c>
      <c r="G30" s="194" t="s">
        <v>88</v>
      </c>
      <c r="H30" s="3"/>
      <c r="I30" s="252"/>
      <c r="J30" s="211"/>
      <c r="K30" s="185"/>
      <c r="L30" s="186"/>
      <c r="M30" s="189"/>
      <c r="N30" s="190">
        <f t="shared" si="7"/>
        <v>0</v>
      </c>
      <c r="O30" s="20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154" customFormat="1" ht="13" x14ac:dyDescent="0.3">
      <c r="A31" s="252">
        <v>44984</v>
      </c>
      <c r="B31" s="347" t="s">
        <v>311</v>
      </c>
      <c r="C31" s="191"/>
      <c r="D31" s="186">
        <v>35</v>
      </c>
      <c r="E31" s="202"/>
      <c r="F31" s="188">
        <f t="shared" si="6"/>
        <v>35</v>
      </c>
      <c r="G31" s="194" t="s">
        <v>88</v>
      </c>
      <c r="H31" s="3"/>
      <c r="I31" s="252"/>
      <c r="J31" s="211"/>
      <c r="K31" s="185"/>
      <c r="L31" s="186"/>
      <c r="M31" s="189"/>
      <c r="N31" s="190">
        <f t="shared" si="7"/>
        <v>0</v>
      </c>
      <c r="O31" s="20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154" customFormat="1" ht="13" x14ac:dyDescent="0.3">
      <c r="A32" s="252">
        <v>44984</v>
      </c>
      <c r="B32" s="347" t="s">
        <v>312</v>
      </c>
      <c r="C32" s="191"/>
      <c r="D32" s="186">
        <v>116</v>
      </c>
      <c r="E32" s="202"/>
      <c r="F32" s="188">
        <f t="shared" ref="F32:F36" si="8">SUM(C32:E32)</f>
        <v>116</v>
      </c>
      <c r="G32" s="194" t="s">
        <v>88</v>
      </c>
      <c r="H32" s="3"/>
      <c r="I32" s="252"/>
      <c r="J32" s="211"/>
      <c r="K32" s="185"/>
      <c r="L32" s="186"/>
      <c r="M32" s="189"/>
      <c r="N32" s="190">
        <f t="shared" ref="N32:N36" si="9">SUM(K32:M32)</f>
        <v>0</v>
      </c>
      <c r="O32" s="20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s="154" customFormat="1" ht="13" x14ac:dyDescent="0.3">
      <c r="A33" s="252">
        <v>44984</v>
      </c>
      <c r="B33" s="347" t="s">
        <v>313</v>
      </c>
      <c r="C33" s="191"/>
      <c r="D33" s="186">
        <v>7.5</v>
      </c>
      <c r="E33" s="202"/>
      <c r="F33" s="188">
        <f t="shared" si="8"/>
        <v>7.5</v>
      </c>
      <c r="G33" s="194" t="s">
        <v>88</v>
      </c>
      <c r="H33" s="3"/>
      <c r="I33" s="252"/>
      <c r="J33" s="211"/>
      <c r="K33" s="185"/>
      <c r="L33" s="186"/>
      <c r="M33" s="189"/>
      <c r="N33" s="190">
        <f t="shared" si="9"/>
        <v>0</v>
      </c>
      <c r="O33" s="20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s="154" customFormat="1" ht="13" x14ac:dyDescent="0.3">
      <c r="A34" s="252">
        <v>44984</v>
      </c>
      <c r="B34" s="347" t="s">
        <v>314</v>
      </c>
      <c r="C34" s="191"/>
      <c r="D34" s="186"/>
      <c r="E34" s="202">
        <v>15</v>
      </c>
      <c r="F34" s="188">
        <f t="shared" si="8"/>
        <v>15</v>
      </c>
      <c r="G34" s="194" t="s">
        <v>88</v>
      </c>
      <c r="H34" s="3"/>
      <c r="I34" s="252"/>
      <c r="J34" s="211"/>
      <c r="K34" s="185"/>
      <c r="L34" s="186"/>
      <c r="M34" s="189"/>
      <c r="N34" s="190">
        <f t="shared" si="9"/>
        <v>0</v>
      </c>
      <c r="O34" s="20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s="154" customFormat="1" ht="13" x14ac:dyDescent="0.3">
      <c r="A35" s="252">
        <v>44984</v>
      </c>
      <c r="B35" s="347" t="s">
        <v>315</v>
      </c>
      <c r="C35" s="191"/>
      <c r="D35" s="186"/>
      <c r="E35" s="202">
        <v>37</v>
      </c>
      <c r="F35" s="188">
        <f t="shared" si="8"/>
        <v>37</v>
      </c>
      <c r="G35" s="194" t="s">
        <v>88</v>
      </c>
      <c r="H35" s="3"/>
      <c r="I35" s="252"/>
      <c r="J35" s="211"/>
      <c r="K35" s="185"/>
      <c r="L35" s="186"/>
      <c r="M35" s="189"/>
      <c r="N35" s="190">
        <f t="shared" si="9"/>
        <v>0</v>
      </c>
      <c r="O35" s="20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s="154" customFormat="1" ht="13" x14ac:dyDescent="0.3">
      <c r="A36" s="252">
        <v>44984</v>
      </c>
      <c r="B36" s="347" t="s">
        <v>316</v>
      </c>
      <c r="C36" s="191"/>
      <c r="D36" s="186"/>
      <c r="E36" s="202">
        <v>12</v>
      </c>
      <c r="F36" s="188">
        <f t="shared" si="8"/>
        <v>12</v>
      </c>
      <c r="G36" s="194" t="s">
        <v>88</v>
      </c>
      <c r="H36" s="3"/>
      <c r="I36" s="252"/>
      <c r="J36" s="211"/>
      <c r="K36" s="185"/>
      <c r="L36" s="186"/>
      <c r="M36" s="189"/>
      <c r="N36" s="190">
        <f t="shared" si="9"/>
        <v>0</v>
      </c>
      <c r="O36" s="20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s="3" customFormat="1" ht="13" x14ac:dyDescent="0.3">
      <c r="A37" s="252"/>
      <c r="B37" s="347"/>
      <c r="C37" s="191"/>
      <c r="D37" s="186"/>
      <c r="E37" s="202"/>
      <c r="F37" s="188">
        <f t="shared" si="0"/>
        <v>0</v>
      </c>
      <c r="G37" s="194"/>
      <c r="I37" s="193"/>
      <c r="J37" s="55"/>
      <c r="K37" s="185"/>
      <c r="L37" s="186"/>
      <c r="M37" s="189"/>
      <c r="N37" s="190">
        <f t="shared" si="1"/>
        <v>0</v>
      </c>
      <c r="O37" s="200"/>
    </row>
    <row r="38" spans="1:42" s="3" customFormat="1" ht="13" thickBot="1" x14ac:dyDescent="0.3">
      <c r="A38" s="195"/>
      <c r="B38" s="196" t="s">
        <v>7</v>
      </c>
      <c r="C38" s="197">
        <f>SUM(C4:C37)</f>
        <v>0</v>
      </c>
      <c r="D38" s="197">
        <f>SUM(D4:D37)</f>
        <v>724.3</v>
      </c>
      <c r="E38" s="197">
        <f>SUM(E4:E37)</f>
        <v>883.5</v>
      </c>
      <c r="F38" s="198">
        <f>SUM(C38:E38)</f>
        <v>1607.8</v>
      </c>
      <c r="G38" s="199"/>
      <c r="I38" s="195"/>
      <c r="J38" s="196" t="s">
        <v>7</v>
      </c>
      <c r="K38" s="197">
        <f>SUM(K4:K37)</f>
        <v>573.74</v>
      </c>
      <c r="L38" s="197">
        <f>SUM(L4:L37)</f>
        <v>120</v>
      </c>
      <c r="M38" s="197">
        <f>SUM(M4:M37)</f>
        <v>0</v>
      </c>
      <c r="N38" s="198">
        <f>SUM(N4:N37)</f>
        <v>693.74</v>
      </c>
      <c r="O38" s="199"/>
    </row>
    <row r="39" spans="1:42" s="3" customFormat="1" ht="11" thickTop="1" x14ac:dyDescent="0.25">
      <c r="D39" s="1"/>
      <c r="E39" s="1"/>
      <c r="L39" s="1"/>
      <c r="M39" s="1"/>
    </row>
    <row r="40" spans="1:42" s="3" customFormat="1" x14ac:dyDescent="0.25">
      <c r="D40" s="1"/>
      <c r="E40" s="1"/>
      <c r="L40" s="1"/>
      <c r="M40" s="1"/>
    </row>
    <row r="41" spans="1:42" x14ac:dyDescent="0.25">
      <c r="A41" s="3"/>
      <c r="B41" s="3"/>
      <c r="C41" s="3"/>
      <c r="D41" s="1"/>
      <c r="E41" s="1"/>
      <c r="F41" s="3"/>
      <c r="G41" s="3"/>
      <c r="I41" s="3"/>
      <c r="J41" s="3"/>
      <c r="K41" s="3"/>
      <c r="L41" s="1"/>
      <c r="M41" s="1"/>
      <c r="N41" s="3"/>
      <c r="O41" s="3"/>
    </row>
    <row r="42" spans="1:42" x14ac:dyDescent="0.25">
      <c r="A42" s="3"/>
      <c r="B42" s="3"/>
      <c r="C42" s="3"/>
      <c r="D42" s="1"/>
      <c r="E42" s="1"/>
      <c r="F42" s="3"/>
      <c r="G42" s="3"/>
      <c r="I42" s="3"/>
      <c r="J42" s="3"/>
      <c r="K42" s="3"/>
      <c r="L42" s="1"/>
      <c r="M42" s="1"/>
      <c r="N42" s="3"/>
      <c r="O42" s="3"/>
      <c r="P42" s="348"/>
    </row>
    <row r="43" spans="1:42" x14ac:dyDescent="0.25">
      <c r="A43" s="3"/>
      <c r="B43" s="3"/>
      <c r="C43" s="3"/>
      <c r="D43" s="1"/>
      <c r="E43" s="1"/>
      <c r="F43" s="3"/>
      <c r="G43" s="3"/>
      <c r="I43" s="3"/>
      <c r="J43" s="3"/>
      <c r="K43" s="3"/>
      <c r="L43" s="1"/>
      <c r="M43" s="1"/>
      <c r="N43" s="3"/>
      <c r="O43" s="3"/>
    </row>
    <row r="44" spans="1:42" x14ac:dyDescent="0.25">
      <c r="A44" s="3"/>
      <c r="B44" s="3"/>
      <c r="C44" s="3"/>
      <c r="D44" s="1"/>
      <c r="E44" s="1"/>
      <c r="F44" s="3"/>
      <c r="G44" s="3"/>
      <c r="I44" s="3"/>
      <c r="J44" s="3"/>
      <c r="K44" s="3"/>
      <c r="L44" s="1"/>
      <c r="M44" s="1"/>
      <c r="N44" s="3"/>
      <c r="O44" s="3"/>
    </row>
    <row r="45" spans="1:42" x14ac:dyDescent="0.25">
      <c r="A45" s="3"/>
      <c r="B45" s="3"/>
      <c r="C45" s="3"/>
      <c r="D45" s="1"/>
      <c r="E45" s="1"/>
      <c r="F45" s="3"/>
      <c r="G45" s="3"/>
      <c r="I45" s="3"/>
      <c r="J45" s="3"/>
      <c r="K45" s="3"/>
      <c r="L45" s="1"/>
      <c r="M45" s="1"/>
      <c r="N45" s="3"/>
      <c r="O45" s="3"/>
    </row>
    <row r="46" spans="1:42" x14ac:dyDescent="0.25">
      <c r="A46" s="3"/>
      <c r="B46" s="3"/>
      <c r="C46" s="3"/>
      <c r="D46" s="1"/>
      <c r="E46" s="1"/>
      <c r="F46" s="3"/>
      <c r="G46" s="3"/>
      <c r="I46" s="3"/>
      <c r="J46" s="3"/>
      <c r="K46" s="3"/>
      <c r="L46" s="1"/>
      <c r="M46" s="1"/>
      <c r="N46" s="3"/>
      <c r="O46" s="3"/>
    </row>
    <row r="47" spans="1:42" s="154" customFormat="1" x14ac:dyDescent="0.25">
      <c r="A47" s="3"/>
      <c r="B47" s="3"/>
      <c r="C47" s="3"/>
      <c r="D47" s="1"/>
      <c r="E47" s="1"/>
      <c r="F47" s="3"/>
      <c r="G47" s="3"/>
      <c r="H47" s="3"/>
      <c r="I47" s="3"/>
      <c r="J47" s="3"/>
      <c r="K47" s="3"/>
      <c r="L47" s="1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s="3" customFormat="1" x14ac:dyDescent="0.25">
      <c r="D48" s="1"/>
      <c r="E48" s="1"/>
      <c r="L48" s="1"/>
      <c r="M48" s="1"/>
    </row>
    <row r="49" spans="4:16" s="3" customFormat="1" x14ac:dyDescent="0.25">
      <c r="D49" s="1"/>
      <c r="E49" s="1"/>
      <c r="L49" s="1"/>
      <c r="M49" s="1"/>
    </row>
    <row r="50" spans="4:16" s="3" customFormat="1" x14ac:dyDescent="0.25">
      <c r="D50" s="1"/>
      <c r="E50" s="1"/>
      <c r="L50" s="1"/>
      <c r="M50" s="1"/>
    </row>
    <row r="51" spans="4:16" s="3" customFormat="1" x14ac:dyDescent="0.25">
      <c r="D51" s="1"/>
      <c r="E51" s="1"/>
      <c r="L51" s="1"/>
      <c r="M51" s="1"/>
    </row>
    <row r="52" spans="4:16" s="3" customFormat="1" x14ac:dyDescent="0.25">
      <c r="D52" s="1"/>
      <c r="E52" s="1"/>
      <c r="L52" s="1"/>
      <c r="M52" s="1"/>
    </row>
    <row r="53" spans="4:16" s="3" customFormat="1" x14ac:dyDescent="0.25">
      <c r="D53" s="1"/>
      <c r="E53" s="1"/>
      <c r="L53" s="1"/>
      <c r="M53" s="1"/>
    </row>
    <row r="54" spans="4:16" s="3" customFormat="1" x14ac:dyDescent="0.25">
      <c r="D54" s="1"/>
      <c r="E54" s="1"/>
      <c r="L54" s="1"/>
      <c r="M54" s="1"/>
    </row>
    <row r="55" spans="4:16" s="3" customFormat="1" x14ac:dyDescent="0.25">
      <c r="D55" s="1"/>
      <c r="E55" s="1"/>
      <c r="L55" s="1"/>
      <c r="M55" s="1"/>
      <c r="P55" s="348"/>
    </row>
    <row r="56" spans="4:16" s="3" customFormat="1" x14ac:dyDescent="0.25">
      <c r="D56" s="1"/>
      <c r="E56" s="1"/>
      <c r="L56" s="1"/>
      <c r="M56" s="1"/>
      <c r="P56" s="348"/>
    </row>
    <row r="57" spans="4:16" s="3" customFormat="1" x14ac:dyDescent="0.25">
      <c r="D57" s="1"/>
      <c r="E57" s="1"/>
      <c r="L57" s="1"/>
      <c r="M57" s="1"/>
    </row>
    <row r="58" spans="4:16" s="3" customFormat="1" x14ac:dyDescent="0.25">
      <c r="D58" s="1"/>
      <c r="E58" s="1"/>
      <c r="L58" s="1"/>
      <c r="M58" s="1"/>
    </row>
    <row r="59" spans="4:16" s="3" customFormat="1" x14ac:dyDescent="0.25">
      <c r="D59" s="1"/>
      <c r="E59" s="1"/>
      <c r="L59" s="1"/>
      <c r="M59" s="1"/>
    </row>
    <row r="60" spans="4:16" s="3" customFormat="1" x14ac:dyDescent="0.25">
      <c r="D60" s="1"/>
      <c r="E60" s="1"/>
      <c r="L60" s="1"/>
      <c r="M60" s="1"/>
    </row>
    <row r="61" spans="4:16" s="3" customFormat="1" x14ac:dyDescent="0.25">
      <c r="D61" s="1"/>
      <c r="E61" s="1"/>
      <c r="L61" s="1"/>
      <c r="M61" s="1"/>
    </row>
    <row r="62" spans="4:16" s="3" customFormat="1" x14ac:dyDescent="0.25">
      <c r="D62" s="1"/>
      <c r="E62" s="1"/>
      <c r="L62" s="1"/>
      <c r="M62" s="1"/>
    </row>
    <row r="63" spans="4:16" s="3" customFormat="1" x14ac:dyDescent="0.25">
      <c r="D63" s="1"/>
      <c r="E63" s="1"/>
      <c r="L63" s="1"/>
      <c r="M63" s="1"/>
    </row>
    <row r="64" spans="4:16" s="3" customFormat="1" x14ac:dyDescent="0.25">
      <c r="D64" s="1"/>
      <c r="E64" s="1"/>
      <c r="L64" s="1"/>
      <c r="M64" s="1"/>
    </row>
    <row r="65" spans="4:13" s="3" customFormat="1" x14ac:dyDescent="0.25">
      <c r="D65" s="1"/>
      <c r="E65" s="1"/>
      <c r="L65" s="1"/>
      <c r="M65" s="1"/>
    </row>
    <row r="66" spans="4:13" s="3" customFormat="1" x14ac:dyDescent="0.25">
      <c r="D66" s="1"/>
      <c r="E66" s="1"/>
      <c r="L66" s="1"/>
      <c r="M66" s="1"/>
    </row>
    <row r="67" spans="4:13" s="3" customFormat="1" x14ac:dyDescent="0.25">
      <c r="D67" s="1"/>
      <c r="E67" s="1"/>
      <c r="L67" s="1"/>
      <c r="M67" s="1"/>
    </row>
    <row r="68" spans="4:13" s="3" customFormat="1" x14ac:dyDescent="0.25">
      <c r="D68" s="1"/>
      <c r="E68" s="1"/>
      <c r="L68" s="1"/>
      <c r="M68" s="1"/>
    </row>
    <row r="69" spans="4:13" s="3" customFormat="1" x14ac:dyDescent="0.25">
      <c r="D69" s="1"/>
      <c r="E69" s="1"/>
      <c r="L69" s="1"/>
      <c r="M69" s="1"/>
    </row>
    <row r="70" spans="4:13" s="3" customFormat="1" x14ac:dyDescent="0.25">
      <c r="D70" s="1"/>
      <c r="E70" s="1"/>
      <c r="L70" s="1"/>
      <c r="M70" s="1"/>
    </row>
    <row r="71" spans="4:13" s="3" customFormat="1" x14ac:dyDescent="0.25">
      <c r="D71" s="1"/>
      <c r="E71" s="1"/>
      <c r="L71" s="1"/>
      <c r="M71" s="1"/>
    </row>
    <row r="72" spans="4:13" s="3" customFormat="1" x14ac:dyDescent="0.25">
      <c r="D72" s="1"/>
      <c r="E72" s="1"/>
      <c r="L72" s="1"/>
      <c r="M72" s="1"/>
    </row>
    <row r="73" spans="4:13" s="3" customFormat="1" x14ac:dyDescent="0.25">
      <c r="D73" s="1"/>
      <c r="E73" s="1"/>
      <c r="L73" s="1"/>
      <c r="M73" s="1"/>
    </row>
    <row r="74" spans="4:13" s="3" customFormat="1" x14ac:dyDescent="0.25">
      <c r="D74" s="1"/>
      <c r="E74" s="1"/>
      <c r="L74" s="1"/>
      <c r="M74" s="1"/>
    </row>
    <row r="75" spans="4:13" s="3" customFormat="1" x14ac:dyDescent="0.25">
      <c r="D75" s="1"/>
      <c r="E75" s="1"/>
      <c r="L75" s="1"/>
      <c r="M75" s="1"/>
    </row>
    <row r="76" spans="4:13" s="3" customFormat="1" x14ac:dyDescent="0.25">
      <c r="D76" s="1"/>
      <c r="E76" s="1"/>
      <c r="L76" s="1"/>
      <c r="M76" s="1"/>
    </row>
    <row r="77" spans="4:13" s="3" customFormat="1" x14ac:dyDescent="0.25">
      <c r="D77" s="1"/>
      <c r="E77" s="1"/>
      <c r="L77" s="1"/>
      <c r="M77" s="1"/>
    </row>
    <row r="78" spans="4:13" s="3" customFormat="1" x14ac:dyDescent="0.25">
      <c r="D78" s="1"/>
      <c r="E78" s="1"/>
      <c r="L78" s="1"/>
      <c r="M78" s="1"/>
    </row>
    <row r="79" spans="4:13" s="3" customFormat="1" x14ac:dyDescent="0.25">
      <c r="D79" s="1"/>
      <c r="E79" s="1"/>
      <c r="L79" s="1"/>
      <c r="M79" s="1"/>
    </row>
    <row r="80" spans="4:13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1:15" s="3" customFormat="1" x14ac:dyDescent="0.25">
      <c r="D1137" s="1"/>
      <c r="E1137" s="1"/>
      <c r="L1137" s="1"/>
      <c r="M1137" s="1"/>
    </row>
    <row r="1138" spans="1:15" s="3" customFormat="1" x14ac:dyDescent="0.25">
      <c r="D1138" s="1"/>
      <c r="E1138" s="1"/>
      <c r="L1138" s="1"/>
      <c r="M1138" s="1"/>
    </row>
    <row r="1139" spans="1:15" s="3" customFormat="1" x14ac:dyDescent="0.25">
      <c r="D1139" s="1"/>
      <c r="E1139" s="1"/>
      <c r="L1139" s="1"/>
      <c r="M1139" s="1"/>
    </row>
    <row r="1140" spans="1:15" s="3" customFormat="1" x14ac:dyDescent="0.25">
      <c r="D1140" s="1"/>
      <c r="E1140" s="1"/>
      <c r="L1140" s="1"/>
      <c r="M1140" s="1"/>
    </row>
    <row r="1141" spans="1:15" s="3" customFormat="1" x14ac:dyDescent="0.25">
      <c r="A1141" s="57"/>
      <c r="B1141" s="57"/>
      <c r="C1141" s="57"/>
      <c r="D1141" s="145"/>
      <c r="E1141" s="145"/>
      <c r="F1141" s="57"/>
      <c r="G1141" s="155"/>
      <c r="L1141" s="1"/>
      <c r="M1141" s="1"/>
    </row>
    <row r="1142" spans="1:15" s="3" customFormat="1" x14ac:dyDescent="0.25">
      <c r="A1142" s="57"/>
      <c r="B1142" s="57"/>
      <c r="C1142" s="57"/>
      <c r="D1142" s="145"/>
      <c r="E1142" s="145"/>
      <c r="F1142" s="57"/>
      <c r="G1142" s="155"/>
      <c r="L1142" s="1"/>
      <c r="M1142" s="1"/>
    </row>
    <row r="1143" spans="1:15" s="3" customFormat="1" x14ac:dyDescent="0.25">
      <c r="A1143" s="57"/>
      <c r="B1143" s="57"/>
      <c r="C1143" s="57"/>
      <c r="D1143" s="145"/>
      <c r="E1143" s="145"/>
      <c r="F1143" s="57"/>
      <c r="G1143" s="155"/>
      <c r="L1143" s="1"/>
      <c r="M1143" s="1"/>
    </row>
    <row r="1144" spans="1:15" s="3" customFormat="1" x14ac:dyDescent="0.25">
      <c r="A1144" s="57"/>
      <c r="B1144" s="57"/>
      <c r="C1144" s="57"/>
      <c r="D1144" s="145"/>
      <c r="E1144" s="145"/>
      <c r="F1144" s="57"/>
      <c r="G1144" s="155"/>
      <c r="L1144" s="1"/>
      <c r="M1144" s="1"/>
    </row>
    <row r="1145" spans="1:15" s="3" customFormat="1" x14ac:dyDescent="0.25">
      <c r="A1145" s="57"/>
      <c r="B1145" s="57"/>
      <c r="C1145" s="57"/>
      <c r="D1145" s="145"/>
      <c r="E1145" s="145"/>
      <c r="F1145" s="57"/>
      <c r="G1145" s="155"/>
      <c r="L1145" s="1"/>
      <c r="M1145" s="1"/>
    </row>
    <row r="1146" spans="1:15" s="3" customFormat="1" x14ac:dyDescent="0.25">
      <c r="A1146" s="57"/>
      <c r="B1146" s="57"/>
      <c r="C1146" s="57"/>
      <c r="D1146" s="145"/>
      <c r="E1146" s="145"/>
      <c r="F1146" s="57"/>
      <c r="G1146" s="155"/>
      <c r="L1146" s="1"/>
      <c r="M1146" s="1"/>
    </row>
    <row r="1147" spans="1:15" s="3" customFormat="1" x14ac:dyDescent="0.25">
      <c r="A1147" s="57"/>
      <c r="B1147" s="57"/>
      <c r="C1147" s="57"/>
      <c r="D1147" s="145"/>
      <c r="E1147" s="145"/>
      <c r="F1147" s="57"/>
      <c r="G1147" s="155"/>
      <c r="L1147" s="1"/>
      <c r="M1147" s="1"/>
    </row>
    <row r="1148" spans="1:15" s="3" customFormat="1" x14ac:dyDescent="0.25">
      <c r="A1148" s="57"/>
      <c r="B1148" s="57"/>
      <c r="C1148" s="57"/>
      <c r="D1148" s="145"/>
      <c r="E1148" s="145"/>
      <c r="F1148" s="57"/>
      <c r="G1148" s="155"/>
      <c r="L1148" s="1"/>
      <c r="M1148" s="1"/>
    </row>
    <row r="1149" spans="1:15" s="3" customFormat="1" x14ac:dyDescent="0.25">
      <c r="A1149" s="57"/>
      <c r="B1149" s="57"/>
      <c r="C1149" s="57"/>
      <c r="D1149" s="145"/>
      <c r="E1149" s="145"/>
      <c r="F1149" s="57"/>
      <c r="G1149" s="155"/>
      <c r="I1149" s="57"/>
      <c r="J1149" s="57"/>
      <c r="K1149" s="57"/>
      <c r="L1149" s="145"/>
      <c r="M1149" s="145"/>
      <c r="N1149" s="57"/>
      <c r="O1149" s="155"/>
    </row>
    <row r="1150" spans="1:15" s="3" customFormat="1" x14ac:dyDescent="0.25">
      <c r="A1150" s="57"/>
      <c r="B1150" s="57"/>
      <c r="C1150" s="57"/>
      <c r="D1150" s="145"/>
      <c r="E1150" s="145"/>
      <c r="F1150" s="57"/>
      <c r="G1150" s="155"/>
      <c r="I1150" s="57"/>
      <c r="J1150" s="57"/>
      <c r="K1150" s="57"/>
      <c r="L1150" s="145"/>
      <c r="M1150" s="145"/>
      <c r="N1150" s="57"/>
      <c r="O1150" s="155"/>
    </row>
    <row r="1151" spans="1:15" s="3" customFormat="1" x14ac:dyDescent="0.25">
      <c r="A1151" s="57"/>
      <c r="B1151" s="57"/>
      <c r="C1151" s="57"/>
      <c r="D1151" s="145"/>
      <c r="E1151" s="145"/>
      <c r="F1151" s="57"/>
      <c r="G1151" s="155"/>
      <c r="I1151" s="57"/>
      <c r="J1151" s="57"/>
      <c r="K1151" s="57"/>
      <c r="L1151" s="145"/>
      <c r="M1151" s="145"/>
      <c r="N1151" s="57"/>
      <c r="O1151" s="155"/>
    </row>
    <row r="1152" spans="1:15" s="3" customFormat="1" x14ac:dyDescent="0.25">
      <c r="A1152" s="57"/>
      <c r="B1152" s="57"/>
      <c r="C1152" s="57"/>
      <c r="D1152" s="145"/>
      <c r="E1152" s="145"/>
      <c r="F1152" s="57"/>
      <c r="G1152" s="155"/>
      <c r="I1152" s="57"/>
      <c r="J1152" s="57"/>
      <c r="K1152" s="57"/>
      <c r="L1152" s="145"/>
      <c r="M1152" s="145"/>
      <c r="N1152" s="57"/>
      <c r="O1152" s="155"/>
    </row>
    <row r="1153" spans="1:15" s="3" customFormat="1" x14ac:dyDescent="0.25">
      <c r="A1153" s="57"/>
      <c r="B1153" s="57"/>
      <c r="C1153" s="57"/>
      <c r="D1153" s="145"/>
      <c r="E1153" s="145"/>
      <c r="F1153" s="57"/>
      <c r="G1153" s="155"/>
      <c r="I1153" s="57"/>
      <c r="J1153" s="57"/>
      <c r="K1153" s="57"/>
      <c r="L1153" s="145"/>
      <c r="M1153" s="145"/>
      <c r="N1153" s="57"/>
      <c r="O1153" s="155"/>
    </row>
    <row r="1154" spans="1:15" s="3" customFormat="1" x14ac:dyDescent="0.25">
      <c r="A1154" s="57"/>
      <c r="B1154" s="57"/>
      <c r="C1154" s="57"/>
      <c r="D1154" s="145"/>
      <c r="E1154" s="145"/>
      <c r="F1154" s="57"/>
      <c r="G1154" s="155"/>
      <c r="I1154" s="57"/>
      <c r="J1154" s="57"/>
      <c r="K1154" s="57"/>
      <c r="L1154" s="145"/>
      <c r="M1154" s="145"/>
      <c r="N1154" s="57"/>
      <c r="O1154" s="155"/>
    </row>
    <row r="1155" spans="1:15" s="3" customFormat="1" x14ac:dyDescent="0.25">
      <c r="A1155" s="57"/>
      <c r="B1155" s="57"/>
      <c r="C1155" s="57"/>
      <c r="D1155" s="145"/>
      <c r="E1155" s="145"/>
      <c r="F1155" s="57"/>
      <c r="G1155" s="155"/>
      <c r="I1155" s="57"/>
      <c r="J1155" s="57"/>
      <c r="K1155" s="57"/>
      <c r="L1155" s="145"/>
      <c r="M1155" s="145"/>
      <c r="N1155" s="57"/>
      <c r="O1155" s="155"/>
    </row>
    <row r="1156" spans="1:15" s="3" customFormat="1" x14ac:dyDescent="0.25">
      <c r="A1156" s="57"/>
      <c r="B1156" s="57"/>
      <c r="C1156" s="57"/>
      <c r="D1156" s="145"/>
      <c r="E1156" s="145"/>
      <c r="F1156" s="57"/>
      <c r="G1156" s="155"/>
      <c r="I1156" s="57"/>
      <c r="J1156" s="57"/>
      <c r="K1156" s="57"/>
      <c r="L1156" s="145"/>
      <c r="M1156" s="145"/>
      <c r="N1156" s="57"/>
      <c r="O1156" s="155"/>
    </row>
    <row r="1157" spans="1:15" s="3" customFormat="1" x14ac:dyDescent="0.25">
      <c r="A1157" s="57"/>
      <c r="B1157" s="57"/>
      <c r="C1157" s="57"/>
      <c r="D1157" s="145"/>
      <c r="E1157" s="145"/>
      <c r="F1157" s="57"/>
      <c r="G1157" s="155"/>
      <c r="I1157" s="57"/>
      <c r="J1157" s="57"/>
      <c r="K1157" s="57"/>
      <c r="L1157" s="145"/>
      <c r="M1157" s="145"/>
      <c r="N1157" s="57"/>
      <c r="O1157" s="155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I1158" s="57"/>
      <c r="J1158" s="57"/>
      <c r="K1158" s="57"/>
      <c r="L1158" s="145"/>
      <c r="M1158" s="145"/>
      <c r="N1158" s="57"/>
      <c r="O1158" s="155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I1159" s="57"/>
      <c r="J1159" s="57"/>
      <c r="K1159" s="57"/>
      <c r="L1159" s="145"/>
      <c r="M1159" s="145"/>
      <c r="N1159" s="57"/>
      <c r="O1159" s="155"/>
    </row>
    <row r="1160" spans="1:15" s="3" customFormat="1" x14ac:dyDescent="0.25">
      <c r="A1160" s="57"/>
      <c r="B1160" s="57"/>
      <c r="C1160" s="57"/>
      <c r="D1160" s="145"/>
      <c r="E1160" s="145"/>
      <c r="F1160" s="57"/>
      <c r="G1160" s="155"/>
      <c r="I1160" s="57"/>
      <c r="J1160" s="57"/>
      <c r="K1160" s="57"/>
      <c r="L1160" s="145"/>
      <c r="M1160" s="145"/>
      <c r="N1160" s="57"/>
      <c r="O1160" s="155"/>
    </row>
    <row r="1161" spans="1:15" s="3" customFormat="1" x14ac:dyDescent="0.25">
      <c r="A1161" s="57"/>
      <c r="B1161" s="57"/>
      <c r="C1161" s="57"/>
      <c r="D1161" s="145"/>
      <c r="E1161" s="145"/>
      <c r="F1161" s="57"/>
      <c r="G1161" s="155"/>
      <c r="I1161" s="57"/>
      <c r="J1161" s="57"/>
      <c r="K1161" s="57"/>
      <c r="L1161" s="145"/>
      <c r="M1161" s="145"/>
      <c r="N1161" s="57"/>
      <c r="O1161" s="155"/>
    </row>
    <row r="1162" spans="1:15" s="3" customFormat="1" x14ac:dyDescent="0.25">
      <c r="A1162" s="57"/>
      <c r="B1162" s="57"/>
      <c r="C1162" s="57"/>
      <c r="D1162" s="145"/>
      <c r="E1162" s="145"/>
      <c r="F1162" s="57"/>
      <c r="G1162" s="155"/>
      <c r="I1162" s="57"/>
      <c r="J1162" s="57"/>
      <c r="K1162" s="57"/>
      <c r="L1162" s="145"/>
      <c r="M1162" s="145"/>
      <c r="N1162" s="57"/>
      <c r="O1162" s="155"/>
    </row>
    <row r="1163" spans="1:15" s="3" customFormat="1" x14ac:dyDescent="0.25">
      <c r="A1163" s="57"/>
      <c r="B1163" s="57"/>
      <c r="C1163" s="57"/>
      <c r="D1163" s="145"/>
      <c r="E1163" s="145"/>
      <c r="F1163" s="57"/>
      <c r="G1163" s="155"/>
      <c r="I1163" s="57"/>
      <c r="J1163" s="57"/>
      <c r="K1163" s="57"/>
      <c r="L1163" s="145"/>
      <c r="M1163" s="145"/>
      <c r="N1163" s="57"/>
      <c r="O1163" s="155"/>
    </row>
    <row r="1164" spans="1:15" s="3" customFormat="1" x14ac:dyDescent="0.25">
      <c r="A1164" s="57"/>
      <c r="B1164" s="57"/>
      <c r="C1164" s="57"/>
      <c r="D1164" s="145"/>
      <c r="E1164" s="145"/>
      <c r="F1164" s="57"/>
      <c r="G1164" s="155"/>
      <c r="I1164" s="57"/>
      <c r="J1164" s="57"/>
      <c r="K1164" s="57"/>
      <c r="L1164" s="145"/>
      <c r="M1164" s="145"/>
      <c r="N1164" s="57"/>
      <c r="O1164" s="155"/>
    </row>
    <row r="1165" spans="1:15" s="3" customFormat="1" x14ac:dyDescent="0.25">
      <c r="A1165" s="57"/>
      <c r="B1165" s="57"/>
      <c r="C1165" s="57"/>
      <c r="D1165" s="145"/>
      <c r="E1165" s="145"/>
      <c r="F1165" s="57"/>
      <c r="G1165" s="155"/>
      <c r="I1165" s="57"/>
      <c r="J1165" s="57"/>
      <c r="K1165" s="57"/>
      <c r="L1165" s="145"/>
      <c r="M1165" s="145"/>
      <c r="N1165" s="57"/>
      <c r="O1165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6BFBD-1F44-4A45-BEC2-7BF0DD92EADD}">
  <dimension ref="A1:DI86"/>
  <sheetViews>
    <sheetView showGridLines="0" zoomScale="84" zoomScaleNormal="84" workbookViewId="0">
      <selection activeCell="B6" sqref="B6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3" s="6" customFormat="1" ht="25" customHeight="1" x14ac:dyDescent="0.25">
      <c r="A1" s="497" t="s">
        <v>84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3" s="3" customFormat="1" ht="12.75" customHeight="1" thickBot="1" x14ac:dyDescent="0.3">
      <c r="A2" s="243"/>
      <c r="B2" s="243"/>
      <c r="C2" s="156"/>
      <c r="D2" s="27"/>
      <c r="E2" s="157"/>
      <c r="L2" s="5"/>
    </row>
    <row r="3" spans="1:113" s="6" customFormat="1" ht="43.4" customHeight="1" thickTop="1" thickBot="1" x14ac:dyDescent="0.3">
      <c r="A3" s="294" t="s">
        <v>11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270" t="s">
        <v>320</v>
      </c>
      <c r="AC3" s="271" t="s">
        <v>321</v>
      </c>
    </row>
    <row r="4" spans="1:113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32" t="s">
        <v>322</v>
      </c>
      <c r="AC4" s="284" t="s">
        <v>322</v>
      </c>
    </row>
    <row r="5" spans="1:113" s="7" customFormat="1" ht="15" customHeight="1" thickBot="1" x14ac:dyDescent="0.3">
      <c r="A5" s="248" t="s">
        <v>39</v>
      </c>
      <c r="B5" s="46" t="s">
        <v>40</v>
      </c>
      <c r="C5" s="249"/>
      <c r="D5" s="258">
        <f>' 01 2023'!D69</f>
        <v>11302.070000000002</v>
      </c>
      <c r="E5" s="169"/>
      <c r="F5" s="170">
        <f>' 01 2023'!F69</f>
        <v>3758.9100000000003</v>
      </c>
      <c r="G5" s="259"/>
      <c r="H5" s="273"/>
      <c r="I5" s="171"/>
      <c r="J5" s="171"/>
      <c r="K5" s="171"/>
      <c r="L5" s="172"/>
      <c r="M5" s="171"/>
      <c r="N5" s="274">
        <f>SUM(D5:F5)</f>
        <v>15060.980000000001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175"/>
      <c r="AC5" s="286"/>
      <c r="AD5" s="8"/>
      <c r="AE5" s="8"/>
    </row>
    <row r="6" spans="1:113" s="162" customFormat="1" ht="12" customHeight="1" x14ac:dyDescent="0.25">
      <c r="A6" s="250">
        <v>44958</v>
      </c>
      <c r="B6" s="203" t="s">
        <v>258</v>
      </c>
      <c r="C6" s="251" t="s">
        <v>88</v>
      </c>
      <c r="D6" s="260">
        <v>99.42</v>
      </c>
      <c r="E6" s="204"/>
      <c r="F6" s="205"/>
      <c r="G6" s="261"/>
      <c r="H6" s="275">
        <v>99.42</v>
      </c>
      <c r="I6" s="206"/>
      <c r="J6" s="206"/>
      <c r="K6" s="206"/>
      <c r="L6" s="207"/>
      <c r="M6" s="206"/>
      <c r="N6" s="276"/>
      <c r="O6" s="287"/>
      <c r="P6" s="208"/>
      <c r="Q6" s="208"/>
      <c r="R6" s="208"/>
      <c r="S6" s="208"/>
      <c r="T6" s="209"/>
      <c r="U6" s="208"/>
      <c r="V6" s="210"/>
      <c r="W6" s="208"/>
      <c r="X6" s="208"/>
      <c r="Y6" s="208"/>
      <c r="Z6" s="208"/>
      <c r="AA6" s="288"/>
      <c r="AB6" s="208"/>
      <c r="AC6" s="288"/>
      <c r="AD6" s="160"/>
      <c r="AE6" s="160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</row>
    <row r="7" spans="1:113" s="162" customFormat="1" ht="12" customHeight="1" x14ac:dyDescent="0.25">
      <c r="A7" s="442">
        <v>44958</v>
      </c>
      <c r="B7" s="443" t="s">
        <v>259</v>
      </c>
      <c r="C7" s="444" t="s">
        <v>88</v>
      </c>
      <c r="D7" s="445"/>
      <c r="E7" s="446"/>
      <c r="F7" s="447">
        <v>47.75</v>
      </c>
      <c r="G7" s="448"/>
      <c r="H7" s="449"/>
      <c r="I7" s="450"/>
      <c r="J7" s="450"/>
      <c r="K7" s="450">
        <v>47.75</v>
      </c>
      <c r="L7" s="451"/>
      <c r="M7" s="450"/>
      <c r="N7" s="456"/>
      <c r="O7" s="460"/>
      <c r="P7" s="458"/>
      <c r="Q7" s="452"/>
      <c r="R7" s="452"/>
      <c r="S7" s="452"/>
      <c r="T7" s="453"/>
      <c r="U7" s="452"/>
      <c r="V7" s="454"/>
      <c r="W7" s="452"/>
      <c r="X7" s="452"/>
      <c r="Y7" s="452"/>
      <c r="Z7" s="452"/>
      <c r="AA7" s="455"/>
      <c r="AB7" s="452"/>
      <c r="AC7" s="455"/>
      <c r="AD7" s="160"/>
      <c r="AE7" s="160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</row>
    <row r="8" spans="1:113" s="162" customFormat="1" ht="12" customHeight="1" x14ac:dyDescent="0.25">
      <c r="A8" s="442">
        <v>44958</v>
      </c>
      <c r="B8" s="443" t="s">
        <v>289</v>
      </c>
      <c r="C8" s="444" t="s">
        <v>88</v>
      </c>
      <c r="D8" s="445"/>
      <c r="E8" s="446"/>
      <c r="F8" s="447"/>
      <c r="G8" s="448">
        <v>54.88</v>
      </c>
      <c r="H8" s="449"/>
      <c r="I8" s="450"/>
      <c r="J8" s="450"/>
      <c r="K8" s="450"/>
      <c r="L8" s="451"/>
      <c r="M8" s="450"/>
      <c r="N8" s="456"/>
      <c r="O8" s="460"/>
      <c r="P8" s="458"/>
      <c r="Q8" s="452">
        <v>54.88</v>
      </c>
      <c r="R8" s="452"/>
      <c r="S8" s="452"/>
      <c r="T8" s="453"/>
      <c r="U8" s="452"/>
      <c r="V8" s="454"/>
      <c r="W8" s="452"/>
      <c r="X8" s="452"/>
      <c r="Y8" s="452"/>
      <c r="Z8" s="452"/>
      <c r="AA8" s="455"/>
      <c r="AB8" s="452"/>
      <c r="AC8" s="455"/>
      <c r="AD8" s="160"/>
      <c r="AE8" s="160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</row>
    <row r="9" spans="1:113" s="162" customFormat="1" ht="12" customHeight="1" x14ac:dyDescent="0.25">
      <c r="A9" s="442">
        <v>44959</v>
      </c>
      <c r="B9" s="443" t="s">
        <v>260</v>
      </c>
      <c r="C9" s="444" t="s">
        <v>88</v>
      </c>
      <c r="D9" s="445">
        <v>120</v>
      </c>
      <c r="E9" s="446"/>
      <c r="F9" s="447"/>
      <c r="G9" s="448"/>
      <c r="H9" s="449">
        <v>120</v>
      </c>
      <c r="I9" s="450"/>
      <c r="J9" s="450"/>
      <c r="K9" s="450"/>
      <c r="L9" s="451"/>
      <c r="M9" s="450"/>
      <c r="N9" s="456"/>
      <c r="O9" s="460"/>
      <c r="P9" s="458"/>
      <c r="Q9" s="452"/>
      <c r="R9" s="452"/>
      <c r="S9" s="452"/>
      <c r="T9" s="453"/>
      <c r="U9" s="452"/>
      <c r="V9" s="454"/>
      <c r="W9" s="452"/>
      <c r="X9" s="452"/>
      <c r="Y9" s="452"/>
      <c r="Z9" s="452"/>
      <c r="AA9" s="455"/>
      <c r="AB9" s="452"/>
      <c r="AC9" s="455"/>
      <c r="AD9" s="160"/>
      <c r="AE9" s="160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</row>
    <row r="10" spans="1:113" s="162" customFormat="1" ht="12" customHeight="1" x14ac:dyDescent="0.25">
      <c r="A10" s="442">
        <v>44959</v>
      </c>
      <c r="B10" s="443" t="s">
        <v>261</v>
      </c>
      <c r="C10" s="444" t="s">
        <v>88</v>
      </c>
      <c r="D10" s="445">
        <v>20</v>
      </c>
      <c r="E10" s="446"/>
      <c r="F10" s="447"/>
      <c r="G10" s="448"/>
      <c r="H10" s="449">
        <v>20</v>
      </c>
      <c r="I10" s="450"/>
      <c r="J10" s="450"/>
      <c r="K10" s="450"/>
      <c r="L10" s="451"/>
      <c r="M10" s="450"/>
      <c r="N10" s="456"/>
      <c r="O10" s="460"/>
      <c r="P10" s="458"/>
      <c r="Q10" s="452"/>
      <c r="R10" s="452"/>
      <c r="S10" s="452"/>
      <c r="T10" s="453"/>
      <c r="U10" s="452"/>
      <c r="V10" s="454"/>
      <c r="W10" s="452"/>
      <c r="X10" s="452"/>
      <c r="Y10" s="452"/>
      <c r="Z10" s="452"/>
      <c r="AA10" s="455"/>
      <c r="AB10" s="452"/>
      <c r="AC10" s="455"/>
      <c r="AD10" s="160"/>
      <c r="AE10" s="160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</row>
    <row r="11" spans="1:113" s="162" customFormat="1" ht="12" customHeight="1" x14ac:dyDescent="0.25">
      <c r="A11" s="252">
        <v>44959</v>
      </c>
      <c r="B11" s="211" t="s">
        <v>131</v>
      </c>
      <c r="C11" s="253" t="s">
        <v>88</v>
      </c>
      <c r="D11" s="262"/>
      <c r="E11" s="201">
        <v>10.44</v>
      </c>
      <c r="F11" s="202"/>
      <c r="G11" s="263"/>
      <c r="H11" s="277"/>
      <c r="I11" s="173"/>
      <c r="J11" s="173"/>
      <c r="K11" s="174"/>
      <c r="L11" s="173"/>
      <c r="M11" s="173"/>
      <c r="N11" s="457"/>
      <c r="O11" s="277"/>
      <c r="P11" s="459"/>
      <c r="Q11" s="177"/>
      <c r="R11" s="177"/>
      <c r="S11" s="177"/>
      <c r="T11" s="177"/>
      <c r="U11" s="212"/>
      <c r="V11" s="177"/>
      <c r="W11" s="178"/>
      <c r="X11" s="177"/>
      <c r="Y11" s="177">
        <v>10.44</v>
      </c>
      <c r="Z11" s="177"/>
      <c r="AA11" s="290"/>
      <c r="AB11" s="177"/>
      <c r="AC11" s="290"/>
      <c r="AD11" s="160"/>
      <c r="AE11" s="160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</row>
    <row r="12" spans="1:113" s="162" customFormat="1" ht="12" customHeight="1" x14ac:dyDescent="0.25">
      <c r="A12" s="252">
        <v>44960</v>
      </c>
      <c r="B12" s="211" t="s">
        <v>95</v>
      </c>
      <c r="C12" s="253" t="s">
        <v>88</v>
      </c>
      <c r="D12" s="262">
        <v>98.53</v>
      </c>
      <c r="E12" s="201"/>
      <c r="F12" s="202"/>
      <c r="G12" s="263"/>
      <c r="H12" s="277">
        <v>98.53</v>
      </c>
      <c r="I12" s="173"/>
      <c r="J12" s="173"/>
      <c r="K12" s="174"/>
      <c r="L12" s="173"/>
      <c r="M12" s="173"/>
      <c r="N12" s="457"/>
      <c r="O12" s="277"/>
      <c r="P12" s="459"/>
      <c r="Q12" s="177"/>
      <c r="R12" s="177"/>
      <c r="S12" s="177"/>
      <c r="T12" s="177"/>
      <c r="U12" s="212"/>
      <c r="V12" s="177"/>
      <c r="W12" s="178"/>
      <c r="X12" s="177"/>
      <c r="Y12" s="177"/>
      <c r="Z12" s="177"/>
      <c r="AA12" s="290"/>
      <c r="AB12" s="177"/>
      <c r="AC12" s="290"/>
      <c r="AD12" s="160"/>
      <c r="AE12" s="160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</row>
    <row r="13" spans="1:113" s="162" customFormat="1" ht="12" customHeight="1" x14ac:dyDescent="0.25">
      <c r="A13" s="252">
        <v>44960</v>
      </c>
      <c r="B13" s="211" t="s">
        <v>132</v>
      </c>
      <c r="C13" s="253" t="s">
        <v>88</v>
      </c>
      <c r="D13" s="262"/>
      <c r="E13" s="201">
        <v>29.99</v>
      </c>
      <c r="F13" s="202"/>
      <c r="G13" s="263"/>
      <c r="H13" s="277"/>
      <c r="I13" s="173"/>
      <c r="J13" s="173"/>
      <c r="K13" s="174"/>
      <c r="L13" s="173"/>
      <c r="M13" s="173"/>
      <c r="N13" s="457"/>
      <c r="O13" s="277"/>
      <c r="P13" s="459"/>
      <c r="Q13" s="177"/>
      <c r="R13" s="177"/>
      <c r="S13" s="177"/>
      <c r="T13" s="177"/>
      <c r="U13" s="212">
        <v>29.99</v>
      </c>
      <c r="V13" s="177"/>
      <c r="W13" s="178"/>
      <c r="X13" s="177"/>
      <c r="Y13" s="177"/>
      <c r="Z13" s="177"/>
      <c r="AA13" s="290"/>
      <c r="AB13" s="177"/>
      <c r="AC13" s="290"/>
      <c r="AD13" s="160"/>
      <c r="AE13" s="160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</row>
    <row r="14" spans="1:113" s="162" customFormat="1" ht="12" customHeight="1" x14ac:dyDescent="0.25">
      <c r="A14" s="252">
        <v>44960</v>
      </c>
      <c r="B14" s="211" t="s">
        <v>262</v>
      </c>
      <c r="C14" s="253" t="s">
        <v>88</v>
      </c>
      <c r="D14" s="262">
        <v>2840</v>
      </c>
      <c r="E14" s="201"/>
      <c r="F14" s="202"/>
      <c r="G14" s="263">
        <v>2840</v>
      </c>
      <c r="H14" s="277"/>
      <c r="I14" s="173"/>
      <c r="J14" s="173"/>
      <c r="K14" s="173"/>
      <c r="L14" s="174"/>
      <c r="M14" s="173"/>
      <c r="N14" s="457"/>
      <c r="O14" s="289"/>
      <c r="P14" s="459"/>
      <c r="Q14" s="177"/>
      <c r="R14" s="177"/>
      <c r="S14" s="177"/>
      <c r="T14" s="212"/>
      <c r="U14" s="177"/>
      <c r="V14" s="178"/>
      <c r="W14" s="177"/>
      <c r="X14" s="177"/>
      <c r="Y14" s="177"/>
      <c r="Z14" s="177"/>
      <c r="AA14" s="290"/>
      <c r="AB14" s="177"/>
      <c r="AC14" s="290"/>
      <c r="AD14" s="160"/>
      <c r="AE14" s="160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</row>
    <row r="15" spans="1:113" s="162" customFormat="1" ht="12" customHeight="1" x14ac:dyDescent="0.25">
      <c r="A15" s="252">
        <v>44961</v>
      </c>
      <c r="B15" s="211" t="s">
        <v>263</v>
      </c>
      <c r="C15" s="253" t="s">
        <v>88</v>
      </c>
      <c r="D15" s="262">
        <v>831.41</v>
      </c>
      <c r="E15" s="201"/>
      <c r="F15" s="202"/>
      <c r="G15" s="263">
        <v>831.41</v>
      </c>
      <c r="H15" s="277"/>
      <c r="I15" s="173"/>
      <c r="J15" s="173"/>
      <c r="K15" s="173"/>
      <c r="L15" s="174"/>
      <c r="M15" s="173"/>
      <c r="N15" s="457"/>
      <c r="O15" s="289"/>
      <c r="P15" s="459"/>
      <c r="Q15" s="177"/>
      <c r="R15" s="177"/>
      <c r="S15" s="177"/>
      <c r="T15" s="212"/>
      <c r="U15" s="177"/>
      <c r="V15" s="178"/>
      <c r="W15" s="177"/>
      <c r="X15" s="177"/>
      <c r="Y15" s="177"/>
      <c r="Z15" s="177"/>
      <c r="AA15" s="290"/>
      <c r="AB15" s="177"/>
      <c r="AC15" s="290"/>
      <c r="AD15" s="160"/>
      <c r="AE15" s="160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</row>
    <row r="16" spans="1:113" s="162" customFormat="1" ht="12" customHeight="1" x14ac:dyDescent="0.25">
      <c r="A16" s="252">
        <v>44961</v>
      </c>
      <c r="B16" s="211" t="s">
        <v>265</v>
      </c>
      <c r="C16" s="253" t="s">
        <v>88</v>
      </c>
      <c r="D16" s="262"/>
      <c r="E16" s="201"/>
      <c r="F16" s="202">
        <v>18</v>
      </c>
      <c r="G16" s="263"/>
      <c r="H16" s="277"/>
      <c r="I16" s="173">
        <v>18</v>
      </c>
      <c r="J16" s="173"/>
      <c r="K16" s="173"/>
      <c r="L16" s="174"/>
      <c r="M16" s="173"/>
      <c r="N16" s="457"/>
      <c r="O16" s="289"/>
      <c r="P16" s="459"/>
      <c r="Q16" s="177"/>
      <c r="R16" s="177"/>
      <c r="S16" s="177"/>
      <c r="T16" s="212"/>
      <c r="U16" s="177"/>
      <c r="V16" s="178"/>
      <c r="W16" s="177"/>
      <c r="X16" s="177"/>
      <c r="Y16" s="177"/>
      <c r="Z16" s="177"/>
      <c r="AA16" s="290"/>
      <c r="AB16" s="177"/>
      <c r="AC16" s="290"/>
      <c r="AD16" s="160"/>
      <c r="AE16" s="160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</row>
    <row r="17" spans="1:113" s="162" customFormat="1" ht="12" customHeight="1" x14ac:dyDescent="0.25">
      <c r="A17" s="252">
        <v>44961</v>
      </c>
      <c r="B17" s="211" t="s">
        <v>266</v>
      </c>
      <c r="C17" s="253" t="s">
        <v>88</v>
      </c>
      <c r="D17" s="262"/>
      <c r="E17" s="201"/>
      <c r="F17" s="202">
        <v>37.5</v>
      </c>
      <c r="G17" s="263"/>
      <c r="H17" s="277"/>
      <c r="I17" s="173">
        <v>37.5</v>
      </c>
      <c r="J17" s="173"/>
      <c r="K17" s="173"/>
      <c r="L17" s="174"/>
      <c r="M17" s="173"/>
      <c r="N17" s="457"/>
      <c r="O17" s="289"/>
      <c r="P17" s="459"/>
      <c r="Q17" s="177"/>
      <c r="R17" s="177"/>
      <c r="S17" s="177"/>
      <c r="T17" s="212"/>
      <c r="U17" s="177"/>
      <c r="V17" s="178"/>
      <c r="W17" s="177"/>
      <c r="X17" s="177"/>
      <c r="Y17" s="177"/>
      <c r="Z17" s="177"/>
      <c r="AA17" s="290"/>
      <c r="AB17" s="177"/>
      <c r="AC17" s="290"/>
      <c r="AD17" s="160"/>
      <c r="AE17" s="160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</row>
    <row r="18" spans="1:113" s="162" customFormat="1" ht="12" customHeight="1" x14ac:dyDescent="0.25">
      <c r="A18" s="252">
        <v>44961</v>
      </c>
      <c r="B18" s="211" t="s">
        <v>264</v>
      </c>
      <c r="C18" s="253" t="s">
        <v>88</v>
      </c>
      <c r="D18" s="262">
        <v>15</v>
      </c>
      <c r="E18" s="201"/>
      <c r="F18" s="202"/>
      <c r="G18" s="263"/>
      <c r="H18" s="277"/>
      <c r="I18" s="173">
        <v>15</v>
      </c>
      <c r="J18" s="173"/>
      <c r="K18" s="173"/>
      <c r="L18" s="174"/>
      <c r="M18" s="173"/>
      <c r="N18" s="457"/>
      <c r="O18" s="289"/>
      <c r="P18" s="459"/>
      <c r="Q18" s="177"/>
      <c r="R18" s="177"/>
      <c r="S18" s="177"/>
      <c r="T18" s="212"/>
      <c r="U18" s="177"/>
      <c r="V18" s="178"/>
      <c r="W18" s="177"/>
      <c r="X18" s="177"/>
      <c r="Y18" s="177"/>
      <c r="Z18" s="177"/>
      <c r="AA18" s="290"/>
      <c r="AB18" s="177"/>
      <c r="AC18" s="290"/>
      <c r="AD18" s="160"/>
      <c r="AE18" s="160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</row>
    <row r="19" spans="1:113" s="162" customFormat="1" ht="12" customHeight="1" x14ac:dyDescent="0.25">
      <c r="A19" s="252">
        <v>44961</v>
      </c>
      <c r="B19" s="211" t="s">
        <v>266</v>
      </c>
      <c r="C19" s="253" t="s">
        <v>88</v>
      </c>
      <c r="D19" s="262"/>
      <c r="E19" s="201"/>
      <c r="F19" s="202">
        <v>18</v>
      </c>
      <c r="G19" s="263"/>
      <c r="H19" s="277"/>
      <c r="I19" s="173">
        <v>18</v>
      </c>
      <c r="J19" s="173"/>
      <c r="K19" s="173"/>
      <c r="L19" s="174"/>
      <c r="M19" s="173"/>
      <c r="N19" s="457"/>
      <c r="O19" s="289"/>
      <c r="P19" s="459"/>
      <c r="Q19" s="177"/>
      <c r="R19" s="177"/>
      <c r="S19" s="177"/>
      <c r="T19" s="212"/>
      <c r="U19" s="177"/>
      <c r="V19" s="178"/>
      <c r="W19" s="177"/>
      <c r="X19" s="177"/>
      <c r="Y19" s="177"/>
      <c r="Z19" s="177"/>
      <c r="AA19" s="290"/>
      <c r="AB19" s="177"/>
      <c r="AC19" s="290"/>
      <c r="AD19" s="160"/>
      <c r="AE19" s="160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</row>
    <row r="20" spans="1:113" s="162" customFormat="1" ht="12" customHeight="1" x14ac:dyDescent="0.25">
      <c r="A20" s="252">
        <v>44961</v>
      </c>
      <c r="B20" s="211" t="s">
        <v>267</v>
      </c>
      <c r="C20" s="253" t="s">
        <v>88</v>
      </c>
      <c r="D20" s="262">
        <v>18</v>
      </c>
      <c r="E20" s="201"/>
      <c r="F20" s="202"/>
      <c r="G20" s="263"/>
      <c r="H20" s="277"/>
      <c r="I20" s="173">
        <v>18</v>
      </c>
      <c r="J20" s="173"/>
      <c r="K20" s="173"/>
      <c r="L20" s="174"/>
      <c r="M20" s="173"/>
      <c r="N20" s="457"/>
      <c r="O20" s="289"/>
      <c r="P20" s="459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177"/>
      <c r="AC20" s="290"/>
      <c r="AD20" s="160"/>
      <c r="AE20" s="160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</row>
    <row r="21" spans="1:113" s="162" customFormat="1" ht="12" customHeight="1" x14ac:dyDescent="0.25">
      <c r="A21" s="252">
        <v>44961</v>
      </c>
      <c r="B21" s="211" t="s">
        <v>268</v>
      </c>
      <c r="C21" s="253" t="s">
        <v>88</v>
      </c>
      <c r="D21" s="262"/>
      <c r="E21" s="201"/>
      <c r="F21" s="202">
        <v>28.5</v>
      </c>
      <c r="G21" s="263"/>
      <c r="H21" s="277"/>
      <c r="I21" s="173">
        <v>28.5</v>
      </c>
      <c r="J21" s="173"/>
      <c r="K21" s="173"/>
      <c r="L21" s="174"/>
      <c r="M21" s="173"/>
      <c r="N21" s="457"/>
      <c r="O21" s="289"/>
      <c r="P21" s="459"/>
      <c r="Q21" s="177"/>
      <c r="R21" s="177"/>
      <c r="S21" s="177"/>
      <c r="T21" s="212"/>
      <c r="U21" s="177"/>
      <c r="V21" s="178"/>
      <c r="W21" s="177"/>
      <c r="X21" s="177"/>
      <c r="Y21" s="177"/>
      <c r="Z21" s="177"/>
      <c r="AA21" s="290"/>
      <c r="AB21" s="177"/>
      <c r="AC21" s="290"/>
      <c r="AD21" s="160"/>
      <c r="AE21" s="160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</row>
    <row r="22" spans="1:113" s="162" customFormat="1" ht="12" customHeight="1" x14ac:dyDescent="0.25">
      <c r="A22" s="252">
        <v>44961</v>
      </c>
      <c r="B22" s="211" t="s">
        <v>269</v>
      </c>
      <c r="C22" s="253" t="s">
        <v>88</v>
      </c>
      <c r="D22" s="262"/>
      <c r="E22" s="201"/>
      <c r="F22" s="202">
        <v>16</v>
      </c>
      <c r="G22" s="263"/>
      <c r="H22" s="277"/>
      <c r="I22" s="173">
        <v>16</v>
      </c>
      <c r="J22" s="173"/>
      <c r="K22" s="173"/>
      <c r="L22" s="174"/>
      <c r="M22" s="173"/>
      <c r="N22" s="457"/>
      <c r="O22" s="289"/>
      <c r="P22" s="459"/>
      <c r="Q22" s="177"/>
      <c r="R22" s="177"/>
      <c r="S22" s="177"/>
      <c r="T22" s="212"/>
      <c r="U22" s="177"/>
      <c r="V22" s="178"/>
      <c r="W22" s="177"/>
      <c r="X22" s="177"/>
      <c r="Y22" s="177"/>
      <c r="Z22" s="177"/>
      <c r="AA22" s="290"/>
      <c r="AB22" s="177"/>
      <c r="AC22" s="290"/>
      <c r="AD22" s="160"/>
      <c r="AE22" s="160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</row>
    <row r="23" spans="1:113" s="162" customFormat="1" ht="12" customHeight="1" x14ac:dyDescent="0.25">
      <c r="A23" s="252">
        <v>44961</v>
      </c>
      <c r="B23" s="211" t="s">
        <v>271</v>
      </c>
      <c r="C23" s="253" t="s">
        <v>88</v>
      </c>
      <c r="D23" s="262"/>
      <c r="E23" s="201"/>
      <c r="F23" s="202">
        <v>113.5</v>
      </c>
      <c r="G23" s="263"/>
      <c r="H23" s="277"/>
      <c r="I23" s="173">
        <v>113.5</v>
      </c>
      <c r="J23" s="173"/>
      <c r="K23" s="173"/>
      <c r="L23" s="174"/>
      <c r="M23" s="173"/>
      <c r="N23" s="457"/>
      <c r="O23" s="289"/>
      <c r="P23" s="459"/>
      <c r="Q23" s="177"/>
      <c r="R23" s="177"/>
      <c r="S23" s="177"/>
      <c r="T23" s="212"/>
      <c r="U23" s="177"/>
      <c r="V23" s="178"/>
      <c r="W23" s="177"/>
      <c r="X23" s="177"/>
      <c r="Y23" s="177"/>
      <c r="Z23" s="177"/>
      <c r="AA23" s="290"/>
      <c r="AB23" s="177"/>
      <c r="AC23" s="290"/>
      <c r="AD23" s="160"/>
      <c r="AE23" s="160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</row>
    <row r="24" spans="1:113" s="162" customFormat="1" ht="12" customHeight="1" x14ac:dyDescent="0.25">
      <c r="A24" s="252">
        <v>44961</v>
      </c>
      <c r="B24" s="211" t="s">
        <v>272</v>
      </c>
      <c r="C24" s="253" t="s">
        <v>88</v>
      </c>
      <c r="D24" s="262"/>
      <c r="E24" s="201"/>
      <c r="F24" s="202">
        <v>16</v>
      </c>
      <c r="G24" s="263"/>
      <c r="H24" s="277"/>
      <c r="I24" s="173">
        <v>16</v>
      </c>
      <c r="J24" s="173"/>
      <c r="K24" s="173"/>
      <c r="L24" s="174"/>
      <c r="M24" s="173"/>
      <c r="N24" s="457"/>
      <c r="O24" s="289"/>
      <c r="P24" s="459"/>
      <c r="Q24" s="177"/>
      <c r="R24" s="177"/>
      <c r="S24" s="177"/>
      <c r="T24" s="212"/>
      <c r="U24" s="177"/>
      <c r="V24" s="178"/>
      <c r="W24" s="177"/>
      <c r="X24" s="177"/>
      <c r="Y24" s="177"/>
      <c r="Z24" s="177"/>
      <c r="AA24" s="290"/>
      <c r="AB24" s="177"/>
      <c r="AC24" s="290"/>
      <c r="AD24" s="160"/>
      <c r="AE24" s="160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</row>
    <row r="25" spans="1:113" s="162" customFormat="1" ht="12" customHeight="1" x14ac:dyDescent="0.25">
      <c r="A25" s="252">
        <v>44961</v>
      </c>
      <c r="B25" s="211" t="s">
        <v>270</v>
      </c>
      <c r="C25" s="253" t="s">
        <v>88</v>
      </c>
      <c r="D25" s="262"/>
      <c r="E25" s="201"/>
      <c r="F25" s="202">
        <v>46.5</v>
      </c>
      <c r="G25" s="263"/>
      <c r="H25" s="277"/>
      <c r="I25" s="173">
        <v>46.5</v>
      </c>
      <c r="J25" s="173"/>
      <c r="K25" s="173"/>
      <c r="L25" s="174"/>
      <c r="M25" s="173"/>
      <c r="N25" s="457"/>
      <c r="O25" s="289"/>
      <c r="P25" s="459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290"/>
      <c r="AB25" s="177"/>
      <c r="AC25" s="290"/>
      <c r="AD25" s="160"/>
      <c r="AE25" s="160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</row>
    <row r="26" spans="1:113" s="162" customFormat="1" ht="12" customHeight="1" x14ac:dyDescent="0.25">
      <c r="A26" s="252">
        <v>44961</v>
      </c>
      <c r="B26" s="211" t="s">
        <v>273</v>
      </c>
      <c r="C26" s="253" t="s">
        <v>88</v>
      </c>
      <c r="D26" s="262">
        <v>358.3</v>
      </c>
      <c r="E26" s="201"/>
      <c r="F26" s="202"/>
      <c r="G26" s="263"/>
      <c r="H26" s="277"/>
      <c r="I26" s="173">
        <v>358.3</v>
      </c>
      <c r="J26" s="173"/>
      <c r="K26" s="173"/>
      <c r="L26" s="174"/>
      <c r="M26" s="173"/>
      <c r="N26" s="457"/>
      <c r="O26" s="289"/>
      <c r="P26" s="459"/>
      <c r="Q26" s="177"/>
      <c r="R26" s="177"/>
      <c r="S26" s="177"/>
      <c r="T26" s="212"/>
      <c r="U26" s="177"/>
      <c r="V26" s="178"/>
      <c r="W26" s="177"/>
      <c r="X26" s="177"/>
      <c r="Y26" s="177"/>
      <c r="Z26" s="177"/>
      <c r="AA26" s="290"/>
      <c r="AB26" s="177"/>
      <c r="AC26" s="290"/>
      <c r="AD26" s="160"/>
      <c r="AE26" s="160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</row>
    <row r="27" spans="1:113" s="162" customFormat="1" ht="12" customHeight="1" x14ac:dyDescent="0.25">
      <c r="A27" s="252">
        <v>44961</v>
      </c>
      <c r="B27" s="211" t="s">
        <v>287</v>
      </c>
      <c r="C27" s="253" t="s">
        <v>88</v>
      </c>
      <c r="D27" s="262"/>
      <c r="E27" s="201"/>
      <c r="F27" s="202"/>
      <c r="G27" s="263">
        <v>10.37</v>
      </c>
      <c r="H27" s="277"/>
      <c r="I27" s="173"/>
      <c r="J27" s="173"/>
      <c r="K27" s="173"/>
      <c r="L27" s="174"/>
      <c r="M27" s="173"/>
      <c r="N27" s="457"/>
      <c r="O27" s="289"/>
      <c r="P27" s="459"/>
      <c r="Q27" s="177"/>
      <c r="R27" s="177"/>
      <c r="S27" s="177"/>
      <c r="T27" s="212"/>
      <c r="U27" s="177"/>
      <c r="V27" s="178">
        <v>10.37</v>
      </c>
      <c r="W27" s="177"/>
      <c r="X27" s="177"/>
      <c r="Y27" s="177"/>
      <c r="Z27" s="177"/>
      <c r="AA27" s="290"/>
      <c r="AB27" s="177"/>
      <c r="AC27" s="290"/>
      <c r="AD27" s="160"/>
      <c r="AE27" s="160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</row>
    <row r="28" spans="1:113" s="162" customFormat="1" ht="12" customHeight="1" x14ac:dyDescent="0.25">
      <c r="A28" s="252">
        <v>44961</v>
      </c>
      <c r="B28" s="211" t="s">
        <v>288</v>
      </c>
      <c r="C28" s="253" t="s">
        <v>88</v>
      </c>
      <c r="D28" s="262"/>
      <c r="E28" s="201"/>
      <c r="F28" s="202"/>
      <c r="G28" s="263">
        <v>5.67</v>
      </c>
      <c r="H28" s="277"/>
      <c r="I28" s="173"/>
      <c r="J28" s="173"/>
      <c r="K28" s="173"/>
      <c r="L28" s="174"/>
      <c r="M28" s="173"/>
      <c r="N28" s="457"/>
      <c r="O28" s="289"/>
      <c r="P28" s="459"/>
      <c r="Q28" s="177"/>
      <c r="R28" s="177"/>
      <c r="S28" s="177"/>
      <c r="T28" s="212"/>
      <c r="U28" s="177"/>
      <c r="V28" s="178">
        <v>5.67</v>
      </c>
      <c r="W28" s="177"/>
      <c r="X28" s="177"/>
      <c r="Y28" s="177"/>
      <c r="Z28" s="177"/>
      <c r="AA28" s="290"/>
      <c r="AB28" s="177"/>
      <c r="AC28" s="290"/>
      <c r="AD28" s="160"/>
      <c r="AE28" s="160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</row>
    <row r="29" spans="1:113" s="162" customFormat="1" ht="12" customHeight="1" x14ac:dyDescent="0.25">
      <c r="A29" s="252">
        <v>44963</v>
      </c>
      <c r="B29" s="211" t="s">
        <v>274</v>
      </c>
      <c r="C29" s="253" t="s">
        <v>88</v>
      </c>
      <c r="D29" s="262">
        <v>80.64</v>
      </c>
      <c r="E29" s="201"/>
      <c r="F29" s="202"/>
      <c r="G29" s="263"/>
      <c r="H29" s="277">
        <v>80.64</v>
      </c>
      <c r="I29" s="173"/>
      <c r="J29" s="173"/>
      <c r="K29" s="173"/>
      <c r="L29" s="174"/>
      <c r="M29" s="173"/>
      <c r="N29" s="457"/>
      <c r="O29" s="289"/>
      <c r="P29" s="459"/>
      <c r="Q29" s="177"/>
      <c r="R29" s="177"/>
      <c r="S29" s="177"/>
      <c r="T29" s="212"/>
      <c r="U29" s="177"/>
      <c r="V29" s="178"/>
      <c r="W29" s="177"/>
      <c r="X29" s="177"/>
      <c r="Y29" s="177"/>
      <c r="Z29" s="177"/>
      <c r="AA29" s="290"/>
      <c r="AB29" s="177"/>
      <c r="AC29" s="290"/>
      <c r="AD29" s="160"/>
      <c r="AE29" s="160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</row>
    <row r="30" spans="1:113" s="162" customFormat="1" ht="12" customHeight="1" x14ac:dyDescent="0.25">
      <c r="A30" s="252">
        <v>44966</v>
      </c>
      <c r="B30" s="211" t="s">
        <v>290</v>
      </c>
      <c r="C30" s="253" t="s">
        <v>88</v>
      </c>
      <c r="D30" s="262"/>
      <c r="E30" s="201"/>
      <c r="F30" s="202"/>
      <c r="G30" s="263">
        <v>16.989999999999998</v>
      </c>
      <c r="H30" s="277"/>
      <c r="I30" s="173"/>
      <c r="J30" s="173"/>
      <c r="K30" s="173"/>
      <c r="L30" s="174"/>
      <c r="M30" s="173"/>
      <c r="N30" s="457"/>
      <c r="O30" s="289"/>
      <c r="P30" s="459"/>
      <c r="Q30" s="177">
        <v>16.989999999999998</v>
      </c>
      <c r="R30" s="177"/>
      <c r="S30" s="177"/>
      <c r="T30" s="212"/>
      <c r="U30" s="177"/>
      <c r="V30" s="178"/>
      <c r="W30" s="177"/>
      <c r="X30" s="177"/>
      <c r="Y30" s="177"/>
      <c r="Z30" s="177"/>
      <c r="AA30" s="290"/>
      <c r="AB30" s="177"/>
      <c r="AC30" s="290"/>
      <c r="AD30" s="160"/>
      <c r="AE30" s="160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</row>
    <row r="31" spans="1:113" s="162" customFormat="1" ht="12" customHeight="1" x14ac:dyDescent="0.25">
      <c r="A31" s="252">
        <v>44968</v>
      </c>
      <c r="B31" s="211" t="s">
        <v>275</v>
      </c>
      <c r="C31" s="253" t="s">
        <v>88</v>
      </c>
      <c r="D31" s="262"/>
      <c r="E31" s="201"/>
      <c r="F31" s="202">
        <v>18</v>
      </c>
      <c r="G31" s="263"/>
      <c r="H31" s="277"/>
      <c r="I31" s="173">
        <v>18</v>
      </c>
      <c r="J31" s="173"/>
      <c r="K31" s="173"/>
      <c r="L31" s="174"/>
      <c r="M31" s="173"/>
      <c r="N31" s="457"/>
      <c r="O31" s="289"/>
      <c r="P31" s="459"/>
      <c r="Q31" s="177"/>
      <c r="R31" s="177"/>
      <c r="S31" s="177"/>
      <c r="T31" s="212"/>
      <c r="U31" s="177"/>
      <c r="V31" s="178"/>
      <c r="W31" s="177"/>
      <c r="X31" s="177"/>
      <c r="Y31" s="177"/>
      <c r="Z31" s="177"/>
      <c r="AA31" s="290"/>
      <c r="AB31" s="177"/>
      <c r="AC31" s="290"/>
      <c r="AD31" s="160"/>
      <c r="AE31" s="160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</row>
    <row r="32" spans="1:113" s="162" customFormat="1" ht="12" customHeight="1" x14ac:dyDescent="0.25">
      <c r="A32" s="252">
        <v>44968</v>
      </c>
      <c r="B32" s="211" t="s">
        <v>276</v>
      </c>
      <c r="C32" s="253" t="s">
        <v>88</v>
      </c>
      <c r="D32" s="262"/>
      <c r="E32" s="201"/>
      <c r="F32" s="202">
        <v>38</v>
      </c>
      <c r="G32" s="263"/>
      <c r="H32" s="277"/>
      <c r="I32" s="173">
        <v>38</v>
      </c>
      <c r="J32" s="173"/>
      <c r="K32" s="173"/>
      <c r="L32" s="174"/>
      <c r="M32" s="173"/>
      <c r="N32" s="457"/>
      <c r="O32" s="289"/>
      <c r="P32" s="459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177"/>
      <c r="AC32" s="290"/>
      <c r="AD32" s="160"/>
      <c r="AE32" s="160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</row>
    <row r="33" spans="1:113" s="162" customFormat="1" ht="12" customHeight="1" x14ac:dyDescent="0.25">
      <c r="A33" s="252">
        <v>44968</v>
      </c>
      <c r="B33" s="211" t="s">
        <v>277</v>
      </c>
      <c r="C33" s="253" t="s">
        <v>88</v>
      </c>
      <c r="D33" s="262">
        <v>34</v>
      </c>
      <c r="E33" s="201"/>
      <c r="F33" s="202"/>
      <c r="G33" s="263"/>
      <c r="H33" s="277"/>
      <c r="I33" s="173">
        <v>34</v>
      </c>
      <c r="J33" s="173"/>
      <c r="K33" s="173"/>
      <c r="L33" s="174"/>
      <c r="M33" s="173"/>
      <c r="N33" s="457"/>
      <c r="O33" s="289"/>
      <c r="P33" s="459"/>
      <c r="Q33" s="177"/>
      <c r="R33" s="177"/>
      <c r="S33" s="177"/>
      <c r="T33" s="212"/>
      <c r="U33" s="177"/>
      <c r="V33" s="178"/>
      <c r="W33" s="177"/>
      <c r="X33" s="177"/>
      <c r="Y33" s="177"/>
      <c r="Z33" s="177"/>
      <c r="AA33" s="290"/>
      <c r="AB33" s="177"/>
      <c r="AC33" s="290"/>
      <c r="AD33" s="160"/>
      <c r="AE33" s="160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</row>
    <row r="34" spans="1:113" s="162" customFormat="1" ht="12" customHeight="1" x14ac:dyDescent="0.25">
      <c r="A34" s="252">
        <v>44968</v>
      </c>
      <c r="B34" s="211" t="s">
        <v>278</v>
      </c>
      <c r="C34" s="253" t="s">
        <v>88</v>
      </c>
      <c r="D34" s="262"/>
      <c r="E34" s="201"/>
      <c r="F34" s="202">
        <v>31.5</v>
      </c>
      <c r="G34" s="263"/>
      <c r="H34" s="277"/>
      <c r="I34" s="173">
        <v>31.5</v>
      </c>
      <c r="J34" s="173"/>
      <c r="K34" s="173"/>
      <c r="L34" s="174"/>
      <c r="M34" s="173"/>
      <c r="N34" s="457"/>
      <c r="O34" s="289"/>
      <c r="P34" s="459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177"/>
      <c r="AC34" s="290"/>
      <c r="AD34" s="160"/>
      <c r="AE34" s="160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</row>
    <row r="35" spans="1:113" s="162" customFormat="1" ht="12" customHeight="1" x14ac:dyDescent="0.25">
      <c r="A35" s="252">
        <v>44968</v>
      </c>
      <c r="B35" s="211" t="s">
        <v>279</v>
      </c>
      <c r="C35" s="253" t="s">
        <v>88</v>
      </c>
      <c r="D35" s="262"/>
      <c r="E35" s="201"/>
      <c r="F35" s="202">
        <v>1</v>
      </c>
      <c r="G35" s="263"/>
      <c r="H35" s="277"/>
      <c r="I35" s="173">
        <v>1</v>
      </c>
      <c r="J35" s="173"/>
      <c r="K35" s="173"/>
      <c r="L35" s="174"/>
      <c r="M35" s="173"/>
      <c r="N35" s="457"/>
      <c r="O35" s="289"/>
      <c r="P35" s="459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290"/>
      <c r="AB35" s="177"/>
      <c r="AC35" s="290"/>
      <c r="AD35" s="160"/>
      <c r="AE35" s="160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</row>
    <row r="36" spans="1:113" s="162" customFormat="1" ht="12" customHeight="1" x14ac:dyDescent="0.25">
      <c r="A36" s="252">
        <v>44968</v>
      </c>
      <c r="B36" s="211" t="s">
        <v>280</v>
      </c>
      <c r="C36" s="253" t="s">
        <v>88</v>
      </c>
      <c r="D36" s="262">
        <v>12</v>
      </c>
      <c r="E36" s="201"/>
      <c r="F36" s="202"/>
      <c r="G36" s="263"/>
      <c r="H36" s="277"/>
      <c r="I36" s="173">
        <v>12</v>
      </c>
      <c r="J36" s="173"/>
      <c r="K36" s="173"/>
      <c r="L36" s="174"/>
      <c r="M36" s="173"/>
      <c r="N36" s="457"/>
      <c r="O36" s="289"/>
      <c r="P36" s="459"/>
      <c r="Q36" s="177"/>
      <c r="R36" s="177"/>
      <c r="S36" s="177"/>
      <c r="T36" s="212"/>
      <c r="U36" s="177"/>
      <c r="V36" s="178"/>
      <c r="W36" s="177"/>
      <c r="X36" s="177"/>
      <c r="Y36" s="177"/>
      <c r="Z36" s="177"/>
      <c r="AA36" s="290"/>
      <c r="AB36" s="177"/>
      <c r="AC36" s="290"/>
      <c r="AD36" s="160"/>
      <c r="AE36" s="160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</row>
    <row r="37" spans="1:113" s="162" customFormat="1" ht="12" customHeight="1" x14ac:dyDescent="0.25">
      <c r="A37" s="252">
        <v>44968</v>
      </c>
      <c r="B37" s="211" t="s">
        <v>281</v>
      </c>
      <c r="C37" s="253" t="s">
        <v>88</v>
      </c>
      <c r="D37" s="262"/>
      <c r="E37" s="201"/>
      <c r="F37" s="202">
        <v>-2</v>
      </c>
      <c r="G37" s="263"/>
      <c r="H37" s="277"/>
      <c r="I37" s="173">
        <v>-2</v>
      </c>
      <c r="J37" s="173"/>
      <c r="K37" s="173"/>
      <c r="L37" s="174"/>
      <c r="M37" s="173"/>
      <c r="N37" s="457"/>
      <c r="O37" s="289"/>
      <c r="P37" s="459"/>
      <c r="Q37" s="177"/>
      <c r="R37" s="177"/>
      <c r="S37" s="177"/>
      <c r="T37" s="212"/>
      <c r="U37" s="177"/>
      <c r="V37" s="178"/>
      <c r="W37" s="177"/>
      <c r="X37" s="177"/>
      <c r="Y37" s="177"/>
      <c r="Z37" s="177"/>
      <c r="AA37" s="290"/>
      <c r="AB37" s="177"/>
      <c r="AC37" s="290"/>
      <c r="AD37" s="160"/>
      <c r="AE37" s="160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</row>
    <row r="38" spans="1:113" s="162" customFormat="1" ht="12" customHeight="1" x14ac:dyDescent="0.25">
      <c r="A38" s="252">
        <v>44968</v>
      </c>
      <c r="B38" s="211" t="s">
        <v>282</v>
      </c>
      <c r="C38" s="253" t="s">
        <v>88</v>
      </c>
      <c r="D38" s="262"/>
      <c r="E38" s="201"/>
      <c r="F38" s="202">
        <v>310.5</v>
      </c>
      <c r="G38" s="263"/>
      <c r="H38" s="277"/>
      <c r="I38" s="173">
        <v>310.5</v>
      </c>
      <c r="J38" s="173"/>
      <c r="K38" s="173"/>
      <c r="L38" s="174"/>
      <c r="M38" s="173"/>
      <c r="N38" s="457"/>
      <c r="O38" s="289"/>
      <c r="P38" s="459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290"/>
      <c r="AB38" s="177"/>
      <c r="AC38" s="290"/>
      <c r="AD38" s="160"/>
      <c r="AE38" s="160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</row>
    <row r="39" spans="1:113" s="162" customFormat="1" ht="12" customHeight="1" x14ac:dyDescent="0.25">
      <c r="A39" s="252">
        <v>44968</v>
      </c>
      <c r="B39" s="211" t="s">
        <v>280</v>
      </c>
      <c r="C39" s="253" t="s">
        <v>88</v>
      </c>
      <c r="D39" s="262"/>
      <c r="E39" s="201"/>
      <c r="F39" s="202">
        <v>24</v>
      </c>
      <c r="G39" s="263"/>
      <c r="H39" s="277"/>
      <c r="I39" s="173">
        <v>24</v>
      </c>
      <c r="J39" s="173"/>
      <c r="K39" s="173"/>
      <c r="L39" s="174"/>
      <c r="M39" s="173"/>
      <c r="N39" s="457"/>
      <c r="O39" s="289"/>
      <c r="P39" s="459"/>
      <c r="Q39" s="177"/>
      <c r="R39" s="177"/>
      <c r="S39" s="177"/>
      <c r="T39" s="212"/>
      <c r="U39" s="177"/>
      <c r="V39" s="178"/>
      <c r="W39" s="177"/>
      <c r="X39" s="177"/>
      <c r="Y39" s="177"/>
      <c r="Z39" s="177"/>
      <c r="AA39" s="290"/>
      <c r="AB39" s="177"/>
      <c r="AC39" s="290"/>
      <c r="AD39" s="160"/>
      <c r="AE39" s="160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</row>
    <row r="40" spans="1:113" s="162" customFormat="1" ht="12" customHeight="1" x14ac:dyDescent="0.25">
      <c r="A40" s="252">
        <v>44968</v>
      </c>
      <c r="B40" s="211" t="s">
        <v>283</v>
      </c>
      <c r="C40" s="253" t="s">
        <v>88</v>
      </c>
      <c r="D40" s="262"/>
      <c r="E40" s="201"/>
      <c r="F40" s="202">
        <v>68</v>
      </c>
      <c r="G40" s="263"/>
      <c r="H40" s="277"/>
      <c r="I40" s="173">
        <v>68</v>
      </c>
      <c r="J40" s="173"/>
      <c r="K40" s="173"/>
      <c r="L40" s="174"/>
      <c r="M40" s="173"/>
      <c r="N40" s="457"/>
      <c r="O40" s="289"/>
      <c r="P40" s="459"/>
      <c r="Q40" s="177"/>
      <c r="R40" s="177"/>
      <c r="S40" s="177"/>
      <c r="T40" s="212"/>
      <c r="U40" s="177"/>
      <c r="V40" s="178"/>
      <c r="W40" s="177"/>
      <c r="X40" s="177"/>
      <c r="Y40" s="177"/>
      <c r="Z40" s="177"/>
      <c r="AA40" s="290"/>
      <c r="AB40" s="177"/>
      <c r="AC40" s="290"/>
      <c r="AD40" s="160"/>
      <c r="AE40" s="160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</row>
    <row r="41" spans="1:113" s="162" customFormat="1" ht="12" customHeight="1" x14ac:dyDescent="0.25">
      <c r="A41" s="252">
        <v>44968</v>
      </c>
      <c r="B41" s="211" t="s">
        <v>286</v>
      </c>
      <c r="C41" s="253" t="s">
        <v>88</v>
      </c>
      <c r="D41" s="262"/>
      <c r="E41" s="201"/>
      <c r="F41" s="202"/>
      <c r="G41" s="263">
        <v>35</v>
      </c>
      <c r="H41" s="277"/>
      <c r="I41" s="173"/>
      <c r="J41" s="173"/>
      <c r="K41" s="173"/>
      <c r="L41" s="174"/>
      <c r="M41" s="173"/>
      <c r="N41" s="457"/>
      <c r="O41" s="289"/>
      <c r="P41" s="459"/>
      <c r="Q41" s="177"/>
      <c r="R41" s="177"/>
      <c r="S41" s="177">
        <v>35</v>
      </c>
      <c r="T41" s="212"/>
      <c r="U41" s="177"/>
      <c r="V41" s="178"/>
      <c r="W41" s="177"/>
      <c r="X41" s="177"/>
      <c r="Y41" s="177"/>
      <c r="Z41" s="177"/>
      <c r="AA41" s="290"/>
      <c r="AB41" s="177"/>
      <c r="AC41" s="290"/>
      <c r="AD41" s="160"/>
      <c r="AE41" s="160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</row>
    <row r="42" spans="1:113" s="162" customFormat="1" ht="12" customHeight="1" x14ac:dyDescent="0.25">
      <c r="A42" s="252">
        <v>44969</v>
      </c>
      <c r="B42" s="211" t="s">
        <v>284</v>
      </c>
      <c r="C42" s="253" t="s">
        <v>88</v>
      </c>
      <c r="D42" s="262">
        <v>50</v>
      </c>
      <c r="E42" s="201"/>
      <c r="F42" s="202"/>
      <c r="G42" s="263"/>
      <c r="H42" s="277">
        <v>50</v>
      </c>
      <c r="I42" s="173"/>
      <c r="J42" s="173"/>
      <c r="K42" s="173"/>
      <c r="L42" s="174"/>
      <c r="M42" s="173"/>
      <c r="N42" s="457"/>
      <c r="O42" s="289"/>
      <c r="P42" s="459"/>
      <c r="Q42" s="177"/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177"/>
      <c r="AC42" s="290"/>
      <c r="AD42" s="160"/>
      <c r="AE42" s="160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</row>
    <row r="43" spans="1:113" s="162" customFormat="1" ht="12" customHeight="1" x14ac:dyDescent="0.25">
      <c r="A43" s="252">
        <v>44971</v>
      </c>
      <c r="B43" s="211" t="s">
        <v>285</v>
      </c>
      <c r="C43" s="253" t="s">
        <v>88</v>
      </c>
      <c r="D43" s="262"/>
      <c r="E43" s="201">
        <v>431.09</v>
      </c>
      <c r="F43" s="202"/>
      <c r="G43" s="263"/>
      <c r="H43" s="277"/>
      <c r="I43" s="173"/>
      <c r="J43" s="173"/>
      <c r="K43" s="173"/>
      <c r="L43" s="174"/>
      <c r="M43" s="173"/>
      <c r="N43" s="457"/>
      <c r="O43" s="289"/>
      <c r="P43" s="459">
        <v>431.09</v>
      </c>
      <c r="Q43" s="177"/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177"/>
      <c r="AC43" s="290"/>
      <c r="AD43" s="160"/>
      <c r="AE43" s="160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</row>
    <row r="44" spans="1:113" s="162" customFormat="1" ht="12" customHeight="1" x14ac:dyDescent="0.25">
      <c r="A44" s="252">
        <v>44971</v>
      </c>
      <c r="B44" s="211" t="s">
        <v>291</v>
      </c>
      <c r="C44" s="253" t="s">
        <v>88</v>
      </c>
      <c r="D44" s="262">
        <v>60</v>
      </c>
      <c r="E44" s="201"/>
      <c r="F44" s="202"/>
      <c r="G44" s="263"/>
      <c r="H44" s="277">
        <v>60</v>
      </c>
      <c r="I44" s="173"/>
      <c r="J44" s="173"/>
      <c r="K44" s="173"/>
      <c r="L44" s="174"/>
      <c r="M44" s="173"/>
      <c r="N44" s="457"/>
      <c r="O44" s="289"/>
      <c r="P44" s="459"/>
      <c r="Q44" s="177"/>
      <c r="R44" s="177"/>
      <c r="S44" s="177"/>
      <c r="T44" s="212"/>
      <c r="U44" s="177"/>
      <c r="V44" s="178"/>
      <c r="W44" s="177"/>
      <c r="X44" s="177"/>
      <c r="Y44" s="177"/>
      <c r="Z44" s="177"/>
      <c r="AA44" s="290"/>
      <c r="AB44" s="177"/>
      <c r="AC44" s="290"/>
      <c r="AD44" s="160"/>
      <c r="AE44" s="160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</row>
    <row r="45" spans="1:113" s="162" customFormat="1" ht="12" customHeight="1" x14ac:dyDescent="0.25">
      <c r="A45" s="252">
        <v>44974</v>
      </c>
      <c r="B45" s="211" t="s">
        <v>292</v>
      </c>
      <c r="C45" s="253" t="s">
        <v>88</v>
      </c>
      <c r="D45" s="262">
        <v>45.9</v>
      </c>
      <c r="E45" s="201"/>
      <c r="F45" s="202"/>
      <c r="G45" s="263"/>
      <c r="H45" s="277"/>
      <c r="I45" s="173">
        <v>45.9</v>
      </c>
      <c r="J45" s="173"/>
      <c r="K45" s="173"/>
      <c r="L45" s="174"/>
      <c r="M45" s="173"/>
      <c r="N45" s="457"/>
      <c r="O45" s="289"/>
      <c r="P45" s="459"/>
      <c r="Q45" s="177"/>
      <c r="R45" s="177"/>
      <c r="S45" s="177"/>
      <c r="T45" s="212"/>
      <c r="U45" s="177"/>
      <c r="V45" s="178"/>
      <c r="W45" s="177"/>
      <c r="X45" s="177"/>
      <c r="Y45" s="177"/>
      <c r="Z45" s="177"/>
      <c r="AA45" s="290"/>
      <c r="AB45" s="177"/>
      <c r="AC45" s="290"/>
      <c r="AD45" s="160"/>
      <c r="AE45" s="160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</row>
    <row r="46" spans="1:113" s="162" customFormat="1" ht="12" customHeight="1" x14ac:dyDescent="0.25">
      <c r="A46" s="252">
        <v>44974</v>
      </c>
      <c r="B46" s="211" t="s">
        <v>293</v>
      </c>
      <c r="C46" s="253" t="s">
        <v>88</v>
      </c>
      <c r="D46" s="262"/>
      <c r="E46" s="201"/>
      <c r="F46" s="202">
        <v>14</v>
      </c>
      <c r="G46" s="263"/>
      <c r="H46" s="277"/>
      <c r="I46" s="173">
        <v>14</v>
      </c>
      <c r="J46" s="173"/>
      <c r="K46" s="173"/>
      <c r="L46" s="174"/>
      <c r="M46" s="173"/>
      <c r="N46" s="457"/>
      <c r="O46" s="289"/>
      <c r="P46" s="459"/>
      <c r="Q46" s="177"/>
      <c r="R46" s="177"/>
      <c r="S46" s="177"/>
      <c r="T46" s="212"/>
      <c r="U46" s="177"/>
      <c r="V46" s="178"/>
      <c r="W46" s="177"/>
      <c r="X46" s="177"/>
      <c r="Y46" s="177"/>
      <c r="Z46" s="177"/>
      <c r="AA46" s="290"/>
      <c r="AB46" s="177"/>
      <c r="AC46" s="290"/>
      <c r="AD46" s="160"/>
      <c r="AE46" s="160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</row>
    <row r="47" spans="1:113" s="162" customFormat="1" ht="12" customHeight="1" x14ac:dyDescent="0.25">
      <c r="A47" s="252">
        <v>44974</v>
      </c>
      <c r="B47" s="211" t="s">
        <v>294</v>
      </c>
      <c r="C47" s="253" t="s">
        <v>88</v>
      </c>
      <c r="D47" s="262"/>
      <c r="E47" s="201"/>
      <c r="F47" s="202">
        <v>20</v>
      </c>
      <c r="G47" s="263"/>
      <c r="H47" s="277"/>
      <c r="I47" s="173">
        <v>20</v>
      </c>
      <c r="J47" s="173"/>
      <c r="K47" s="173"/>
      <c r="L47" s="174"/>
      <c r="M47" s="173"/>
      <c r="N47" s="457"/>
      <c r="O47" s="289"/>
      <c r="P47" s="459"/>
      <c r="Q47" s="177"/>
      <c r="R47" s="177"/>
      <c r="S47" s="177"/>
      <c r="T47" s="212"/>
      <c r="U47" s="177"/>
      <c r="V47" s="178"/>
      <c r="W47" s="177"/>
      <c r="X47" s="177"/>
      <c r="Y47" s="177"/>
      <c r="Z47" s="177"/>
      <c r="AA47" s="290"/>
      <c r="AB47" s="177"/>
      <c r="AC47" s="290"/>
      <c r="AD47" s="160"/>
      <c r="AE47" s="160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</row>
    <row r="48" spans="1:113" s="162" customFormat="1" ht="12" customHeight="1" x14ac:dyDescent="0.25">
      <c r="A48" s="252">
        <v>44974</v>
      </c>
      <c r="B48" s="211" t="s">
        <v>295</v>
      </c>
      <c r="C48" s="253" t="s">
        <v>88</v>
      </c>
      <c r="D48" s="262">
        <v>50.6</v>
      </c>
      <c r="E48" s="201"/>
      <c r="F48" s="202"/>
      <c r="G48" s="263"/>
      <c r="H48" s="277"/>
      <c r="I48" s="173">
        <v>50.6</v>
      </c>
      <c r="J48" s="173"/>
      <c r="K48" s="173"/>
      <c r="L48" s="174"/>
      <c r="M48" s="173"/>
      <c r="N48" s="457"/>
      <c r="O48" s="289"/>
      <c r="P48" s="459"/>
      <c r="Q48" s="177"/>
      <c r="R48" s="177"/>
      <c r="S48" s="177"/>
      <c r="T48" s="212"/>
      <c r="U48" s="177"/>
      <c r="V48" s="178"/>
      <c r="W48" s="177"/>
      <c r="X48" s="177"/>
      <c r="Y48" s="177"/>
      <c r="Z48" s="177"/>
      <c r="AA48" s="290"/>
      <c r="AB48" s="177"/>
      <c r="AC48" s="290"/>
      <c r="AD48" s="160"/>
      <c r="AE48" s="160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</row>
    <row r="49" spans="1:113" s="162" customFormat="1" ht="12" customHeight="1" x14ac:dyDescent="0.25">
      <c r="A49" s="252">
        <v>44974</v>
      </c>
      <c r="B49" s="211" t="s">
        <v>296</v>
      </c>
      <c r="C49" s="253" t="s">
        <v>88</v>
      </c>
      <c r="D49" s="262"/>
      <c r="E49" s="201"/>
      <c r="F49" s="202"/>
      <c r="G49" s="263">
        <v>4.2</v>
      </c>
      <c r="H49" s="277"/>
      <c r="I49" s="173"/>
      <c r="J49" s="173"/>
      <c r="K49" s="173"/>
      <c r="L49" s="174"/>
      <c r="M49" s="173"/>
      <c r="N49" s="457"/>
      <c r="O49" s="289"/>
      <c r="P49" s="459"/>
      <c r="Q49" s="177">
        <v>4.2</v>
      </c>
      <c r="R49" s="177"/>
      <c r="S49" s="177"/>
      <c r="T49" s="212"/>
      <c r="U49" s="177"/>
      <c r="V49" s="178"/>
      <c r="W49" s="177"/>
      <c r="X49" s="177"/>
      <c r="Y49" s="177"/>
      <c r="Z49" s="177"/>
      <c r="AA49" s="290"/>
      <c r="AB49" s="177"/>
      <c r="AC49" s="290"/>
      <c r="AD49" s="160"/>
      <c r="AE49" s="160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</row>
    <row r="50" spans="1:113" s="162" customFormat="1" ht="12" customHeight="1" x14ac:dyDescent="0.25">
      <c r="A50" s="252">
        <v>44974</v>
      </c>
      <c r="B50" s="211" t="s">
        <v>298</v>
      </c>
      <c r="C50" s="253" t="s">
        <v>88</v>
      </c>
      <c r="D50" s="262"/>
      <c r="E50" s="201"/>
      <c r="F50" s="202"/>
      <c r="G50" s="263">
        <v>167.88</v>
      </c>
      <c r="H50" s="277"/>
      <c r="I50" s="173"/>
      <c r="J50" s="173"/>
      <c r="K50" s="173"/>
      <c r="L50" s="174"/>
      <c r="M50" s="173"/>
      <c r="N50" s="457"/>
      <c r="O50" s="289"/>
      <c r="P50" s="459"/>
      <c r="Q50" s="177"/>
      <c r="R50" s="177"/>
      <c r="S50" s="177"/>
      <c r="T50" s="212"/>
      <c r="U50" s="177">
        <v>167.88</v>
      </c>
      <c r="V50" s="178"/>
      <c r="W50" s="177"/>
      <c r="X50" s="177"/>
      <c r="Y50" s="177"/>
      <c r="Z50" s="177"/>
      <c r="AA50" s="290"/>
      <c r="AB50" s="177"/>
      <c r="AC50" s="290"/>
      <c r="AD50" s="160"/>
      <c r="AE50" s="160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</row>
    <row r="51" spans="1:113" s="162" customFormat="1" ht="12" customHeight="1" x14ac:dyDescent="0.25">
      <c r="A51" s="252">
        <v>44974</v>
      </c>
      <c r="B51" s="211" t="s">
        <v>297</v>
      </c>
      <c r="C51" s="253" t="s">
        <v>88</v>
      </c>
      <c r="D51" s="262"/>
      <c r="E51" s="201"/>
      <c r="F51" s="202"/>
      <c r="G51" s="263">
        <v>4.46</v>
      </c>
      <c r="H51" s="277"/>
      <c r="I51" s="173"/>
      <c r="J51" s="173"/>
      <c r="K51" s="173"/>
      <c r="L51" s="174"/>
      <c r="M51" s="173"/>
      <c r="N51" s="457"/>
      <c r="O51" s="289"/>
      <c r="P51" s="459"/>
      <c r="Q51" s="177"/>
      <c r="R51" s="177"/>
      <c r="S51" s="177"/>
      <c r="T51" s="212"/>
      <c r="U51" s="177">
        <v>4.46</v>
      </c>
      <c r="V51" s="178"/>
      <c r="W51" s="177"/>
      <c r="X51" s="177"/>
      <c r="Y51" s="177"/>
      <c r="Z51" s="177"/>
      <c r="AA51" s="290"/>
      <c r="AB51" s="177"/>
      <c r="AC51" s="290"/>
      <c r="AD51" s="160"/>
      <c r="AE51" s="160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</row>
    <row r="52" spans="1:113" s="162" customFormat="1" ht="12" customHeight="1" x14ac:dyDescent="0.25">
      <c r="A52" s="252">
        <v>44979</v>
      </c>
      <c r="B52" s="211" t="s">
        <v>299</v>
      </c>
      <c r="C52" s="253" t="s">
        <v>88</v>
      </c>
      <c r="D52" s="262"/>
      <c r="E52" s="201">
        <v>8.16</v>
      </c>
      <c r="F52" s="202"/>
      <c r="G52" s="263"/>
      <c r="H52" s="277"/>
      <c r="I52" s="173"/>
      <c r="J52" s="173"/>
      <c r="K52" s="173"/>
      <c r="L52" s="174"/>
      <c r="M52" s="173"/>
      <c r="N52" s="457"/>
      <c r="O52" s="289"/>
      <c r="P52" s="459"/>
      <c r="Q52" s="177"/>
      <c r="R52" s="177"/>
      <c r="S52" s="177"/>
      <c r="T52" s="212"/>
      <c r="U52" s="177"/>
      <c r="V52" s="178"/>
      <c r="W52" s="177"/>
      <c r="X52" s="177">
        <v>8.16</v>
      </c>
      <c r="Y52" s="177"/>
      <c r="Z52" s="177"/>
      <c r="AA52" s="290"/>
      <c r="AB52" s="177"/>
      <c r="AC52" s="290"/>
      <c r="AD52" s="160"/>
      <c r="AE52" s="160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</row>
    <row r="53" spans="1:113" s="162" customFormat="1" ht="12" customHeight="1" x14ac:dyDescent="0.25">
      <c r="A53" s="252">
        <v>44979</v>
      </c>
      <c r="B53" s="211" t="s">
        <v>300</v>
      </c>
      <c r="C53" s="253" t="s">
        <v>88</v>
      </c>
      <c r="D53" s="262">
        <v>570.20000000000005</v>
      </c>
      <c r="E53" s="201"/>
      <c r="F53" s="202"/>
      <c r="G53" s="263">
        <v>570.20000000000005</v>
      </c>
      <c r="H53" s="277"/>
      <c r="I53" s="173"/>
      <c r="J53" s="173"/>
      <c r="K53" s="173"/>
      <c r="L53" s="174"/>
      <c r="M53" s="173"/>
      <c r="N53" s="457"/>
      <c r="O53" s="289"/>
      <c r="P53" s="459"/>
      <c r="Q53" s="177"/>
      <c r="R53" s="177"/>
      <c r="S53" s="177"/>
      <c r="T53" s="212"/>
      <c r="U53" s="177"/>
      <c r="V53" s="178"/>
      <c r="W53" s="177"/>
      <c r="X53" s="177"/>
      <c r="Y53" s="177"/>
      <c r="Z53" s="177"/>
      <c r="AA53" s="290"/>
      <c r="AB53" s="177"/>
      <c r="AC53" s="290"/>
      <c r="AD53" s="160"/>
      <c r="AE53" s="160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</row>
    <row r="54" spans="1:113" s="162" customFormat="1" ht="12" customHeight="1" x14ac:dyDescent="0.25">
      <c r="A54" s="252">
        <v>44981</v>
      </c>
      <c r="B54" s="211" t="s">
        <v>261</v>
      </c>
      <c r="C54" s="253" t="s">
        <v>88</v>
      </c>
      <c r="D54" s="262">
        <v>48</v>
      </c>
      <c r="E54" s="201"/>
      <c r="F54" s="202"/>
      <c r="G54" s="263"/>
      <c r="H54" s="277">
        <v>48</v>
      </c>
      <c r="I54" s="173"/>
      <c r="J54" s="173"/>
      <c r="K54" s="173"/>
      <c r="L54" s="174"/>
      <c r="M54" s="173"/>
      <c r="N54" s="457"/>
      <c r="O54" s="289"/>
      <c r="P54" s="459"/>
      <c r="Q54" s="177"/>
      <c r="R54" s="177"/>
      <c r="S54" s="177"/>
      <c r="T54" s="212"/>
      <c r="U54" s="177"/>
      <c r="V54" s="178"/>
      <c r="W54" s="177"/>
      <c r="X54" s="177"/>
      <c r="Y54" s="177"/>
      <c r="Z54" s="177"/>
      <c r="AA54" s="290"/>
      <c r="AB54" s="177"/>
      <c r="AC54" s="290"/>
      <c r="AD54" s="160"/>
      <c r="AE54" s="160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</row>
    <row r="55" spans="1:113" s="162" customFormat="1" ht="12" customHeight="1" x14ac:dyDescent="0.25">
      <c r="A55" s="252">
        <v>44981</v>
      </c>
      <c r="B55" s="211" t="s">
        <v>301</v>
      </c>
      <c r="C55" s="253" t="s">
        <v>88</v>
      </c>
      <c r="D55" s="262">
        <v>57.15</v>
      </c>
      <c r="E55" s="201"/>
      <c r="F55" s="202"/>
      <c r="G55" s="263"/>
      <c r="H55" s="277">
        <v>57.15</v>
      </c>
      <c r="I55" s="173"/>
      <c r="J55" s="173"/>
      <c r="K55" s="173"/>
      <c r="L55" s="174"/>
      <c r="M55" s="173"/>
      <c r="N55" s="457"/>
      <c r="O55" s="289"/>
      <c r="P55" s="459"/>
      <c r="Q55" s="177"/>
      <c r="R55" s="177"/>
      <c r="S55" s="177"/>
      <c r="T55" s="212"/>
      <c r="U55" s="177"/>
      <c r="V55" s="178"/>
      <c r="W55" s="177"/>
      <c r="X55" s="177"/>
      <c r="Y55" s="177"/>
      <c r="Z55" s="177"/>
      <c r="AA55" s="290"/>
      <c r="AB55" s="177"/>
      <c r="AC55" s="290"/>
      <c r="AD55" s="160"/>
      <c r="AE55" s="160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</row>
    <row r="56" spans="1:113" s="162" customFormat="1" ht="12" customHeight="1" x14ac:dyDescent="0.25">
      <c r="A56" s="252">
        <v>44981</v>
      </c>
      <c r="B56" s="211" t="s">
        <v>302</v>
      </c>
      <c r="C56" s="253" t="s">
        <v>88</v>
      </c>
      <c r="D56" s="262"/>
      <c r="E56" s="201">
        <f>879+67</f>
        <v>946</v>
      </c>
      <c r="F56" s="202"/>
      <c r="G56" s="263"/>
      <c r="H56" s="277"/>
      <c r="I56" s="173"/>
      <c r="J56" s="173"/>
      <c r="K56" s="173"/>
      <c r="L56" s="174"/>
      <c r="M56" s="173"/>
      <c r="N56" s="457"/>
      <c r="O56" s="289"/>
      <c r="P56" s="459"/>
      <c r="Q56" s="177"/>
      <c r="R56" s="177">
        <v>946</v>
      </c>
      <c r="S56" s="177"/>
      <c r="T56" s="212"/>
      <c r="U56" s="177"/>
      <c r="V56" s="178"/>
      <c r="W56" s="177"/>
      <c r="X56" s="177"/>
      <c r="Y56" s="177"/>
      <c r="Z56" s="177"/>
      <c r="AA56" s="290"/>
      <c r="AB56" s="177"/>
      <c r="AC56" s="290"/>
      <c r="AD56" s="160"/>
      <c r="AE56" s="160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</row>
    <row r="57" spans="1:113" s="162" customFormat="1" ht="12" customHeight="1" x14ac:dyDescent="0.25">
      <c r="A57" s="252">
        <v>44981</v>
      </c>
      <c r="B57" s="211" t="s">
        <v>303</v>
      </c>
      <c r="C57" s="253" t="s">
        <v>88</v>
      </c>
      <c r="D57" s="262"/>
      <c r="E57" s="201">
        <v>132</v>
      </c>
      <c r="F57" s="202"/>
      <c r="G57" s="263"/>
      <c r="H57" s="277"/>
      <c r="I57" s="173"/>
      <c r="J57" s="173"/>
      <c r="K57" s="173"/>
      <c r="L57" s="174"/>
      <c r="M57" s="173"/>
      <c r="N57" s="457"/>
      <c r="O57" s="289"/>
      <c r="P57" s="459"/>
      <c r="Q57" s="177"/>
      <c r="R57" s="177"/>
      <c r="S57" s="177"/>
      <c r="T57" s="212"/>
      <c r="U57" s="177">
        <v>132</v>
      </c>
      <c r="V57" s="178"/>
      <c r="W57" s="177"/>
      <c r="X57" s="177"/>
      <c r="Y57" s="177"/>
      <c r="Z57" s="177"/>
      <c r="AA57" s="290"/>
      <c r="AB57" s="177"/>
      <c r="AC57" s="290"/>
      <c r="AD57" s="160"/>
      <c r="AE57" s="160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</row>
    <row r="58" spans="1:113" s="162" customFormat="1" ht="12" customHeight="1" x14ac:dyDescent="0.25">
      <c r="A58" s="252">
        <v>44983</v>
      </c>
      <c r="B58" s="211" t="s">
        <v>304</v>
      </c>
      <c r="C58" s="253" t="s">
        <v>88</v>
      </c>
      <c r="D58" s="262"/>
      <c r="E58" s="201">
        <v>14.4</v>
      </c>
      <c r="F58" s="202"/>
      <c r="G58" s="263"/>
      <c r="H58" s="277"/>
      <c r="I58" s="173"/>
      <c r="J58" s="173"/>
      <c r="K58" s="173"/>
      <c r="L58" s="174"/>
      <c r="M58" s="173"/>
      <c r="N58" s="457"/>
      <c r="O58" s="289"/>
      <c r="P58" s="459"/>
      <c r="Q58" s="177"/>
      <c r="R58" s="177"/>
      <c r="S58" s="177"/>
      <c r="T58" s="212"/>
      <c r="U58" s="177">
        <v>14.4</v>
      </c>
      <c r="V58" s="178"/>
      <c r="W58" s="177"/>
      <c r="X58" s="177"/>
      <c r="Y58" s="177"/>
      <c r="Z58" s="177"/>
      <c r="AA58" s="290"/>
      <c r="AB58" s="177"/>
      <c r="AC58" s="290"/>
      <c r="AD58" s="160"/>
      <c r="AE58" s="160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</row>
    <row r="59" spans="1:113" s="162" customFormat="1" ht="12" customHeight="1" x14ac:dyDescent="0.25">
      <c r="A59" s="252">
        <v>44984</v>
      </c>
      <c r="B59" s="211" t="s">
        <v>139</v>
      </c>
      <c r="C59" s="253" t="s">
        <v>88</v>
      </c>
      <c r="D59" s="262"/>
      <c r="E59" s="201">
        <v>172.8</v>
      </c>
      <c r="F59" s="202"/>
      <c r="G59" s="263"/>
      <c r="H59" s="277"/>
      <c r="I59" s="173"/>
      <c r="J59" s="173"/>
      <c r="K59" s="174"/>
      <c r="L59" s="173"/>
      <c r="M59" s="173"/>
      <c r="N59" s="457"/>
      <c r="O59" s="277"/>
      <c r="P59" s="459"/>
      <c r="Q59" s="177"/>
      <c r="R59" s="177"/>
      <c r="S59" s="177"/>
      <c r="T59" s="177"/>
      <c r="U59" s="212">
        <v>172.8</v>
      </c>
      <c r="V59" s="177"/>
      <c r="W59" s="178"/>
      <c r="X59" s="177"/>
      <c r="Y59" s="177"/>
      <c r="Z59" s="177"/>
      <c r="AA59" s="290"/>
      <c r="AB59" s="177"/>
      <c r="AC59" s="290"/>
      <c r="AD59" s="160"/>
      <c r="AE59" s="160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</row>
    <row r="60" spans="1:113" s="162" customFormat="1" ht="12" customHeight="1" x14ac:dyDescent="0.25">
      <c r="A60" s="252">
        <v>44984</v>
      </c>
      <c r="B60" s="211" t="s">
        <v>305</v>
      </c>
      <c r="C60" s="253" t="s">
        <v>88</v>
      </c>
      <c r="D60" s="262">
        <v>60</v>
      </c>
      <c r="E60" s="201"/>
      <c r="F60" s="202"/>
      <c r="G60" s="263"/>
      <c r="H60" s="277">
        <v>60</v>
      </c>
      <c r="I60" s="173"/>
      <c r="J60" s="173"/>
      <c r="K60" s="174"/>
      <c r="L60" s="173"/>
      <c r="M60" s="173"/>
      <c r="N60" s="457"/>
      <c r="O60" s="277"/>
      <c r="P60" s="459"/>
      <c r="Q60" s="177"/>
      <c r="R60" s="177"/>
      <c r="S60" s="177"/>
      <c r="T60" s="177"/>
      <c r="U60" s="212"/>
      <c r="V60" s="177"/>
      <c r="W60" s="178"/>
      <c r="X60" s="177"/>
      <c r="Y60" s="177"/>
      <c r="Z60" s="177"/>
      <c r="AA60" s="290"/>
      <c r="AB60" s="177"/>
      <c r="AC60" s="290"/>
      <c r="AD60" s="160"/>
      <c r="AE60" s="160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</row>
    <row r="61" spans="1:113" s="162" customFormat="1" ht="12" customHeight="1" x14ac:dyDescent="0.25">
      <c r="A61" s="252">
        <v>44984</v>
      </c>
      <c r="B61" s="211" t="s">
        <v>306</v>
      </c>
      <c r="C61" s="253" t="s">
        <v>88</v>
      </c>
      <c r="D61" s="262"/>
      <c r="E61" s="201"/>
      <c r="F61" s="202"/>
      <c r="G61" s="263">
        <v>5</v>
      </c>
      <c r="H61" s="277"/>
      <c r="I61" s="173"/>
      <c r="J61" s="173"/>
      <c r="K61" s="174"/>
      <c r="L61" s="173"/>
      <c r="M61" s="173"/>
      <c r="N61" s="457"/>
      <c r="O61" s="277"/>
      <c r="P61" s="459"/>
      <c r="Q61" s="177">
        <v>5</v>
      </c>
      <c r="R61" s="177"/>
      <c r="S61" s="177"/>
      <c r="T61" s="177"/>
      <c r="U61" s="212"/>
      <c r="V61" s="177"/>
      <c r="W61" s="178"/>
      <c r="X61" s="177"/>
      <c r="Y61" s="177"/>
      <c r="Z61" s="177"/>
      <c r="AA61" s="290"/>
      <c r="AB61" s="177"/>
      <c r="AC61" s="290"/>
      <c r="AD61" s="160"/>
      <c r="AE61" s="160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</row>
    <row r="62" spans="1:113" s="162" customFormat="1" ht="12" customHeight="1" x14ac:dyDescent="0.25">
      <c r="A62" s="252">
        <v>44984</v>
      </c>
      <c r="B62" s="211" t="s">
        <v>307</v>
      </c>
      <c r="C62" s="253" t="s">
        <v>88</v>
      </c>
      <c r="D62" s="262"/>
      <c r="E62" s="201"/>
      <c r="F62" s="202"/>
      <c r="G62" s="263">
        <v>1.59</v>
      </c>
      <c r="H62" s="277"/>
      <c r="I62" s="173"/>
      <c r="J62" s="173"/>
      <c r="K62" s="174"/>
      <c r="L62" s="173"/>
      <c r="M62" s="173"/>
      <c r="N62" s="457"/>
      <c r="O62" s="277"/>
      <c r="P62" s="459"/>
      <c r="Q62" s="177"/>
      <c r="R62" s="177"/>
      <c r="S62" s="177"/>
      <c r="T62" s="177"/>
      <c r="U62" s="212"/>
      <c r="V62" s="177">
        <v>1.59</v>
      </c>
      <c r="W62" s="178"/>
      <c r="X62" s="177"/>
      <c r="Y62" s="177"/>
      <c r="Z62" s="177"/>
      <c r="AA62" s="290"/>
      <c r="AB62" s="177"/>
      <c r="AC62" s="290"/>
      <c r="AD62" s="160"/>
      <c r="AE62" s="160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</row>
    <row r="63" spans="1:113" s="162" customFormat="1" ht="12" customHeight="1" x14ac:dyDescent="0.25">
      <c r="A63" s="252">
        <v>44984</v>
      </c>
      <c r="B63" s="211" t="s">
        <v>308</v>
      </c>
      <c r="C63" s="253" t="s">
        <v>88</v>
      </c>
      <c r="D63" s="262"/>
      <c r="E63" s="201"/>
      <c r="F63" s="202"/>
      <c r="G63" s="263">
        <v>4.49</v>
      </c>
      <c r="H63" s="277"/>
      <c r="I63" s="173"/>
      <c r="J63" s="173"/>
      <c r="K63" s="174"/>
      <c r="L63" s="173"/>
      <c r="M63" s="173"/>
      <c r="N63" s="457"/>
      <c r="O63" s="277"/>
      <c r="P63" s="459"/>
      <c r="Q63" s="177"/>
      <c r="R63" s="177"/>
      <c r="S63" s="177"/>
      <c r="T63" s="177"/>
      <c r="U63" s="212"/>
      <c r="V63" s="177">
        <v>4.49</v>
      </c>
      <c r="W63" s="178"/>
      <c r="X63" s="177"/>
      <c r="Y63" s="177"/>
      <c r="Z63" s="177"/>
      <c r="AA63" s="290"/>
      <c r="AB63" s="177"/>
      <c r="AC63" s="290"/>
      <c r="AD63" s="160"/>
      <c r="AE63" s="160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</row>
    <row r="64" spans="1:113" s="162" customFormat="1" ht="12" customHeight="1" x14ac:dyDescent="0.25">
      <c r="A64" s="252">
        <v>44984</v>
      </c>
      <c r="B64" s="211" t="s">
        <v>309</v>
      </c>
      <c r="C64" s="253" t="s">
        <v>88</v>
      </c>
      <c r="D64" s="262">
        <v>32</v>
      </c>
      <c r="E64" s="201"/>
      <c r="F64" s="202"/>
      <c r="G64" s="263"/>
      <c r="H64" s="277"/>
      <c r="I64" s="173">
        <v>32</v>
      </c>
      <c r="J64" s="173"/>
      <c r="K64" s="173"/>
      <c r="L64" s="174"/>
      <c r="M64" s="173"/>
      <c r="N64" s="457"/>
      <c r="O64" s="289"/>
      <c r="P64" s="459"/>
      <c r="Q64" s="177"/>
      <c r="R64" s="177"/>
      <c r="S64" s="177"/>
      <c r="T64" s="212"/>
      <c r="U64" s="177"/>
      <c r="V64" s="178"/>
      <c r="W64" s="177"/>
      <c r="X64" s="177"/>
      <c r="Y64" s="177"/>
      <c r="Z64" s="177"/>
      <c r="AA64" s="290"/>
      <c r="AB64" s="177"/>
      <c r="AC64" s="290"/>
      <c r="AD64" s="160"/>
      <c r="AE64" s="160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</row>
    <row r="65" spans="1:113" s="162" customFormat="1" ht="12" customHeight="1" x14ac:dyDescent="0.25">
      <c r="A65" s="252">
        <v>44984</v>
      </c>
      <c r="B65" s="211" t="s">
        <v>310</v>
      </c>
      <c r="C65" s="253" t="s">
        <v>88</v>
      </c>
      <c r="D65" s="262"/>
      <c r="E65" s="201"/>
      <c r="F65" s="202">
        <v>2.5</v>
      </c>
      <c r="G65" s="263"/>
      <c r="H65" s="277"/>
      <c r="I65" s="173">
        <v>2.5</v>
      </c>
      <c r="J65" s="173"/>
      <c r="K65" s="174"/>
      <c r="L65" s="173"/>
      <c r="M65" s="173"/>
      <c r="N65" s="457"/>
      <c r="O65" s="277"/>
      <c r="P65" s="459"/>
      <c r="Q65" s="177"/>
      <c r="R65" s="177"/>
      <c r="S65" s="177"/>
      <c r="T65" s="177"/>
      <c r="U65" s="212"/>
      <c r="V65" s="177"/>
      <c r="W65" s="178"/>
      <c r="X65" s="177"/>
      <c r="Y65" s="177"/>
      <c r="Z65" s="177"/>
      <c r="AA65" s="290"/>
      <c r="AB65" s="177"/>
      <c r="AC65" s="290"/>
      <c r="AD65" s="160"/>
      <c r="AE65" s="160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</row>
    <row r="66" spans="1:113" s="162" customFormat="1" ht="12" customHeight="1" x14ac:dyDescent="0.25">
      <c r="A66" s="252">
        <v>44984</v>
      </c>
      <c r="B66" s="211" t="s">
        <v>311</v>
      </c>
      <c r="C66" s="253" t="s">
        <v>88</v>
      </c>
      <c r="D66" s="262">
        <v>35</v>
      </c>
      <c r="E66" s="201"/>
      <c r="F66" s="202"/>
      <c r="G66" s="263"/>
      <c r="H66" s="277"/>
      <c r="I66" s="173">
        <v>35</v>
      </c>
      <c r="J66" s="173"/>
      <c r="K66" s="174"/>
      <c r="L66" s="173"/>
      <c r="M66" s="173"/>
      <c r="N66" s="457"/>
      <c r="O66" s="277"/>
      <c r="P66" s="459"/>
      <c r="Q66" s="177"/>
      <c r="R66" s="177"/>
      <c r="S66" s="177"/>
      <c r="T66" s="177"/>
      <c r="U66" s="212"/>
      <c r="V66" s="177"/>
      <c r="W66" s="178"/>
      <c r="X66" s="177"/>
      <c r="Y66" s="177"/>
      <c r="Z66" s="177"/>
      <c r="AA66" s="290"/>
      <c r="AB66" s="177"/>
      <c r="AC66" s="290"/>
      <c r="AD66" s="160"/>
      <c r="AE66" s="160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</row>
    <row r="67" spans="1:113" s="162" customFormat="1" ht="12" customHeight="1" x14ac:dyDescent="0.25">
      <c r="A67" s="252">
        <v>44984</v>
      </c>
      <c r="B67" s="211" t="s">
        <v>312</v>
      </c>
      <c r="C67" s="253" t="s">
        <v>88</v>
      </c>
      <c r="D67" s="262">
        <v>116</v>
      </c>
      <c r="E67" s="201"/>
      <c r="F67" s="202"/>
      <c r="G67" s="263"/>
      <c r="H67" s="277"/>
      <c r="I67" s="173">
        <v>116</v>
      </c>
      <c r="J67" s="173"/>
      <c r="K67" s="174"/>
      <c r="L67" s="173"/>
      <c r="M67" s="173"/>
      <c r="N67" s="457"/>
      <c r="O67" s="277"/>
      <c r="P67" s="459"/>
      <c r="Q67" s="177"/>
      <c r="R67" s="177"/>
      <c r="S67" s="177"/>
      <c r="T67" s="177"/>
      <c r="U67" s="212"/>
      <c r="V67" s="177"/>
      <c r="W67" s="178"/>
      <c r="X67" s="177"/>
      <c r="Y67" s="177"/>
      <c r="Z67" s="177"/>
      <c r="AA67" s="290"/>
      <c r="AB67" s="177"/>
      <c r="AC67" s="290"/>
      <c r="AD67" s="160"/>
      <c r="AE67" s="160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</row>
    <row r="68" spans="1:113" s="162" customFormat="1" ht="12" customHeight="1" x14ac:dyDescent="0.25">
      <c r="A68" s="252">
        <v>44984</v>
      </c>
      <c r="B68" s="211" t="s">
        <v>313</v>
      </c>
      <c r="C68" s="253" t="s">
        <v>88</v>
      </c>
      <c r="D68" s="262">
        <v>7.5</v>
      </c>
      <c r="E68" s="201"/>
      <c r="F68" s="202"/>
      <c r="G68" s="263"/>
      <c r="H68" s="277"/>
      <c r="I68" s="173">
        <v>7.5</v>
      </c>
      <c r="J68" s="173"/>
      <c r="K68" s="174"/>
      <c r="L68" s="173"/>
      <c r="M68" s="173"/>
      <c r="N68" s="457"/>
      <c r="O68" s="277"/>
      <c r="P68" s="459"/>
      <c r="Q68" s="177"/>
      <c r="R68" s="177"/>
      <c r="S68" s="177"/>
      <c r="T68" s="177"/>
      <c r="U68" s="212"/>
      <c r="V68" s="177"/>
      <c r="W68" s="178"/>
      <c r="X68" s="177"/>
      <c r="Y68" s="177"/>
      <c r="Z68" s="177"/>
      <c r="AA68" s="290"/>
      <c r="AB68" s="177"/>
      <c r="AC68" s="290"/>
      <c r="AD68" s="160"/>
      <c r="AE68" s="160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</row>
    <row r="69" spans="1:113" s="162" customFormat="1" ht="12" customHeight="1" x14ac:dyDescent="0.25">
      <c r="A69" s="252">
        <v>44984</v>
      </c>
      <c r="B69" s="211" t="s">
        <v>314</v>
      </c>
      <c r="C69" s="253" t="s">
        <v>88</v>
      </c>
      <c r="D69" s="262"/>
      <c r="E69" s="201"/>
      <c r="F69" s="202">
        <v>15</v>
      </c>
      <c r="G69" s="263"/>
      <c r="H69" s="277"/>
      <c r="I69" s="173">
        <v>15</v>
      </c>
      <c r="J69" s="173"/>
      <c r="K69" s="173"/>
      <c r="L69" s="174"/>
      <c r="M69" s="173"/>
      <c r="N69" s="457"/>
      <c r="O69" s="289"/>
      <c r="P69" s="459"/>
      <c r="Q69" s="177"/>
      <c r="R69" s="177"/>
      <c r="S69" s="177"/>
      <c r="T69" s="212"/>
      <c r="U69" s="177"/>
      <c r="V69" s="178"/>
      <c r="W69" s="177"/>
      <c r="X69" s="177"/>
      <c r="Y69" s="177"/>
      <c r="Z69" s="177"/>
      <c r="AA69" s="290"/>
      <c r="AB69" s="177"/>
      <c r="AC69" s="290"/>
      <c r="AD69" s="160"/>
      <c r="AE69" s="160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</row>
    <row r="70" spans="1:113" s="162" customFormat="1" ht="12" customHeight="1" x14ac:dyDescent="0.25">
      <c r="A70" s="252">
        <v>44984</v>
      </c>
      <c r="B70" s="211" t="s">
        <v>315</v>
      </c>
      <c r="C70" s="253" t="s">
        <v>88</v>
      </c>
      <c r="D70" s="262"/>
      <c r="E70" s="201"/>
      <c r="F70" s="202">
        <v>37</v>
      </c>
      <c r="G70" s="263"/>
      <c r="H70" s="277"/>
      <c r="I70" s="173">
        <v>37</v>
      </c>
      <c r="J70" s="173"/>
      <c r="K70" s="173"/>
      <c r="L70" s="174"/>
      <c r="M70" s="173"/>
      <c r="N70" s="457"/>
      <c r="O70" s="289"/>
      <c r="P70" s="459"/>
      <c r="Q70" s="177"/>
      <c r="R70" s="177"/>
      <c r="S70" s="177"/>
      <c r="T70" s="212"/>
      <c r="U70" s="177"/>
      <c r="V70" s="178"/>
      <c r="W70" s="177"/>
      <c r="X70" s="177"/>
      <c r="Y70" s="177"/>
      <c r="Z70" s="177"/>
      <c r="AA70" s="290"/>
      <c r="AB70" s="177"/>
      <c r="AC70" s="290"/>
      <c r="AD70" s="160"/>
      <c r="AE70" s="160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</row>
    <row r="71" spans="1:113" s="162" customFormat="1" ht="12" customHeight="1" x14ac:dyDescent="0.25">
      <c r="A71" s="252">
        <v>44984</v>
      </c>
      <c r="B71" s="211" t="s">
        <v>316</v>
      </c>
      <c r="C71" s="253" t="s">
        <v>88</v>
      </c>
      <c r="D71" s="262"/>
      <c r="E71" s="201"/>
      <c r="F71" s="202">
        <v>12</v>
      </c>
      <c r="G71" s="263"/>
      <c r="H71" s="277"/>
      <c r="I71" s="173">
        <v>12</v>
      </c>
      <c r="J71" s="173"/>
      <c r="K71" s="174"/>
      <c r="L71" s="173"/>
      <c r="M71" s="173"/>
      <c r="N71" s="457"/>
      <c r="O71" s="277"/>
      <c r="P71" s="459"/>
      <c r="Q71" s="177"/>
      <c r="R71" s="177"/>
      <c r="S71" s="177"/>
      <c r="T71" s="177"/>
      <c r="U71" s="212"/>
      <c r="V71" s="177"/>
      <c r="W71" s="178"/>
      <c r="X71" s="177"/>
      <c r="Y71" s="177"/>
      <c r="Z71" s="177"/>
      <c r="AA71" s="290"/>
      <c r="AB71" s="177"/>
      <c r="AC71" s="290"/>
      <c r="AD71" s="160"/>
      <c r="AE71" s="160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</row>
    <row r="72" spans="1:113" s="162" customFormat="1" ht="12" customHeight="1" x14ac:dyDescent="0.25">
      <c r="A72" s="252">
        <v>44985</v>
      </c>
      <c r="B72" s="211" t="s">
        <v>143</v>
      </c>
      <c r="C72" s="253" t="s">
        <v>88</v>
      </c>
      <c r="D72" s="262"/>
      <c r="E72" s="201">
        <v>60</v>
      </c>
      <c r="F72" s="202"/>
      <c r="G72" s="263"/>
      <c r="H72" s="277"/>
      <c r="I72" s="173"/>
      <c r="J72" s="173"/>
      <c r="K72" s="174"/>
      <c r="L72" s="173"/>
      <c r="M72" s="173"/>
      <c r="N72" s="457"/>
      <c r="O72" s="277"/>
      <c r="P72" s="459"/>
      <c r="Q72" s="177"/>
      <c r="R72" s="177"/>
      <c r="S72" s="177"/>
      <c r="T72" s="177"/>
      <c r="U72" s="212">
        <v>60</v>
      </c>
      <c r="V72" s="177"/>
      <c r="W72" s="178"/>
      <c r="X72" s="177"/>
      <c r="Y72" s="177"/>
      <c r="Z72" s="177"/>
      <c r="AA72" s="290"/>
      <c r="AB72" s="177"/>
      <c r="AC72" s="290"/>
      <c r="AD72" s="160"/>
      <c r="AE72" s="160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</row>
    <row r="73" spans="1:113" s="162" customFormat="1" ht="12" customHeight="1" x14ac:dyDescent="0.25">
      <c r="A73" s="252"/>
      <c r="B73" s="211"/>
      <c r="C73" s="253"/>
      <c r="D73" s="262"/>
      <c r="E73" s="201"/>
      <c r="F73" s="202"/>
      <c r="G73" s="263"/>
      <c r="H73" s="277"/>
      <c r="I73" s="173"/>
      <c r="J73" s="173"/>
      <c r="K73" s="173"/>
      <c r="L73" s="174"/>
      <c r="M73" s="173"/>
      <c r="N73" s="278"/>
      <c r="O73" s="289"/>
      <c r="P73" s="177"/>
      <c r="Q73" s="177"/>
      <c r="R73" s="177"/>
      <c r="S73" s="177"/>
      <c r="T73" s="212"/>
      <c r="U73" s="177"/>
      <c r="V73" s="178"/>
      <c r="W73" s="177"/>
      <c r="X73" s="177"/>
      <c r="Y73" s="177"/>
      <c r="Z73" s="177"/>
      <c r="AA73" s="290"/>
      <c r="AB73" s="177"/>
      <c r="AC73" s="290"/>
      <c r="AD73" s="160"/>
      <c r="AE73" s="160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</row>
    <row r="74" spans="1:113" s="9" customFormat="1" ht="11" thickBot="1" x14ac:dyDescent="0.3">
      <c r="A74" s="254" t="s">
        <v>41</v>
      </c>
      <c r="B74" s="255"/>
      <c r="C74" s="256"/>
      <c r="D74" s="264">
        <f t="shared" ref="D74:AA74" si="0">SUM(D6:D73)</f>
        <v>5659.65</v>
      </c>
      <c r="E74" s="265">
        <f t="shared" si="0"/>
        <v>1804.88</v>
      </c>
      <c r="F74" s="266">
        <f t="shared" si="0"/>
        <v>931.25</v>
      </c>
      <c r="G74" s="267">
        <f t="shared" si="0"/>
        <v>4552.1399999999994</v>
      </c>
      <c r="H74" s="264">
        <f t="shared" si="0"/>
        <v>693.74</v>
      </c>
      <c r="I74" s="265">
        <f t="shared" si="0"/>
        <v>1607.8</v>
      </c>
      <c r="J74" s="265">
        <f t="shared" si="0"/>
        <v>0</v>
      </c>
      <c r="K74" s="265">
        <f t="shared" si="0"/>
        <v>47.75</v>
      </c>
      <c r="L74" s="265">
        <f t="shared" si="0"/>
        <v>0</v>
      </c>
      <c r="M74" s="265">
        <f t="shared" si="0"/>
        <v>0</v>
      </c>
      <c r="N74" s="279">
        <f t="shared" si="0"/>
        <v>0</v>
      </c>
      <c r="O74" s="291">
        <f t="shared" si="0"/>
        <v>0</v>
      </c>
      <c r="P74" s="292">
        <f t="shared" si="0"/>
        <v>431.09</v>
      </c>
      <c r="Q74" s="292">
        <f t="shared" si="0"/>
        <v>81.070000000000007</v>
      </c>
      <c r="R74" s="292">
        <f t="shared" si="0"/>
        <v>946</v>
      </c>
      <c r="S74" s="292">
        <f t="shared" si="0"/>
        <v>35</v>
      </c>
      <c r="T74" s="292">
        <f t="shared" si="0"/>
        <v>0</v>
      </c>
      <c r="U74" s="292">
        <f t="shared" si="0"/>
        <v>581.53</v>
      </c>
      <c r="V74" s="292">
        <f t="shared" si="0"/>
        <v>22.119999999999997</v>
      </c>
      <c r="W74" s="292">
        <f t="shared" si="0"/>
        <v>0</v>
      </c>
      <c r="X74" s="292">
        <f t="shared" si="0"/>
        <v>8.16</v>
      </c>
      <c r="Y74" s="292">
        <f t="shared" si="0"/>
        <v>10.44</v>
      </c>
      <c r="Z74" s="292">
        <f t="shared" si="0"/>
        <v>0</v>
      </c>
      <c r="AA74" s="293">
        <f t="shared" si="0"/>
        <v>0</v>
      </c>
      <c r="AB74" s="292">
        <f t="shared" ref="AB74:AC74" si="1">SUM(AB6:AB73)</f>
        <v>0</v>
      </c>
      <c r="AC74" s="293">
        <f t="shared" si="1"/>
        <v>0</v>
      </c>
      <c r="AD74" s="36"/>
      <c r="AE74" s="36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</row>
    <row r="75" spans="1:113" s="37" customFormat="1" ht="11.5" thickTop="1" thickBot="1" x14ac:dyDescent="0.3">
      <c r="A75" s="295"/>
      <c r="B75" s="296"/>
      <c r="C75" s="297"/>
      <c r="D75" s="305"/>
      <c r="E75" s="306"/>
      <c r="F75" s="307"/>
      <c r="G75" s="308"/>
      <c r="H75" s="322"/>
      <c r="I75" s="307"/>
      <c r="J75" s="307"/>
      <c r="K75" s="307"/>
      <c r="L75" s="323"/>
      <c r="M75" s="307"/>
      <c r="N75" s="308"/>
      <c r="O75" s="339"/>
      <c r="P75" s="340"/>
      <c r="Q75" s="340"/>
      <c r="R75" s="340"/>
      <c r="S75" s="341"/>
      <c r="T75" s="340"/>
      <c r="U75" s="340"/>
      <c r="V75" s="342"/>
      <c r="W75" s="343"/>
      <c r="X75" s="343"/>
      <c r="Y75" s="343"/>
      <c r="Z75" s="343"/>
      <c r="AA75" s="344"/>
      <c r="AB75" s="343"/>
      <c r="AC75" s="344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</row>
    <row r="76" spans="1:113" s="6" customFormat="1" ht="43" thickTop="1" thickBot="1" x14ac:dyDescent="0.3">
      <c r="A76" s="298" t="s">
        <v>35</v>
      </c>
      <c r="B76" s="12" t="s">
        <v>12</v>
      </c>
      <c r="C76" s="299"/>
      <c r="D76" s="309" t="s">
        <v>13</v>
      </c>
      <c r="E76" s="213"/>
      <c r="F76" s="213" t="s">
        <v>14</v>
      </c>
      <c r="G76" s="310"/>
      <c r="H76" s="324" t="s">
        <v>15</v>
      </c>
      <c r="I76" s="13" t="s">
        <v>16</v>
      </c>
      <c r="J76" s="13" t="s">
        <v>17</v>
      </c>
      <c r="K76" s="13" t="s">
        <v>18</v>
      </c>
      <c r="L76" s="14" t="s">
        <v>19</v>
      </c>
      <c r="M76" s="15" t="s">
        <v>20</v>
      </c>
      <c r="N76" s="325" t="s">
        <v>21</v>
      </c>
      <c r="O76" s="268" t="s">
        <v>22</v>
      </c>
      <c r="P76" s="270" t="s">
        <v>23</v>
      </c>
      <c r="Q76" s="280" t="s">
        <v>24</v>
      </c>
      <c r="R76" s="281" t="s">
        <v>25</v>
      </c>
      <c r="S76" s="282" t="s">
        <v>26</v>
      </c>
      <c r="T76" s="270" t="s">
        <v>27</v>
      </c>
      <c r="U76" s="270" t="s">
        <v>28</v>
      </c>
      <c r="V76" s="269" t="s">
        <v>29</v>
      </c>
      <c r="W76" s="283" t="s">
        <v>30</v>
      </c>
      <c r="X76" s="270" t="s">
        <v>31</v>
      </c>
      <c r="Y76" s="270" t="s">
        <v>32</v>
      </c>
      <c r="Z76" s="270" t="s">
        <v>33</v>
      </c>
      <c r="AA76" s="271" t="s">
        <v>34</v>
      </c>
      <c r="AB76" s="270" t="s">
        <v>320</v>
      </c>
      <c r="AC76" s="271" t="s">
        <v>321</v>
      </c>
    </row>
    <row r="77" spans="1:113" s="6" customFormat="1" ht="11" thickBot="1" x14ac:dyDescent="0.3">
      <c r="A77" s="300"/>
      <c r="B77" s="16"/>
      <c r="C77" s="301"/>
      <c r="D77" s="311" t="s">
        <v>37</v>
      </c>
      <c r="E77" s="38" t="s">
        <v>38</v>
      </c>
      <c r="F77" s="16" t="s">
        <v>37</v>
      </c>
      <c r="G77" s="312" t="s">
        <v>38</v>
      </c>
      <c r="H77" s="300" t="s">
        <v>37</v>
      </c>
      <c r="I77" s="16" t="s">
        <v>37</v>
      </c>
      <c r="J77" s="16" t="s">
        <v>37</v>
      </c>
      <c r="K77" s="16" t="s">
        <v>37</v>
      </c>
      <c r="L77" s="17" t="s">
        <v>37</v>
      </c>
      <c r="M77" s="18" t="s">
        <v>37</v>
      </c>
      <c r="N77" s="326" t="s">
        <v>37</v>
      </c>
      <c r="O77" s="300" t="s">
        <v>38</v>
      </c>
      <c r="P77" s="16" t="s">
        <v>38</v>
      </c>
      <c r="Q77" s="18" t="s">
        <v>38</v>
      </c>
      <c r="R77" s="18" t="s">
        <v>38</v>
      </c>
      <c r="S77" s="16" t="s">
        <v>38</v>
      </c>
      <c r="T77" s="16" t="s">
        <v>38</v>
      </c>
      <c r="U77" s="16" t="s">
        <v>38</v>
      </c>
      <c r="V77" s="19" t="s">
        <v>38</v>
      </c>
      <c r="W77" s="16" t="s">
        <v>38</v>
      </c>
      <c r="X77" s="16" t="s">
        <v>38</v>
      </c>
      <c r="Y77" s="16" t="s">
        <v>38</v>
      </c>
      <c r="Z77" s="16" t="s">
        <v>38</v>
      </c>
      <c r="AA77" s="345" t="s">
        <v>38</v>
      </c>
      <c r="AB77" s="16" t="s">
        <v>322</v>
      </c>
      <c r="AC77" s="345" t="s">
        <v>322</v>
      </c>
    </row>
    <row r="78" spans="1:113" s="20" customFormat="1" ht="11" thickBot="1" x14ac:dyDescent="0.3">
      <c r="A78" s="302"/>
      <c r="B78" s="303"/>
      <c r="C78" s="304"/>
      <c r="D78" s="313">
        <f t="shared" ref="D78:AA78" si="2">SUM(D5:D73)</f>
        <v>16961.72</v>
      </c>
      <c r="E78" s="314">
        <f t="shared" si="2"/>
        <v>1804.88</v>
      </c>
      <c r="F78" s="314">
        <f t="shared" si="2"/>
        <v>4690.16</v>
      </c>
      <c r="G78" s="315">
        <f t="shared" si="2"/>
        <v>4552.1399999999994</v>
      </c>
      <c r="H78" s="327">
        <f t="shared" si="2"/>
        <v>693.74</v>
      </c>
      <c r="I78" s="328">
        <f t="shared" si="2"/>
        <v>1607.8</v>
      </c>
      <c r="J78" s="328">
        <f t="shared" si="2"/>
        <v>0</v>
      </c>
      <c r="K78" s="328">
        <f t="shared" si="2"/>
        <v>47.75</v>
      </c>
      <c r="L78" s="328">
        <f t="shared" si="2"/>
        <v>0</v>
      </c>
      <c r="M78" s="328">
        <f t="shared" si="2"/>
        <v>0</v>
      </c>
      <c r="N78" s="329">
        <f t="shared" si="2"/>
        <v>15060.980000000001</v>
      </c>
      <c r="O78" s="327">
        <f t="shared" si="2"/>
        <v>0</v>
      </c>
      <c r="P78" s="328">
        <f t="shared" si="2"/>
        <v>431.09</v>
      </c>
      <c r="Q78" s="328">
        <f t="shared" si="2"/>
        <v>81.070000000000007</v>
      </c>
      <c r="R78" s="328">
        <f t="shared" si="2"/>
        <v>946</v>
      </c>
      <c r="S78" s="328">
        <f t="shared" si="2"/>
        <v>35</v>
      </c>
      <c r="T78" s="328">
        <f t="shared" si="2"/>
        <v>0</v>
      </c>
      <c r="U78" s="328">
        <f t="shared" si="2"/>
        <v>581.53</v>
      </c>
      <c r="V78" s="328">
        <f t="shared" si="2"/>
        <v>22.119999999999997</v>
      </c>
      <c r="W78" s="328">
        <f t="shared" si="2"/>
        <v>0</v>
      </c>
      <c r="X78" s="328">
        <f t="shared" si="2"/>
        <v>8.16</v>
      </c>
      <c r="Y78" s="328">
        <f t="shared" si="2"/>
        <v>10.44</v>
      </c>
      <c r="Z78" s="328">
        <f t="shared" si="2"/>
        <v>0</v>
      </c>
      <c r="AA78" s="329">
        <f t="shared" si="2"/>
        <v>0</v>
      </c>
      <c r="AB78" s="328">
        <f t="shared" ref="AB78:AC78" si="3">SUM(AB5:AB73)</f>
        <v>0</v>
      </c>
      <c r="AC78" s="329">
        <f t="shared" si="3"/>
        <v>0</v>
      </c>
    </row>
    <row r="79" spans="1:113" s="6" customFormat="1" ht="11.5" thickTop="1" thickBot="1" x14ac:dyDescent="0.3">
      <c r="A79" s="316"/>
      <c r="B79" s="317" t="s">
        <v>42</v>
      </c>
      <c r="C79" s="318"/>
      <c r="D79" s="319">
        <f>SUM(D78-E78)</f>
        <v>15156.84</v>
      </c>
      <c r="E79" s="320"/>
      <c r="F79" s="319">
        <f>SUM(F78-G78)</f>
        <v>138.02000000000044</v>
      </c>
      <c r="G79" s="321"/>
      <c r="H79" s="331"/>
      <c r="I79" s="346"/>
      <c r="J79" s="346"/>
      <c r="K79" s="346" t="s">
        <v>43</v>
      </c>
      <c r="L79" s="333"/>
      <c r="M79" s="332"/>
      <c r="N79" s="334" t="s">
        <v>43</v>
      </c>
      <c r="O79" s="331"/>
      <c r="P79" s="332"/>
      <c r="Q79" s="332" t="s">
        <v>43</v>
      </c>
      <c r="R79" s="332" t="s">
        <v>43</v>
      </c>
      <c r="S79" s="332" t="s">
        <v>43</v>
      </c>
      <c r="T79" s="338"/>
      <c r="U79" s="332" t="s">
        <v>43</v>
      </c>
      <c r="V79" s="338"/>
      <c r="W79" s="332" t="s">
        <v>43</v>
      </c>
      <c r="X79" s="332" t="s">
        <v>43</v>
      </c>
      <c r="Y79" s="332" t="s">
        <v>43</v>
      </c>
      <c r="Z79" s="332" t="s">
        <v>43</v>
      </c>
      <c r="AA79" s="321" t="s">
        <v>43</v>
      </c>
      <c r="AB79" s="332" t="s">
        <v>43</v>
      </c>
      <c r="AC79" s="321" t="s">
        <v>43</v>
      </c>
    </row>
    <row r="80" spans="1:113" s="6" customFormat="1" ht="13.5" thickTop="1" thickBot="1" x14ac:dyDescent="0.3">
      <c r="A80" s="2"/>
      <c r="B80" s="2"/>
      <c r="C80" s="54"/>
      <c r="D80" s="34"/>
      <c r="E80" s="33"/>
      <c r="F80" s="4"/>
      <c r="I80" s="505" t="s">
        <v>44</v>
      </c>
      <c r="J80" s="506"/>
      <c r="K80" s="507"/>
      <c r="L80" s="330">
        <f>SUM(H78:N78)</f>
        <v>17410.27</v>
      </c>
      <c r="N80" s="21"/>
      <c r="O80" s="4"/>
      <c r="P80" s="6" t="s">
        <v>45</v>
      </c>
      <c r="Q80" s="335" t="s">
        <v>43</v>
      </c>
      <c r="R80" s="336">
        <f>SUM(O78:AC78)</f>
        <v>2115.4099999999994</v>
      </c>
      <c r="S80" s="337"/>
    </row>
    <row r="81" spans="1:29" s="6" customFormat="1" ht="11" thickBot="1" x14ac:dyDescent="0.3">
      <c r="A81" s="2"/>
      <c r="B81" s="22" t="s">
        <v>46</v>
      </c>
      <c r="C81" s="22"/>
      <c r="D81" s="39" t="s">
        <v>43</v>
      </c>
      <c r="E81" s="179">
        <f>SUM(D78-E78+F78-G78)</f>
        <v>15294.86</v>
      </c>
      <c r="F81" s="24" t="s">
        <v>47</v>
      </c>
      <c r="H81" s="25"/>
      <c r="I81" s="45"/>
      <c r="J81" s="45"/>
      <c r="K81" s="45"/>
      <c r="L81" s="26"/>
      <c r="N81" s="23">
        <f>E78</f>
        <v>1804.88</v>
      </c>
      <c r="O81" s="495">
        <f>SUM(L80-R80)</f>
        <v>15294.86</v>
      </c>
      <c r="P81" s="495"/>
      <c r="Q81" s="500" t="s">
        <v>48</v>
      </c>
      <c r="R81" s="500"/>
      <c r="S81" s="500"/>
    </row>
    <row r="82" spans="1:29" s="6" customFormat="1" ht="10.5" x14ac:dyDescent="0.25">
      <c r="A82" s="1"/>
      <c r="B82" s="2"/>
      <c r="C82" s="54"/>
      <c r="D82" s="27"/>
      <c r="E82" s="33"/>
      <c r="F82" s="4"/>
      <c r="G82" s="3"/>
      <c r="H82" s="3"/>
      <c r="I82" s="3"/>
      <c r="J82" s="3"/>
      <c r="K82" s="3"/>
      <c r="L82" s="5"/>
      <c r="M82" s="3"/>
      <c r="N82" s="4"/>
      <c r="O82" s="4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6" customFormat="1" x14ac:dyDescent="0.25">
      <c r="A83" s="1"/>
      <c r="B83" s="2"/>
      <c r="C83" s="2"/>
      <c r="D83" s="501" t="s">
        <v>49</v>
      </c>
      <c r="E83" s="502"/>
      <c r="F83" s="180">
        <f>57</f>
        <v>57</v>
      </c>
      <c r="G83" s="183">
        <f>14906.34+60+190.5</f>
        <v>15156.84</v>
      </c>
      <c r="H83" s="51" t="s">
        <v>50</v>
      </c>
      <c r="I83" s="56"/>
      <c r="J83" s="56"/>
      <c r="K83" s="3"/>
      <c r="L83" s="5"/>
      <c r="M83" s="3"/>
      <c r="N83" s="4"/>
      <c r="O83" s="4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6" customFormat="1" x14ac:dyDescent="0.25">
      <c r="A84" s="1"/>
      <c r="B84" s="2"/>
      <c r="C84" s="2"/>
      <c r="D84" s="503" t="s">
        <v>51</v>
      </c>
      <c r="E84" s="504"/>
      <c r="F84" s="181">
        <v>20.6</v>
      </c>
      <c r="G84" s="183">
        <f>D79</f>
        <v>15156.84</v>
      </c>
      <c r="H84" s="51" t="s">
        <v>52</v>
      </c>
      <c r="I84" s="56"/>
      <c r="J84" s="56"/>
      <c r="K84" s="3"/>
      <c r="L84" s="5"/>
      <c r="M84" s="3"/>
      <c r="N84" s="4"/>
      <c r="O84" s="4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s="6" customFormat="1" x14ac:dyDescent="0.25">
      <c r="A85" s="1"/>
      <c r="B85" s="2"/>
      <c r="C85" s="2"/>
      <c r="D85" s="503" t="s">
        <v>53</v>
      </c>
      <c r="E85" s="504"/>
      <c r="F85" s="180">
        <f>60.42</f>
        <v>60.42</v>
      </c>
      <c r="G85" s="184">
        <f>G83-G84</f>
        <v>0</v>
      </c>
      <c r="H85" s="52" t="s">
        <v>54</v>
      </c>
      <c r="I85" s="3"/>
      <c r="J85" s="3"/>
      <c r="K85" s="3"/>
      <c r="L85" s="5"/>
      <c r="M85" s="3"/>
      <c r="N85" s="4"/>
      <c r="O85" s="4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s="6" customFormat="1" x14ac:dyDescent="0.25">
      <c r="A86" s="1"/>
      <c r="B86" s="2"/>
      <c r="C86" s="2"/>
      <c r="D86" s="489" t="s">
        <v>54</v>
      </c>
      <c r="E86" s="490"/>
      <c r="F86" s="182">
        <f>F83+F84+F85-F79</f>
        <v>-4.5474735088646412E-13</v>
      </c>
      <c r="G86" s="83"/>
      <c r="H86" s="84"/>
      <c r="I86" s="3"/>
      <c r="J86" s="3"/>
      <c r="K86" s="3"/>
      <c r="L86" s="5"/>
      <c r="M86" s="3"/>
      <c r="N86" s="4"/>
      <c r="O86" s="4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</sheetData>
  <sheetProtection selectLockedCells="1" selectUnlockedCells="1"/>
  <mergeCells count="10">
    <mergeCell ref="D84:E84"/>
    <mergeCell ref="D85:E85"/>
    <mergeCell ref="D86:E86"/>
    <mergeCell ref="A1:D1"/>
    <mergeCell ref="D3:E3"/>
    <mergeCell ref="F3:G3"/>
    <mergeCell ref="I80:K80"/>
    <mergeCell ref="O81:P81"/>
    <mergeCell ref="Q81:S81"/>
    <mergeCell ref="D83:E83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A191D-16C1-49DD-8192-FE166017C79A}">
  <sheetPr>
    <pageSetUpPr fitToPage="1"/>
  </sheetPr>
  <dimension ref="A1:AP1164"/>
  <sheetViews>
    <sheetView showGridLines="0" workbookViewId="0">
      <selection activeCell="G19" sqref="G19:G31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79</v>
      </c>
      <c r="B2" s="487"/>
      <c r="C2" s="487"/>
      <c r="D2" s="487"/>
      <c r="E2" s="487"/>
      <c r="F2" s="487"/>
      <c r="G2" s="488"/>
      <c r="I2" s="486" t="s">
        <v>80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44998</v>
      </c>
      <c r="B4" s="347" t="s">
        <v>336</v>
      </c>
      <c r="C4" s="191"/>
      <c r="D4" s="190"/>
      <c r="E4" s="202">
        <v>46.4</v>
      </c>
      <c r="F4" s="190">
        <f>SUM(C4:E4)</f>
        <v>46.4</v>
      </c>
      <c r="G4" s="194" t="s">
        <v>88</v>
      </c>
      <c r="I4" s="193">
        <v>44988</v>
      </c>
      <c r="J4" s="55" t="s">
        <v>328</v>
      </c>
      <c r="K4" s="185">
        <v>50</v>
      </c>
      <c r="L4" s="186"/>
      <c r="M4" s="187"/>
      <c r="N4" s="188">
        <f>SUM(K4:M4)</f>
        <v>50</v>
      </c>
      <c r="O4" s="200" t="s">
        <v>88</v>
      </c>
    </row>
    <row r="5" spans="1:42" ht="13" x14ac:dyDescent="0.3">
      <c r="A5" s="252">
        <v>44998</v>
      </c>
      <c r="B5" s="347" t="s">
        <v>337</v>
      </c>
      <c r="C5" s="191"/>
      <c r="D5" s="190"/>
      <c r="E5" s="202">
        <v>32.700000000000003</v>
      </c>
      <c r="F5" s="190">
        <f t="shared" ref="F5:F36" si="0">SUM(C5:E5)</f>
        <v>32.700000000000003</v>
      </c>
      <c r="G5" s="194" t="s">
        <v>88</v>
      </c>
      <c r="I5" s="193">
        <v>44990</v>
      </c>
      <c r="J5" s="55" t="s">
        <v>329</v>
      </c>
      <c r="K5" s="185">
        <v>125.26</v>
      </c>
      <c r="L5" s="186"/>
      <c r="M5" s="189"/>
      <c r="N5" s="188">
        <f t="shared" ref="N5:N36" si="1">SUM(K5:M5)</f>
        <v>125.26</v>
      </c>
      <c r="O5" s="200" t="s">
        <v>88</v>
      </c>
    </row>
    <row r="6" spans="1:42" ht="13" x14ac:dyDescent="0.3">
      <c r="A6" s="252">
        <v>44998</v>
      </c>
      <c r="B6" s="347" t="s">
        <v>337</v>
      </c>
      <c r="C6" s="191"/>
      <c r="D6" s="190"/>
      <c r="E6" s="202">
        <v>12</v>
      </c>
      <c r="F6" s="188">
        <f t="shared" si="0"/>
        <v>12</v>
      </c>
      <c r="G6" s="194" t="s">
        <v>88</v>
      </c>
      <c r="I6" s="193">
        <v>44992</v>
      </c>
      <c r="J6" s="55" t="s">
        <v>330</v>
      </c>
      <c r="K6" s="185">
        <v>60</v>
      </c>
      <c r="L6" s="186"/>
      <c r="M6" s="189"/>
      <c r="N6" s="190">
        <f t="shared" si="1"/>
        <v>60</v>
      </c>
      <c r="O6" s="200" t="s">
        <v>88</v>
      </c>
    </row>
    <row r="7" spans="1:42" ht="13" x14ac:dyDescent="0.3">
      <c r="A7" s="252">
        <v>44998</v>
      </c>
      <c r="B7" s="347" t="s">
        <v>338</v>
      </c>
      <c r="C7" s="191"/>
      <c r="D7" s="190"/>
      <c r="E7" s="202">
        <v>10</v>
      </c>
      <c r="F7" s="188">
        <f t="shared" si="0"/>
        <v>10</v>
      </c>
      <c r="G7" s="194" t="s">
        <v>88</v>
      </c>
      <c r="I7" s="193">
        <v>44993</v>
      </c>
      <c r="J7" s="55" t="s">
        <v>331</v>
      </c>
      <c r="K7" s="185">
        <v>97.43</v>
      </c>
      <c r="L7" s="186"/>
      <c r="M7" s="189"/>
      <c r="N7" s="190">
        <f t="shared" si="1"/>
        <v>97.43</v>
      </c>
      <c r="O7" s="200" t="s">
        <v>88</v>
      </c>
    </row>
    <row r="8" spans="1:42" ht="13" x14ac:dyDescent="0.3">
      <c r="A8" s="252">
        <v>44998</v>
      </c>
      <c r="B8" s="347" t="s">
        <v>339</v>
      </c>
      <c r="C8" s="191"/>
      <c r="D8" s="190">
        <v>111</v>
      </c>
      <c r="E8" s="202"/>
      <c r="F8" s="188">
        <f t="shared" si="0"/>
        <v>111</v>
      </c>
      <c r="G8" s="194" t="s">
        <v>88</v>
      </c>
      <c r="I8" s="252">
        <v>44994</v>
      </c>
      <c r="J8" s="211" t="s">
        <v>332</v>
      </c>
      <c r="K8" s="185">
        <v>100</v>
      </c>
      <c r="L8" s="186"/>
      <c r="M8" s="189"/>
      <c r="N8" s="190">
        <f t="shared" si="1"/>
        <v>100</v>
      </c>
      <c r="O8" s="200" t="s">
        <v>88</v>
      </c>
    </row>
    <row r="9" spans="1:42" ht="13" x14ac:dyDescent="0.3">
      <c r="A9" s="252">
        <v>44998</v>
      </c>
      <c r="B9" s="347" t="s">
        <v>340</v>
      </c>
      <c r="C9" s="191"/>
      <c r="D9" s="190">
        <v>38</v>
      </c>
      <c r="E9" s="202"/>
      <c r="F9" s="188">
        <f t="shared" si="0"/>
        <v>38</v>
      </c>
      <c r="G9" s="194" t="s">
        <v>88</v>
      </c>
      <c r="I9" s="252">
        <v>44994</v>
      </c>
      <c r="J9" s="211" t="s">
        <v>334</v>
      </c>
      <c r="K9" s="185">
        <v>100</v>
      </c>
      <c r="L9" s="186"/>
      <c r="M9" s="189"/>
      <c r="N9" s="190">
        <f t="shared" si="1"/>
        <v>100</v>
      </c>
      <c r="O9" s="200" t="s">
        <v>88</v>
      </c>
    </row>
    <row r="10" spans="1:42" ht="13" x14ac:dyDescent="0.3">
      <c r="A10" s="252">
        <v>44998</v>
      </c>
      <c r="B10" s="347" t="s">
        <v>341</v>
      </c>
      <c r="C10" s="191"/>
      <c r="D10" s="190">
        <v>55</v>
      </c>
      <c r="E10" s="202"/>
      <c r="F10" s="188">
        <f t="shared" si="0"/>
        <v>55</v>
      </c>
      <c r="G10" s="194" t="s">
        <v>88</v>
      </c>
      <c r="I10" s="252">
        <v>44994</v>
      </c>
      <c r="J10" s="443" t="s">
        <v>335</v>
      </c>
      <c r="K10" s="185">
        <v>67.2</v>
      </c>
      <c r="L10" s="186"/>
      <c r="M10" s="189"/>
      <c r="N10" s="190">
        <f t="shared" si="1"/>
        <v>67.2</v>
      </c>
      <c r="O10" s="200" t="s">
        <v>88</v>
      </c>
    </row>
    <row r="11" spans="1:42" ht="13" x14ac:dyDescent="0.3">
      <c r="A11" s="252">
        <v>44998</v>
      </c>
      <c r="B11" s="347" t="s">
        <v>342</v>
      </c>
      <c r="C11" s="191"/>
      <c r="D11" s="190"/>
      <c r="E11" s="202">
        <v>20</v>
      </c>
      <c r="F11" s="188">
        <f t="shared" si="0"/>
        <v>20</v>
      </c>
      <c r="G11" s="194" t="s">
        <v>88</v>
      </c>
      <c r="I11" s="252">
        <v>45000</v>
      </c>
      <c r="J11" s="211" t="s">
        <v>379</v>
      </c>
      <c r="K11" s="185">
        <v>0</v>
      </c>
      <c r="L11" s="186"/>
      <c r="M11" s="189"/>
      <c r="N11" s="190">
        <f t="shared" si="1"/>
        <v>0</v>
      </c>
      <c r="O11" s="200"/>
    </row>
    <row r="12" spans="1:42" s="154" customFormat="1" ht="13" x14ac:dyDescent="0.3">
      <c r="A12" s="252">
        <v>44998</v>
      </c>
      <c r="B12" s="347" t="s">
        <v>343</v>
      </c>
      <c r="C12" s="191"/>
      <c r="D12" s="186"/>
      <c r="E12" s="202">
        <v>18.5</v>
      </c>
      <c r="F12" s="188">
        <f t="shared" si="0"/>
        <v>18.5</v>
      </c>
      <c r="G12" s="194" t="s">
        <v>88</v>
      </c>
      <c r="H12" s="3"/>
      <c r="I12" s="252">
        <v>45004</v>
      </c>
      <c r="J12" s="211" t="s">
        <v>348</v>
      </c>
      <c r="K12" s="185">
        <v>20</v>
      </c>
      <c r="L12" s="186"/>
      <c r="M12" s="189"/>
      <c r="N12" s="190">
        <f t="shared" si="1"/>
        <v>20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44998</v>
      </c>
      <c r="B13" s="347" t="s">
        <v>346</v>
      </c>
      <c r="C13" s="191"/>
      <c r="D13" s="190"/>
      <c r="E13" s="202">
        <v>13.5</v>
      </c>
      <c r="F13" s="190">
        <f t="shared" si="0"/>
        <v>13.5</v>
      </c>
      <c r="G13" s="194" t="s">
        <v>88</v>
      </c>
      <c r="I13" s="193">
        <v>45008</v>
      </c>
      <c r="J13" s="55" t="s">
        <v>353</v>
      </c>
      <c r="K13" s="185">
        <v>80</v>
      </c>
      <c r="L13" s="186"/>
      <c r="M13" s="189"/>
      <c r="N13" s="188">
        <f t="shared" si="1"/>
        <v>80</v>
      </c>
      <c r="O13" s="200" t="s">
        <v>88</v>
      </c>
    </row>
    <row r="14" spans="1:42" ht="13" x14ac:dyDescent="0.3">
      <c r="A14" s="252">
        <v>44998</v>
      </c>
      <c r="B14" s="347" t="s">
        <v>347</v>
      </c>
      <c r="C14" s="191"/>
      <c r="D14" s="190"/>
      <c r="E14" s="202">
        <v>4</v>
      </c>
      <c r="F14" s="188">
        <f t="shared" si="0"/>
        <v>4</v>
      </c>
      <c r="G14" s="194" t="s">
        <v>88</v>
      </c>
      <c r="I14" s="193">
        <v>45008</v>
      </c>
      <c r="J14" s="55" t="s">
        <v>354</v>
      </c>
      <c r="K14" s="185">
        <v>60</v>
      </c>
      <c r="L14" s="186"/>
      <c r="M14" s="189"/>
      <c r="N14" s="190">
        <f t="shared" si="1"/>
        <v>60</v>
      </c>
      <c r="O14" s="200" t="s">
        <v>88</v>
      </c>
    </row>
    <row r="15" spans="1:42" ht="13" x14ac:dyDescent="0.3">
      <c r="A15" s="252">
        <v>45006</v>
      </c>
      <c r="B15" s="347" t="s">
        <v>350</v>
      </c>
      <c r="C15" s="191"/>
      <c r="D15" s="190"/>
      <c r="E15" s="202">
        <v>45</v>
      </c>
      <c r="F15" s="188">
        <f t="shared" si="0"/>
        <v>45</v>
      </c>
      <c r="G15" s="194" t="s">
        <v>88</v>
      </c>
      <c r="I15" s="193">
        <v>45009</v>
      </c>
      <c r="J15" s="55" t="s">
        <v>356</v>
      </c>
      <c r="K15" s="185">
        <v>50</v>
      </c>
      <c r="L15" s="186"/>
      <c r="M15" s="189"/>
      <c r="N15" s="190">
        <f t="shared" si="1"/>
        <v>50</v>
      </c>
      <c r="O15" s="200" t="s">
        <v>88</v>
      </c>
    </row>
    <row r="16" spans="1:42" ht="13" x14ac:dyDescent="0.3">
      <c r="A16" s="252">
        <v>45006</v>
      </c>
      <c r="B16" s="347" t="s">
        <v>351</v>
      </c>
      <c r="C16" s="191"/>
      <c r="D16" s="190">
        <v>66.099999999999994</v>
      </c>
      <c r="E16" s="202"/>
      <c r="F16" s="188">
        <f t="shared" si="0"/>
        <v>66.099999999999994</v>
      </c>
      <c r="G16" s="194" t="s">
        <v>88</v>
      </c>
      <c r="I16" s="252">
        <v>45012</v>
      </c>
      <c r="J16" s="443" t="s">
        <v>358</v>
      </c>
      <c r="K16" s="185">
        <v>50</v>
      </c>
      <c r="L16" s="186"/>
      <c r="M16" s="189"/>
      <c r="N16" s="190">
        <f t="shared" si="1"/>
        <v>50</v>
      </c>
      <c r="O16" s="200" t="s">
        <v>88</v>
      </c>
    </row>
    <row r="17" spans="1:42" ht="13" x14ac:dyDescent="0.3">
      <c r="A17" s="252">
        <v>45006</v>
      </c>
      <c r="B17" s="347" t="s">
        <v>352</v>
      </c>
      <c r="C17" s="191"/>
      <c r="D17" s="190"/>
      <c r="E17" s="202">
        <v>53</v>
      </c>
      <c r="F17" s="188">
        <f t="shared" si="0"/>
        <v>53</v>
      </c>
      <c r="G17" s="194" t="s">
        <v>88</v>
      </c>
      <c r="I17" s="193">
        <v>45015</v>
      </c>
      <c r="J17" s="55" t="s">
        <v>329</v>
      </c>
      <c r="K17" s="185">
        <v>150.51</v>
      </c>
      <c r="L17" s="186"/>
      <c r="M17" s="189"/>
      <c r="N17" s="190">
        <f t="shared" si="1"/>
        <v>150.51</v>
      </c>
      <c r="O17" s="200" t="s">
        <v>88</v>
      </c>
    </row>
    <row r="18" spans="1:42" ht="13" x14ac:dyDescent="0.3">
      <c r="A18" s="252">
        <v>45016</v>
      </c>
      <c r="B18" s="211" t="s">
        <v>361</v>
      </c>
      <c r="C18" s="191"/>
      <c r="D18" s="190"/>
      <c r="E18" s="202">
        <v>5</v>
      </c>
      <c r="F18" s="188">
        <f t="shared" si="0"/>
        <v>5</v>
      </c>
      <c r="G18" s="194" t="s">
        <v>88</v>
      </c>
      <c r="I18" s="193">
        <v>45016</v>
      </c>
      <c r="J18" s="55" t="s">
        <v>376</v>
      </c>
      <c r="K18" s="185">
        <v>47</v>
      </c>
      <c r="L18" s="186"/>
      <c r="M18" s="189"/>
      <c r="N18" s="190">
        <f t="shared" si="1"/>
        <v>47</v>
      </c>
      <c r="O18" s="200" t="s">
        <v>88</v>
      </c>
    </row>
    <row r="19" spans="1:42" ht="13" x14ac:dyDescent="0.3">
      <c r="A19" s="252">
        <v>45016</v>
      </c>
      <c r="B19" s="211" t="s">
        <v>362</v>
      </c>
      <c r="C19" s="191"/>
      <c r="D19" s="190">
        <v>41</v>
      </c>
      <c r="E19" s="202"/>
      <c r="F19" s="188">
        <f t="shared" si="0"/>
        <v>41</v>
      </c>
      <c r="G19" s="194" t="s">
        <v>88</v>
      </c>
      <c r="I19" s="252">
        <v>45016</v>
      </c>
      <c r="J19" s="211" t="s">
        <v>377</v>
      </c>
      <c r="K19" s="185"/>
      <c r="L19" s="186">
        <v>150</v>
      </c>
      <c r="M19" s="189"/>
      <c r="N19" s="190">
        <f t="shared" si="1"/>
        <v>150</v>
      </c>
      <c r="O19" s="200" t="s">
        <v>88</v>
      </c>
    </row>
    <row r="20" spans="1:42" ht="13" x14ac:dyDescent="0.3">
      <c r="A20" s="252">
        <v>45016</v>
      </c>
      <c r="B20" s="211" t="s">
        <v>363</v>
      </c>
      <c r="C20" s="191"/>
      <c r="D20" s="190">
        <v>15</v>
      </c>
      <c r="E20" s="202"/>
      <c r="F20" s="190">
        <f t="shared" ref="F20:F34" si="2">SUM(C20:E20)</f>
        <v>15</v>
      </c>
      <c r="G20" s="194" t="s">
        <v>88</v>
      </c>
      <c r="I20" s="193">
        <v>45016</v>
      </c>
      <c r="J20" s="55" t="s">
        <v>378</v>
      </c>
      <c r="K20" s="185">
        <v>30</v>
      </c>
      <c r="L20" s="186"/>
      <c r="M20" s="189"/>
      <c r="N20" s="188">
        <f t="shared" ref="N20:N34" si="3">SUM(K20:M20)</f>
        <v>30</v>
      </c>
      <c r="O20" s="200" t="s">
        <v>88</v>
      </c>
    </row>
    <row r="21" spans="1:42" ht="13" x14ac:dyDescent="0.3">
      <c r="A21" s="252">
        <v>45016</v>
      </c>
      <c r="B21" s="211" t="s">
        <v>364</v>
      </c>
      <c r="C21" s="191"/>
      <c r="D21" s="190">
        <v>37</v>
      </c>
      <c r="E21" s="202"/>
      <c r="F21" s="188">
        <f t="shared" si="2"/>
        <v>37</v>
      </c>
      <c r="G21" s="194" t="s">
        <v>88</v>
      </c>
      <c r="I21" s="193"/>
      <c r="J21" s="55"/>
      <c r="K21" s="185"/>
      <c r="L21" s="186"/>
      <c r="M21" s="189"/>
      <c r="N21" s="190">
        <f t="shared" si="3"/>
        <v>0</v>
      </c>
      <c r="O21" s="200"/>
    </row>
    <row r="22" spans="1:42" ht="13" x14ac:dyDescent="0.3">
      <c r="A22" s="252">
        <v>45016</v>
      </c>
      <c r="B22" s="211" t="s">
        <v>365</v>
      </c>
      <c r="C22" s="191"/>
      <c r="D22" s="190">
        <v>5</v>
      </c>
      <c r="E22" s="202"/>
      <c r="F22" s="188">
        <f t="shared" si="2"/>
        <v>5</v>
      </c>
      <c r="G22" s="194" t="s">
        <v>88</v>
      </c>
      <c r="I22" s="193"/>
      <c r="J22" s="55"/>
      <c r="K22" s="185"/>
      <c r="L22" s="186"/>
      <c r="M22" s="189"/>
      <c r="N22" s="190">
        <f t="shared" si="3"/>
        <v>0</v>
      </c>
      <c r="O22" s="200"/>
    </row>
    <row r="23" spans="1:42" ht="13" x14ac:dyDescent="0.3">
      <c r="A23" s="252">
        <v>45016</v>
      </c>
      <c r="B23" s="211" t="s">
        <v>366</v>
      </c>
      <c r="C23" s="191"/>
      <c r="D23" s="190">
        <v>2</v>
      </c>
      <c r="E23" s="202"/>
      <c r="F23" s="188">
        <f t="shared" si="2"/>
        <v>2</v>
      </c>
      <c r="G23" s="194" t="s">
        <v>88</v>
      </c>
      <c r="I23" s="252"/>
      <c r="J23" s="211"/>
      <c r="K23" s="185"/>
      <c r="L23" s="186"/>
      <c r="M23" s="189"/>
      <c r="N23" s="190">
        <f t="shared" si="3"/>
        <v>0</v>
      </c>
      <c r="O23" s="200"/>
    </row>
    <row r="24" spans="1:42" ht="13" x14ac:dyDescent="0.3">
      <c r="A24" s="252">
        <v>45016</v>
      </c>
      <c r="B24" s="211" t="s">
        <v>367</v>
      </c>
      <c r="C24" s="191"/>
      <c r="D24" s="190"/>
      <c r="E24" s="202">
        <v>66</v>
      </c>
      <c r="F24" s="188">
        <f t="shared" si="2"/>
        <v>66</v>
      </c>
      <c r="G24" s="194" t="s">
        <v>88</v>
      </c>
      <c r="I24" s="193"/>
      <c r="J24" s="55"/>
      <c r="K24" s="185"/>
      <c r="L24" s="186"/>
      <c r="M24" s="189"/>
      <c r="N24" s="190">
        <f t="shared" si="3"/>
        <v>0</v>
      </c>
      <c r="O24" s="200"/>
    </row>
    <row r="25" spans="1:42" ht="13" x14ac:dyDescent="0.3">
      <c r="A25" s="252">
        <v>45016</v>
      </c>
      <c r="B25" s="211" t="s">
        <v>368</v>
      </c>
      <c r="C25" s="191"/>
      <c r="D25" s="190"/>
      <c r="E25" s="202">
        <v>47.4</v>
      </c>
      <c r="F25" s="188">
        <f t="shared" si="2"/>
        <v>47.4</v>
      </c>
      <c r="G25" s="194" t="s">
        <v>88</v>
      </c>
      <c r="I25" s="193"/>
      <c r="J25" s="55"/>
      <c r="K25" s="185"/>
      <c r="L25" s="186"/>
      <c r="M25" s="189"/>
      <c r="N25" s="190">
        <f t="shared" si="3"/>
        <v>0</v>
      </c>
      <c r="O25" s="200"/>
    </row>
    <row r="26" spans="1:42" ht="13" x14ac:dyDescent="0.3">
      <c r="A26" s="252">
        <v>45016</v>
      </c>
      <c r="B26" s="211" t="s">
        <v>369</v>
      </c>
      <c r="C26" s="191"/>
      <c r="D26" s="190"/>
      <c r="E26" s="202">
        <v>102</v>
      </c>
      <c r="F26" s="188">
        <f t="shared" si="2"/>
        <v>102</v>
      </c>
      <c r="G26" s="194" t="s">
        <v>88</v>
      </c>
      <c r="I26" s="252"/>
      <c r="J26" s="211"/>
      <c r="K26" s="185"/>
      <c r="L26" s="186"/>
      <c r="M26" s="189"/>
      <c r="N26" s="190">
        <f t="shared" si="3"/>
        <v>0</v>
      </c>
      <c r="O26" s="200"/>
    </row>
    <row r="27" spans="1:42" s="154" customFormat="1" ht="13" x14ac:dyDescent="0.3">
      <c r="A27" s="252">
        <v>45016</v>
      </c>
      <c r="B27" s="211" t="s">
        <v>370</v>
      </c>
      <c r="C27" s="191"/>
      <c r="D27" s="186"/>
      <c r="E27" s="202">
        <v>12</v>
      </c>
      <c r="F27" s="188">
        <f t="shared" si="2"/>
        <v>12</v>
      </c>
      <c r="G27" s="194" t="s">
        <v>88</v>
      </c>
      <c r="H27" s="3"/>
      <c r="I27" s="252"/>
      <c r="J27" s="211"/>
      <c r="K27" s="185"/>
      <c r="L27" s="186"/>
      <c r="M27" s="189"/>
      <c r="N27" s="190">
        <f t="shared" si="3"/>
        <v>0</v>
      </c>
      <c r="O27" s="20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3" x14ac:dyDescent="0.3">
      <c r="A28" s="252">
        <v>45016</v>
      </c>
      <c r="B28" s="211" t="s">
        <v>371</v>
      </c>
      <c r="C28" s="191"/>
      <c r="D28" s="190">
        <v>7.5</v>
      </c>
      <c r="E28" s="202"/>
      <c r="F28" s="190">
        <f t="shared" si="2"/>
        <v>7.5</v>
      </c>
      <c r="G28" s="194" t="s">
        <v>88</v>
      </c>
      <c r="I28" s="193"/>
      <c r="J28" s="55"/>
      <c r="K28" s="185"/>
      <c r="L28" s="186"/>
      <c r="M28" s="189"/>
      <c r="N28" s="188">
        <f t="shared" si="3"/>
        <v>0</v>
      </c>
      <c r="O28" s="200"/>
    </row>
    <row r="29" spans="1:42" ht="13" x14ac:dyDescent="0.3">
      <c r="A29" s="252">
        <v>45016</v>
      </c>
      <c r="B29" s="211" t="s">
        <v>372</v>
      </c>
      <c r="C29" s="191"/>
      <c r="D29" s="190">
        <v>12</v>
      </c>
      <c r="E29" s="202"/>
      <c r="F29" s="188">
        <f t="shared" si="2"/>
        <v>12</v>
      </c>
      <c r="G29" s="194" t="s">
        <v>88</v>
      </c>
      <c r="I29" s="193"/>
      <c r="J29" s="55"/>
      <c r="K29" s="185"/>
      <c r="L29" s="186"/>
      <c r="M29" s="189"/>
      <c r="N29" s="190">
        <f t="shared" si="3"/>
        <v>0</v>
      </c>
      <c r="O29" s="200"/>
    </row>
    <row r="30" spans="1:42" ht="13" x14ac:dyDescent="0.3">
      <c r="A30" s="252">
        <v>45016</v>
      </c>
      <c r="B30" s="211" t="s">
        <v>373</v>
      </c>
      <c r="C30" s="191"/>
      <c r="D30" s="190"/>
      <c r="E30" s="202">
        <v>30</v>
      </c>
      <c r="F30" s="188">
        <f t="shared" si="2"/>
        <v>30</v>
      </c>
      <c r="G30" s="194" t="s">
        <v>88</v>
      </c>
      <c r="I30" s="193"/>
      <c r="J30" s="55"/>
      <c r="K30" s="185"/>
      <c r="L30" s="186"/>
      <c r="M30" s="189"/>
      <c r="N30" s="190">
        <f t="shared" si="3"/>
        <v>0</v>
      </c>
      <c r="O30" s="200"/>
    </row>
    <row r="31" spans="1:42" ht="13" x14ac:dyDescent="0.3">
      <c r="A31" s="252">
        <v>45016</v>
      </c>
      <c r="B31" s="211" t="s">
        <v>374</v>
      </c>
      <c r="C31" s="191"/>
      <c r="D31" s="190"/>
      <c r="E31" s="202">
        <v>48</v>
      </c>
      <c r="F31" s="188">
        <f t="shared" si="2"/>
        <v>48</v>
      </c>
      <c r="G31" s="194" t="s">
        <v>88</v>
      </c>
      <c r="I31" s="252"/>
      <c r="J31" s="211"/>
      <c r="K31" s="185"/>
      <c r="L31" s="186"/>
      <c r="M31" s="189"/>
      <c r="N31" s="190">
        <f t="shared" si="3"/>
        <v>0</v>
      </c>
      <c r="O31" s="200"/>
    </row>
    <row r="32" spans="1:42" ht="13" x14ac:dyDescent="0.3">
      <c r="A32" s="252"/>
      <c r="B32" s="347"/>
      <c r="C32" s="191"/>
      <c r="D32" s="190"/>
      <c r="E32" s="202"/>
      <c r="F32" s="188">
        <f t="shared" si="2"/>
        <v>0</v>
      </c>
      <c r="G32" s="194"/>
      <c r="I32" s="193"/>
      <c r="J32" s="55"/>
      <c r="K32" s="185"/>
      <c r="L32" s="186"/>
      <c r="M32" s="189"/>
      <c r="N32" s="190">
        <f t="shared" si="3"/>
        <v>0</v>
      </c>
      <c r="O32" s="200"/>
    </row>
    <row r="33" spans="1:42" ht="13" x14ac:dyDescent="0.3">
      <c r="A33" s="252"/>
      <c r="B33" s="347"/>
      <c r="C33" s="191"/>
      <c r="D33" s="190"/>
      <c r="E33" s="202"/>
      <c r="F33" s="188">
        <f t="shared" si="2"/>
        <v>0</v>
      </c>
      <c r="G33" s="194"/>
      <c r="I33" s="193"/>
      <c r="J33" s="55"/>
      <c r="K33" s="185"/>
      <c r="L33" s="186"/>
      <c r="M33" s="189"/>
      <c r="N33" s="190">
        <f t="shared" si="3"/>
        <v>0</v>
      </c>
      <c r="O33" s="200"/>
    </row>
    <row r="34" spans="1:42" ht="13" x14ac:dyDescent="0.3">
      <c r="A34" s="252"/>
      <c r="B34" s="347"/>
      <c r="C34" s="191"/>
      <c r="D34" s="190"/>
      <c r="E34" s="202"/>
      <c r="F34" s="188">
        <f t="shared" si="2"/>
        <v>0</v>
      </c>
      <c r="G34" s="194"/>
      <c r="I34" s="252"/>
      <c r="J34" s="211"/>
      <c r="K34" s="185"/>
      <c r="L34" s="186"/>
      <c r="M34" s="189"/>
      <c r="N34" s="190">
        <f t="shared" si="3"/>
        <v>0</v>
      </c>
      <c r="O34" s="200"/>
    </row>
    <row r="35" spans="1:42" s="154" customFormat="1" ht="13" x14ac:dyDescent="0.3">
      <c r="A35" s="252"/>
      <c r="B35" s="347"/>
      <c r="C35" s="191"/>
      <c r="D35" s="186"/>
      <c r="E35" s="202"/>
      <c r="F35" s="188">
        <f t="shared" si="0"/>
        <v>0</v>
      </c>
      <c r="G35" s="194"/>
      <c r="H35" s="3"/>
      <c r="I35" s="252"/>
      <c r="J35" s="211"/>
      <c r="K35" s="185"/>
      <c r="L35" s="186"/>
      <c r="M35" s="189"/>
      <c r="N35" s="190">
        <f t="shared" si="1"/>
        <v>0</v>
      </c>
      <c r="O35" s="20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s="3" customFormat="1" ht="13" x14ac:dyDescent="0.3">
      <c r="A36" s="252"/>
      <c r="B36" s="347"/>
      <c r="C36" s="191"/>
      <c r="D36" s="186"/>
      <c r="E36" s="202"/>
      <c r="F36" s="188">
        <f t="shared" si="0"/>
        <v>0</v>
      </c>
      <c r="G36" s="194"/>
      <c r="I36" s="193"/>
      <c r="J36" s="55"/>
      <c r="K36" s="185"/>
      <c r="L36" s="186"/>
      <c r="M36" s="189"/>
      <c r="N36" s="190">
        <f t="shared" si="1"/>
        <v>0</v>
      </c>
      <c r="O36" s="200"/>
    </row>
    <row r="37" spans="1:42" s="3" customFormat="1" ht="13" thickBot="1" x14ac:dyDescent="0.3">
      <c r="A37" s="195"/>
      <c r="B37" s="196" t="s">
        <v>7</v>
      </c>
      <c r="C37" s="197">
        <f>SUM(C4:C36)</f>
        <v>0</v>
      </c>
      <c r="D37" s="197">
        <f>SUM(D4:D36)</f>
        <v>389.6</v>
      </c>
      <c r="E37" s="197">
        <f>SUM(E4:E36)</f>
        <v>565.5</v>
      </c>
      <c r="F37" s="198">
        <f>SUM(C37:E37)</f>
        <v>955.1</v>
      </c>
      <c r="G37" s="199"/>
      <c r="I37" s="195"/>
      <c r="J37" s="196" t="s">
        <v>7</v>
      </c>
      <c r="K37" s="197">
        <f>SUM(K4:K36)</f>
        <v>1087.4000000000001</v>
      </c>
      <c r="L37" s="197">
        <f>SUM(L4:L36)</f>
        <v>150</v>
      </c>
      <c r="M37" s="197">
        <f>SUM(M4:M36)</f>
        <v>0</v>
      </c>
      <c r="N37" s="198">
        <f>SUM(N4:N36)</f>
        <v>1237.4000000000001</v>
      </c>
      <c r="O37" s="199"/>
    </row>
    <row r="38" spans="1:42" s="3" customFormat="1" ht="11" thickTop="1" x14ac:dyDescent="0.25">
      <c r="D38" s="1"/>
      <c r="E38" s="1"/>
      <c r="L38" s="1"/>
      <c r="M38" s="1"/>
    </row>
    <row r="39" spans="1:42" s="3" customFormat="1" x14ac:dyDescent="0.25">
      <c r="D39" s="1"/>
      <c r="E39" s="1"/>
      <c r="L39" s="1"/>
      <c r="M39" s="1"/>
    </row>
    <row r="40" spans="1:42" x14ac:dyDescent="0.25">
      <c r="A40" s="3"/>
      <c r="B40" s="3"/>
      <c r="C40" s="3"/>
      <c r="D40" s="1"/>
      <c r="E40" s="1"/>
      <c r="F40" s="3"/>
      <c r="G40" s="3"/>
      <c r="I40" s="3"/>
      <c r="J40" s="3"/>
      <c r="K40" s="3"/>
      <c r="L40" s="1"/>
      <c r="M40" s="1"/>
      <c r="N40" s="3"/>
      <c r="O40" s="3"/>
    </row>
    <row r="41" spans="1:42" x14ac:dyDescent="0.25">
      <c r="A41" s="3"/>
      <c r="B41" s="3"/>
      <c r="C41" s="3"/>
      <c r="D41" s="1"/>
      <c r="E41" s="1"/>
      <c r="F41" s="3"/>
      <c r="G41" s="3"/>
      <c r="I41" s="3"/>
      <c r="J41" s="3"/>
      <c r="K41" s="3"/>
      <c r="L41" s="1"/>
      <c r="M41" s="1"/>
      <c r="N41" s="3"/>
      <c r="O41" s="3"/>
      <c r="P41" s="348"/>
    </row>
    <row r="42" spans="1:42" x14ac:dyDescent="0.25">
      <c r="A42" s="3"/>
      <c r="B42" s="3"/>
      <c r="C42" s="3"/>
      <c r="D42" s="1"/>
      <c r="E42" s="1"/>
      <c r="F42" s="3"/>
      <c r="G42" s="3"/>
      <c r="I42" s="3"/>
      <c r="J42" s="3"/>
      <c r="K42" s="3"/>
      <c r="L42" s="1"/>
      <c r="M42" s="1"/>
      <c r="N42" s="3"/>
      <c r="O42" s="3"/>
    </row>
    <row r="43" spans="1:42" x14ac:dyDescent="0.25">
      <c r="A43" s="3"/>
      <c r="B43" s="3"/>
      <c r="C43" s="3"/>
      <c r="D43" s="1"/>
      <c r="E43" s="1"/>
      <c r="F43" s="3"/>
      <c r="G43" s="3"/>
      <c r="I43" s="3"/>
      <c r="J43" s="3"/>
      <c r="K43" s="3"/>
      <c r="L43" s="1"/>
      <c r="M43" s="1"/>
      <c r="N43" s="3"/>
      <c r="O43" s="3"/>
    </row>
    <row r="44" spans="1:42" x14ac:dyDescent="0.25">
      <c r="A44" s="3"/>
      <c r="B44" s="3"/>
      <c r="C44" s="3"/>
      <c r="D44" s="1"/>
      <c r="E44" s="1"/>
      <c r="F44" s="3"/>
      <c r="G44" s="3"/>
      <c r="I44" s="3"/>
      <c r="J44" s="3"/>
      <c r="K44" s="3"/>
      <c r="L44" s="1"/>
      <c r="M44" s="1"/>
      <c r="N44" s="3"/>
      <c r="O44" s="3"/>
    </row>
    <row r="45" spans="1:42" x14ac:dyDescent="0.25">
      <c r="A45" s="3"/>
      <c r="B45" s="3"/>
      <c r="C45" s="3"/>
      <c r="D45" s="1"/>
      <c r="E45" s="1"/>
      <c r="F45" s="3"/>
      <c r="G45" s="3"/>
      <c r="I45" s="3"/>
      <c r="J45" s="3"/>
      <c r="K45" s="3"/>
      <c r="L45" s="1"/>
      <c r="M45" s="1"/>
      <c r="N45" s="3"/>
      <c r="O45" s="3"/>
    </row>
    <row r="46" spans="1:42" s="154" customFormat="1" x14ac:dyDescent="0.25">
      <c r="A46" s="3"/>
      <c r="B46" s="3"/>
      <c r="C46" s="3"/>
      <c r="D46" s="1"/>
      <c r="E46" s="1"/>
      <c r="F46" s="3"/>
      <c r="G46" s="3"/>
      <c r="H46" s="3"/>
      <c r="I46" s="3"/>
      <c r="J46" s="3"/>
      <c r="K46" s="3"/>
      <c r="L46" s="1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s="3" customFormat="1" x14ac:dyDescent="0.25">
      <c r="D47" s="1"/>
      <c r="E47" s="1"/>
      <c r="L47" s="1"/>
      <c r="M47" s="1"/>
    </row>
    <row r="48" spans="1:42" s="3" customFormat="1" x14ac:dyDescent="0.25">
      <c r="D48" s="1"/>
      <c r="E48" s="1"/>
      <c r="L48" s="1"/>
      <c r="M48" s="1"/>
    </row>
    <row r="49" spans="4:16" s="3" customFormat="1" x14ac:dyDescent="0.25">
      <c r="D49" s="1"/>
      <c r="E49" s="1"/>
      <c r="L49" s="1"/>
      <c r="M49" s="1"/>
    </row>
    <row r="50" spans="4:16" s="3" customFormat="1" x14ac:dyDescent="0.25">
      <c r="D50" s="1"/>
      <c r="E50" s="1"/>
      <c r="L50" s="1"/>
      <c r="M50" s="1"/>
    </row>
    <row r="51" spans="4:16" s="3" customFormat="1" x14ac:dyDescent="0.25">
      <c r="D51" s="1"/>
      <c r="E51" s="1"/>
      <c r="L51" s="1"/>
      <c r="M51" s="1"/>
    </row>
    <row r="52" spans="4:16" s="3" customFormat="1" x14ac:dyDescent="0.25">
      <c r="D52" s="1"/>
      <c r="E52" s="1"/>
      <c r="L52" s="1"/>
      <c r="M52" s="1"/>
    </row>
    <row r="53" spans="4:16" s="3" customFormat="1" x14ac:dyDescent="0.25">
      <c r="D53" s="1"/>
      <c r="E53" s="1"/>
      <c r="L53" s="1"/>
      <c r="M53" s="1"/>
    </row>
    <row r="54" spans="4:16" s="3" customFormat="1" x14ac:dyDescent="0.25">
      <c r="D54" s="1"/>
      <c r="E54" s="1"/>
      <c r="L54" s="1"/>
      <c r="M54" s="1"/>
      <c r="P54" s="348"/>
    </row>
    <row r="55" spans="4:16" s="3" customFormat="1" x14ac:dyDescent="0.25">
      <c r="D55" s="1"/>
      <c r="E55" s="1"/>
      <c r="L55" s="1"/>
      <c r="M55" s="1"/>
      <c r="P55" s="348"/>
    </row>
    <row r="56" spans="4:16" s="3" customFormat="1" x14ac:dyDescent="0.25">
      <c r="D56" s="1"/>
      <c r="E56" s="1"/>
      <c r="L56" s="1"/>
      <c r="M56" s="1"/>
    </row>
    <row r="57" spans="4:16" s="3" customFormat="1" x14ac:dyDescent="0.25">
      <c r="D57" s="1"/>
      <c r="E57" s="1"/>
      <c r="L57" s="1"/>
      <c r="M57" s="1"/>
    </row>
    <row r="58" spans="4:16" s="3" customFormat="1" x14ac:dyDescent="0.25">
      <c r="D58" s="1"/>
      <c r="E58" s="1"/>
      <c r="L58" s="1"/>
      <c r="M58" s="1"/>
    </row>
    <row r="59" spans="4:16" s="3" customFormat="1" x14ac:dyDescent="0.25">
      <c r="D59" s="1"/>
      <c r="E59" s="1"/>
      <c r="L59" s="1"/>
      <c r="M59" s="1"/>
    </row>
    <row r="60" spans="4:16" s="3" customFormat="1" x14ac:dyDescent="0.25">
      <c r="D60" s="1"/>
      <c r="E60" s="1"/>
      <c r="L60" s="1"/>
      <c r="M60" s="1"/>
    </row>
    <row r="61" spans="4:16" s="3" customFormat="1" x14ac:dyDescent="0.25">
      <c r="D61" s="1"/>
      <c r="E61" s="1"/>
      <c r="L61" s="1"/>
      <c r="M61" s="1"/>
    </row>
    <row r="62" spans="4:16" s="3" customFormat="1" x14ac:dyDescent="0.25">
      <c r="D62" s="1"/>
      <c r="E62" s="1"/>
      <c r="L62" s="1"/>
      <c r="M62" s="1"/>
    </row>
    <row r="63" spans="4:16" s="3" customFormat="1" x14ac:dyDescent="0.25">
      <c r="D63" s="1"/>
      <c r="E63" s="1"/>
      <c r="L63" s="1"/>
      <c r="M63" s="1"/>
    </row>
    <row r="64" spans="4:16" s="3" customFormat="1" x14ac:dyDescent="0.25">
      <c r="D64" s="1"/>
      <c r="E64" s="1"/>
      <c r="L64" s="1"/>
      <c r="M64" s="1"/>
    </row>
    <row r="65" spans="4:13" s="3" customFormat="1" x14ac:dyDescent="0.25">
      <c r="D65" s="1"/>
      <c r="E65" s="1"/>
      <c r="L65" s="1"/>
      <c r="M65" s="1"/>
    </row>
    <row r="66" spans="4:13" s="3" customFormat="1" x14ac:dyDescent="0.25">
      <c r="D66" s="1"/>
      <c r="E66" s="1"/>
      <c r="L66" s="1"/>
      <c r="M66" s="1"/>
    </row>
    <row r="67" spans="4:13" s="3" customFormat="1" x14ac:dyDescent="0.25">
      <c r="D67" s="1"/>
      <c r="E67" s="1"/>
      <c r="L67" s="1"/>
      <c r="M67" s="1"/>
    </row>
    <row r="68" spans="4:13" s="3" customFormat="1" x14ac:dyDescent="0.25">
      <c r="D68" s="1"/>
      <c r="E68" s="1"/>
      <c r="L68" s="1"/>
      <c r="M68" s="1"/>
    </row>
    <row r="69" spans="4:13" s="3" customFormat="1" x14ac:dyDescent="0.25">
      <c r="D69" s="1"/>
      <c r="E69" s="1"/>
      <c r="L69" s="1"/>
      <c r="M69" s="1"/>
    </row>
    <row r="70" spans="4:13" s="3" customFormat="1" x14ac:dyDescent="0.25">
      <c r="D70" s="1"/>
      <c r="E70" s="1"/>
      <c r="L70" s="1"/>
      <c r="M70" s="1"/>
    </row>
    <row r="71" spans="4:13" s="3" customFormat="1" x14ac:dyDescent="0.25">
      <c r="D71" s="1"/>
      <c r="E71" s="1"/>
      <c r="L71" s="1"/>
      <c r="M71" s="1"/>
    </row>
    <row r="72" spans="4:13" s="3" customFormat="1" x14ac:dyDescent="0.25">
      <c r="D72" s="1"/>
      <c r="E72" s="1"/>
      <c r="L72" s="1"/>
      <c r="M72" s="1"/>
    </row>
    <row r="73" spans="4:13" s="3" customFormat="1" x14ac:dyDescent="0.25">
      <c r="D73" s="1"/>
      <c r="E73" s="1"/>
      <c r="L73" s="1"/>
      <c r="M73" s="1"/>
    </row>
    <row r="74" spans="4:13" s="3" customFormat="1" x14ac:dyDescent="0.25">
      <c r="D74" s="1"/>
      <c r="E74" s="1"/>
      <c r="L74" s="1"/>
      <c r="M74" s="1"/>
    </row>
    <row r="75" spans="4:13" s="3" customFormat="1" x14ac:dyDescent="0.25">
      <c r="D75" s="1"/>
      <c r="E75" s="1"/>
      <c r="L75" s="1"/>
      <c r="M75" s="1"/>
    </row>
    <row r="76" spans="4:13" s="3" customFormat="1" x14ac:dyDescent="0.25">
      <c r="D76" s="1"/>
      <c r="E76" s="1"/>
      <c r="L76" s="1"/>
      <c r="M76" s="1"/>
    </row>
    <row r="77" spans="4:13" s="3" customFormat="1" x14ac:dyDescent="0.25">
      <c r="D77" s="1"/>
      <c r="E77" s="1"/>
      <c r="L77" s="1"/>
      <c r="M77" s="1"/>
    </row>
    <row r="78" spans="4:13" s="3" customFormat="1" x14ac:dyDescent="0.25">
      <c r="D78" s="1"/>
      <c r="E78" s="1"/>
      <c r="L78" s="1"/>
      <c r="M78" s="1"/>
    </row>
    <row r="79" spans="4:13" s="3" customFormat="1" x14ac:dyDescent="0.25">
      <c r="D79" s="1"/>
      <c r="E79" s="1"/>
      <c r="L79" s="1"/>
      <c r="M79" s="1"/>
    </row>
    <row r="80" spans="4:13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1:15" s="3" customFormat="1" x14ac:dyDescent="0.25">
      <c r="D1137" s="1"/>
      <c r="E1137" s="1"/>
      <c r="L1137" s="1"/>
      <c r="M1137" s="1"/>
    </row>
    <row r="1138" spans="1:15" s="3" customFormat="1" x14ac:dyDescent="0.25">
      <c r="D1138" s="1"/>
      <c r="E1138" s="1"/>
      <c r="L1138" s="1"/>
      <c r="M1138" s="1"/>
    </row>
    <row r="1139" spans="1:15" s="3" customFormat="1" x14ac:dyDescent="0.25">
      <c r="D1139" s="1"/>
      <c r="E1139" s="1"/>
      <c r="L1139" s="1"/>
      <c r="M1139" s="1"/>
    </row>
    <row r="1140" spans="1:15" s="3" customFormat="1" x14ac:dyDescent="0.25">
      <c r="A1140" s="57"/>
      <c r="B1140" s="57"/>
      <c r="C1140" s="57"/>
      <c r="D1140" s="145"/>
      <c r="E1140" s="145"/>
      <c r="F1140" s="57"/>
      <c r="G1140" s="155"/>
      <c r="L1140" s="1"/>
      <c r="M1140" s="1"/>
    </row>
    <row r="1141" spans="1:15" s="3" customFormat="1" x14ac:dyDescent="0.25">
      <c r="A1141" s="57"/>
      <c r="B1141" s="57"/>
      <c r="C1141" s="57"/>
      <c r="D1141" s="145"/>
      <c r="E1141" s="145"/>
      <c r="F1141" s="57"/>
      <c r="G1141" s="155"/>
      <c r="L1141" s="1"/>
      <c r="M1141" s="1"/>
    </row>
    <row r="1142" spans="1:15" s="3" customFormat="1" x14ac:dyDescent="0.25">
      <c r="A1142" s="57"/>
      <c r="B1142" s="57"/>
      <c r="C1142" s="57"/>
      <c r="D1142" s="145"/>
      <c r="E1142" s="145"/>
      <c r="F1142" s="57"/>
      <c r="G1142" s="155"/>
      <c r="L1142" s="1"/>
      <c r="M1142" s="1"/>
    </row>
    <row r="1143" spans="1:15" s="3" customFormat="1" x14ac:dyDescent="0.25">
      <c r="A1143" s="57"/>
      <c r="B1143" s="57"/>
      <c r="C1143" s="57"/>
      <c r="D1143" s="145"/>
      <c r="E1143" s="145"/>
      <c r="F1143" s="57"/>
      <c r="G1143" s="155"/>
      <c r="L1143" s="1"/>
      <c r="M1143" s="1"/>
    </row>
    <row r="1144" spans="1:15" s="3" customFormat="1" x14ac:dyDescent="0.25">
      <c r="A1144" s="57"/>
      <c r="B1144" s="57"/>
      <c r="C1144" s="57"/>
      <c r="D1144" s="145"/>
      <c r="E1144" s="145"/>
      <c r="F1144" s="57"/>
      <c r="G1144" s="155"/>
      <c r="L1144" s="1"/>
      <c r="M1144" s="1"/>
    </row>
    <row r="1145" spans="1:15" s="3" customFormat="1" x14ac:dyDescent="0.25">
      <c r="A1145" s="57"/>
      <c r="B1145" s="57"/>
      <c r="C1145" s="57"/>
      <c r="D1145" s="145"/>
      <c r="E1145" s="145"/>
      <c r="F1145" s="57"/>
      <c r="G1145" s="155"/>
      <c r="L1145" s="1"/>
      <c r="M1145" s="1"/>
    </row>
    <row r="1146" spans="1:15" s="3" customFormat="1" x14ac:dyDescent="0.25">
      <c r="A1146" s="57"/>
      <c r="B1146" s="57"/>
      <c r="C1146" s="57"/>
      <c r="D1146" s="145"/>
      <c r="E1146" s="145"/>
      <c r="F1146" s="57"/>
      <c r="G1146" s="155"/>
      <c r="L1146" s="1"/>
      <c r="M1146" s="1"/>
    </row>
    <row r="1147" spans="1:15" s="3" customFormat="1" x14ac:dyDescent="0.25">
      <c r="A1147" s="57"/>
      <c r="B1147" s="57"/>
      <c r="C1147" s="57"/>
      <c r="D1147" s="145"/>
      <c r="E1147" s="145"/>
      <c r="F1147" s="57"/>
      <c r="G1147" s="155"/>
      <c r="L1147" s="1"/>
      <c r="M1147" s="1"/>
    </row>
    <row r="1148" spans="1:15" s="3" customFormat="1" x14ac:dyDescent="0.25">
      <c r="A1148" s="57"/>
      <c r="B1148" s="57"/>
      <c r="C1148" s="57"/>
      <c r="D1148" s="145"/>
      <c r="E1148" s="145"/>
      <c r="F1148" s="57"/>
      <c r="G1148" s="155"/>
      <c r="I1148" s="57"/>
      <c r="J1148" s="57"/>
      <c r="K1148" s="57"/>
      <c r="L1148" s="145"/>
      <c r="M1148" s="145"/>
      <c r="N1148" s="57"/>
      <c r="O1148" s="155"/>
    </row>
    <row r="1149" spans="1:15" s="3" customFormat="1" x14ac:dyDescent="0.25">
      <c r="A1149" s="57"/>
      <c r="B1149" s="57"/>
      <c r="C1149" s="57"/>
      <c r="D1149" s="145"/>
      <c r="E1149" s="145"/>
      <c r="F1149" s="57"/>
      <c r="G1149" s="155"/>
      <c r="I1149" s="57"/>
      <c r="J1149" s="57"/>
      <c r="K1149" s="57"/>
      <c r="L1149" s="145"/>
      <c r="M1149" s="145"/>
      <c r="N1149" s="57"/>
      <c r="O1149" s="155"/>
    </row>
    <row r="1150" spans="1:15" s="3" customFormat="1" x14ac:dyDescent="0.25">
      <c r="A1150" s="57"/>
      <c r="B1150" s="57"/>
      <c r="C1150" s="57"/>
      <c r="D1150" s="145"/>
      <c r="E1150" s="145"/>
      <c r="F1150" s="57"/>
      <c r="G1150" s="155"/>
      <c r="I1150" s="57"/>
      <c r="J1150" s="57"/>
      <c r="K1150" s="57"/>
      <c r="L1150" s="145"/>
      <c r="M1150" s="145"/>
      <c r="N1150" s="57"/>
      <c r="O1150" s="155"/>
    </row>
    <row r="1151" spans="1:15" s="3" customFormat="1" x14ac:dyDescent="0.25">
      <c r="A1151" s="57"/>
      <c r="B1151" s="57"/>
      <c r="C1151" s="57"/>
      <c r="D1151" s="145"/>
      <c r="E1151" s="145"/>
      <c r="F1151" s="57"/>
      <c r="G1151" s="155"/>
      <c r="I1151" s="57"/>
      <c r="J1151" s="57"/>
      <c r="K1151" s="57"/>
      <c r="L1151" s="145"/>
      <c r="M1151" s="145"/>
      <c r="N1151" s="57"/>
      <c r="O1151" s="155"/>
    </row>
    <row r="1152" spans="1:15" s="3" customFormat="1" x14ac:dyDescent="0.25">
      <c r="A1152" s="57"/>
      <c r="B1152" s="57"/>
      <c r="C1152" s="57"/>
      <c r="D1152" s="145"/>
      <c r="E1152" s="145"/>
      <c r="F1152" s="57"/>
      <c r="G1152" s="155"/>
      <c r="I1152" s="57"/>
      <c r="J1152" s="57"/>
      <c r="K1152" s="57"/>
      <c r="L1152" s="145"/>
      <c r="M1152" s="145"/>
      <c r="N1152" s="57"/>
      <c r="O1152" s="155"/>
    </row>
    <row r="1153" spans="1:15" s="3" customFormat="1" x14ac:dyDescent="0.25">
      <c r="A1153" s="57"/>
      <c r="B1153" s="57"/>
      <c r="C1153" s="57"/>
      <c r="D1153" s="145"/>
      <c r="E1153" s="145"/>
      <c r="F1153" s="57"/>
      <c r="G1153" s="155"/>
      <c r="I1153" s="57"/>
      <c r="J1153" s="57"/>
      <c r="K1153" s="57"/>
      <c r="L1153" s="145"/>
      <c r="M1153" s="145"/>
      <c r="N1153" s="57"/>
      <c r="O1153" s="155"/>
    </row>
    <row r="1154" spans="1:15" s="3" customFormat="1" x14ac:dyDescent="0.25">
      <c r="A1154" s="57"/>
      <c r="B1154" s="57"/>
      <c r="C1154" s="57"/>
      <c r="D1154" s="145"/>
      <c r="E1154" s="145"/>
      <c r="F1154" s="57"/>
      <c r="G1154" s="155"/>
      <c r="I1154" s="57"/>
      <c r="J1154" s="57"/>
      <c r="K1154" s="57"/>
      <c r="L1154" s="145"/>
      <c r="M1154" s="145"/>
      <c r="N1154" s="57"/>
      <c r="O1154" s="155"/>
    </row>
    <row r="1155" spans="1:15" s="3" customFormat="1" x14ac:dyDescent="0.25">
      <c r="A1155" s="57"/>
      <c r="B1155" s="57"/>
      <c r="C1155" s="57"/>
      <c r="D1155" s="145"/>
      <c r="E1155" s="145"/>
      <c r="F1155" s="57"/>
      <c r="G1155" s="155"/>
      <c r="I1155" s="57"/>
      <c r="J1155" s="57"/>
      <c r="K1155" s="57"/>
      <c r="L1155" s="145"/>
      <c r="M1155" s="145"/>
      <c r="N1155" s="57"/>
      <c r="O1155" s="155"/>
    </row>
    <row r="1156" spans="1:15" s="3" customFormat="1" x14ac:dyDescent="0.25">
      <c r="A1156" s="57"/>
      <c r="B1156" s="57"/>
      <c r="C1156" s="57"/>
      <c r="D1156" s="145"/>
      <c r="E1156" s="145"/>
      <c r="F1156" s="57"/>
      <c r="G1156" s="155"/>
      <c r="I1156" s="57"/>
      <c r="J1156" s="57"/>
      <c r="K1156" s="57"/>
      <c r="L1156" s="145"/>
      <c r="M1156" s="145"/>
      <c r="N1156" s="57"/>
      <c r="O1156" s="155"/>
    </row>
    <row r="1157" spans="1:15" s="3" customFormat="1" x14ac:dyDescent="0.25">
      <c r="A1157" s="57"/>
      <c r="B1157" s="57"/>
      <c r="C1157" s="57"/>
      <c r="D1157" s="145"/>
      <c r="E1157" s="145"/>
      <c r="F1157" s="57"/>
      <c r="G1157" s="155"/>
      <c r="I1157" s="57"/>
      <c r="J1157" s="57"/>
      <c r="K1157" s="57"/>
      <c r="L1157" s="145"/>
      <c r="M1157" s="145"/>
      <c r="N1157" s="57"/>
      <c r="O1157" s="155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I1158" s="57"/>
      <c r="J1158" s="57"/>
      <c r="K1158" s="57"/>
      <c r="L1158" s="145"/>
      <c r="M1158" s="145"/>
      <c r="N1158" s="57"/>
      <c r="O1158" s="155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I1159" s="57"/>
      <c r="J1159" s="57"/>
      <c r="K1159" s="57"/>
      <c r="L1159" s="145"/>
      <c r="M1159" s="145"/>
      <c r="N1159" s="57"/>
      <c r="O1159" s="155"/>
    </row>
    <row r="1160" spans="1:15" s="3" customFormat="1" x14ac:dyDescent="0.25">
      <c r="A1160" s="57"/>
      <c r="B1160" s="57"/>
      <c r="C1160" s="57"/>
      <c r="D1160" s="145"/>
      <c r="E1160" s="145"/>
      <c r="F1160" s="57"/>
      <c r="G1160" s="155"/>
      <c r="I1160" s="57"/>
      <c r="J1160" s="57"/>
      <c r="K1160" s="57"/>
      <c r="L1160" s="145"/>
      <c r="M1160" s="145"/>
      <c r="N1160" s="57"/>
      <c r="O1160" s="155"/>
    </row>
    <row r="1161" spans="1:15" s="3" customFormat="1" x14ac:dyDescent="0.25">
      <c r="A1161" s="57"/>
      <c r="B1161" s="57"/>
      <c r="C1161" s="57"/>
      <c r="D1161" s="145"/>
      <c r="E1161" s="145"/>
      <c r="F1161" s="57"/>
      <c r="G1161" s="155"/>
      <c r="I1161" s="57"/>
      <c r="J1161" s="57"/>
      <c r="K1161" s="57"/>
      <c r="L1161" s="145"/>
      <c r="M1161" s="145"/>
      <c r="N1161" s="57"/>
      <c r="O1161" s="155"/>
    </row>
    <row r="1162" spans="1:15" s="3" customFormat="1" x14ac:dyDescent="0.25">
      <c r="A1162" s="57"/>
      <c r="B1162" s="57"/>
      <c r="C1162" s="57"/>
      <c r="D1162" s="145"/>
      <c r="E1162" s="145"/>
      <c r="F1162" s="57"/>
      <c r="G1162" s="155"/>
      <c r="I1162" s="57"/>
      <c r="J1162" s="57"/>
      <c r="K1162" s="57"/>
      <c r="L1162" s="145"/>
      <c r="M1162" s="145"/>
      <c r="N1162" s="57"/>
      <c r="O1162" s="155"/>
    </row>
    <row r="1163" spans="1:15" s="3" customFormat="1" x14ac:dyDescent="0.25">
      <c r="A1163" s="57"/>
      <c r="B1163" s="57"/>
      <c r="C1163" s="57"/>
      <c r="D1163" s="145"/>
      <c r="E1163" s="145"/>
      <c r="F1163" s="57"/>
      <c r="G1163" s="155"/>
      <c r="I1163" s="57"/>
      <c r="J1163" s="57"/>
      <c r="K1163" s="57"/>
      <c r="L1163" s="145"/>
      <c r="M1163" s="145"/>
      <c r="N1163" s="57"/>
      <c r="O1163" s="155"/>
    </row>
    <row r="1164" spans="1:15" s="3" customFormat="1" x14ac:dyDescent="0.25">
      <c r="A1164" s="57"/>
      <c r="B1164" s="57"/>
      <c r="C1164" s="57"/>
      <c r="D1164" s="145"/>
      <c r="E1164" s="145"/>
      <c r="F1164" s="57"/>
      <c r="G1164" s="155"/>
      <c r="I1164" s="57"/>
      <c r="J1164" s="57"/>
      <c r="K1164" s="57"/>
      <c r="L1164" s="145"/>
      <c r="M1164" s="145"/>
      <c r="N1164" s="57"/>
      <c r="O1164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3D7B-DC7A-4502-A409-BBAAF3ACCE48}">
  <dimension ref="A1:DM80"/>
  <sheetViews>
    <sheetView showGridLines="0" topLeftCell="A29" zoomScale="84" zoomScaleNormal="84" workbookViewId="0">
      <selection activeCell="B41" sqref="B41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7" s="6" customFormat="1" ht="25" customHeight="1" x14ac:dyDescent="0.25">
      <c r="A1" s="497" t="s">
        <v>81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7" s="3" customFormat="1" ht="12.75" customHeight="1" thickBot="1" x14ac:dyDescent="0.3">
      <c r="A2" s="243"/>
      <c r="B2" s="243"/>
      <c r="C2" s="156"/>
      <c r="D2" s="27"/>
      <c r="E2" s="157"/>
      <c r="L2" s="5"/>
    </row>
    <row r="3" spans="1:117" s="6" customFormat="1" ht="43.4" customHeight="1" thickTop="1" thickBot="1" x14ac:dyDescent="0.3">
      <c r="A3" s="294" t="s">
        <v>11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69" t="s">
        <v>34</v>
      </c>
      <c r="AB3" s="428" t="s">
        <v>320</v>
      </c>
      <c r="AC3" s="271" t="s">
        <v>321</v>
      </c>
    </row>
    <row r="4" spans="1:117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463" t="s">
        <v>38</v>
      </c>
      <c r="AB4" s="470" t="s">
        <v>322</v>
      </c>
      <c r="AC4" s="284" t="s">
        <v>322</v>
      </c>
    </row>
    <row r="5" spans="1:117" s="7" customFormat="1" ht="15" customHeight="1" thickBot="1" x14ac:dyDescent="0.3">
      <c r="A5" s="248" t="s">
        <v>39</v>
      </c>
      <c r="B5" s="46" t="s">
        <v>40</v>
      </c>
      <c r="C5" s="249"/>
      <c r="D5" s="258">
        <f>' 02 2023'!D79</f>
        <v>15156.84</v>
      </c>
      <c r="E5" s="169"/>
      <c r="F5" s="170">
        <f>' 02 2023'!F79</f>
        <v>138.02000000000044</v>
      </c>
      <c r="G5" s="259"/>
      <c r="H5" s="273"/>
      <c r="I5" s="171"/>
      <c r="J5" s="171"/>
      <c r="K5" s="171"/>
      <c r="L5" s="172"/>
      <c r="M5" s="171"/>
      <c r="N5" s="274">
        <f>SUM(D5:F5)</f>
        <v>15294.86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176"/>
      <c r="AB5" s="285"/>
      <c r="AC5" s="286"/>
      <c r="AD5" s="8"/>
      <c r="AE5" s="8"/>
      <c r="AF5" s="8"/>
      <c r="AG5" s="8"/>
      <c r="AH5" s="8"/>
      <c r="AI5" s="8"/>
    </row>
    <row r="6" spans="1:117" s="162" customFormat="1" ht="12" customHeight="1" x14ac:dyDescent="0.25">
      <c r="A6" s="442">
        <v>44986</v>
      </c>
      <c r="B6" s="443" t="s">
        <v>317</v>
      </c>
      <c r="C6" s="251" t="s">
        <v>88</v>
      </c>
      <c r="D6" s="260"/>
      <c r="E6" s="204"/>
      <c r="F6" s="205">
        <v>47.9</v>
      </c>
      <c r="G6" s="261"/>
      <c r="H6" s="275"/>
      <c r="I6" s="206"/>
      <c r="J6" s="206"/>
      <c r="K6" s="206">
        <v>47.9</v>
      </c>
      <c r="L6" s="207"/>
      <c r="M6" s="206"/>
      <c r="N6" s="276"/>
      <c r="O6" s="287"/>
      <c r="P6" s="208"/>
      <c r="Q6" s="208"/>
      <c r="R6" s="208"/>
      <c r="S6" s="208"/>
      <c r="T6" s="209"/>
      <c r="U6" s="208"/>
      <c r="V6" s="210"/>
      <c r="W6" s="208"/>
      <c r="X6" s="208"/>
      <c r="Y6" s="208"/>
      <c r="Z6" s="208"/>
      <c r="AA6" s="464"/>
      <c r="AB6" s="287"/>
      <c r="AC6" s="288"/>
      <c r="AD6" s="160"/>
      <c r="AE6" s="160"/>
      <c r="AF6" s="160"/>
      <c r="AG6" s="160"/>
      <c r="AH6" s="160"/>
      <c r="AI6" s="160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</row>
    <row r="7" spans="1:117" s="162" customFormat="1" ht="12" customHeight="1" x14ac:dyDescent="0.25">
      <c r="A7" s="462">
        <v>44987</v>
      </c>
      <c r="B7" s="443" t="s">
        <v>318</v>
      </c>
      <c r="C7" s="444" t="s">
        <v>88</v>
      </c>
      <c r="D7" s="445"/>
      <c r="E7" s="446">
        <v>20</v>
      </c>
      <c r="F7" s="447">
        <v>20</v>
      </c>
      <c r="G7" s="448"/>
      <c r="H7" s="449"/>
      <c r="I7" s="450"/>
      <c r="J7" s="450"/>
      <c r="K7" s="450"/>
      <c r="L7" s="451"/>
      <c r="M7" s="450"/>
      <c r="N7" s="461"/>
      <c r="O7" s="460"/>
      <c r="P7" s="452"/>
      <c r="Q7" s="452"/>
      <c r="R7" s="452"/>
      <c r="S7" s="452"/>
      <c r="T7" s="453"/>
      <c r="U7" s="452"/>
      <c r="V7" s="454"/>
      <c r="W7" s="452"/>
      <c r="X7" s="452"/>
      <c r="Y7" s="452"/>
      <c r="Z7" s="452"/>
      <c r="AA7" s="465"/>
      <c r="AB7" s="460"/>
      <c r="AC7" s="455"/>
      <c r="AD7" s="160"/>
      <c r="AE7" s="160"/>
      <c r="AF7" s="160"/>
      <c r="AG7" s="160"/>
      <c r="AH7" s="160"/>
      <c r="AI7" s="160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</row>
    <row r="8" spans="1:117" s="162" customFormat="1" ht="12" customHeight="1" x14ac:dyDescent="0.25">
      <c r="A8" s="462">
        <v>44987</v>
      </c>
      <c r="B8" s="443" t="s">
        <v>319</v>
      </c>
      <c r="C8" s="444" t="s">
        <v>88</v>
      </c>
      <c r="D8" s="445">
        <v>20</v>
      </c>
      <c r="E8" s="446"/>
      <c r="F8" s="447"/>
      <c r="G8" s="448">
        <v>20</v>
      </c>
      <c r="H8" s="449"/>
      <c r="I8" s="450"/>
      <c r="J8" s="450"/>
      <c r="K8" s="450"/>
      <c r="L8" s="451"/>
      <c r="M8" s="450"/>
      <c r="N8" s="461"/>
      <c r="O8" s="460"/>
      <c r="P8" s="452"/>
      <c r="Q8" s="452"/>
      <c r="R8" s="452"/>
      <c r="S8" s="452"/>
      <c r="T8" s="453"/>
      <c r="U8" s="452"/>
      <c r="V8" s="454"/>
      <c r="W8" s="452"/>
      <c r="X8" s="452"/>
      <c r="Y8" s="452"/>
      <c r="Z8" s="452"/>
      <c r="AA8" s="465"/>
      <c r="AB8" s="460"/>
      <c r="AC8" s="455"/>
      <c r="AD8" s="160"/>
      <c r="AE8" s="160"/>
      <c r="AF8" s="160"/>
      <c r="AG8" s="160"/>
      <c r="AH8" s="160"/>
      <c r="AI8" s="160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</row>
    <row r="9" spans="1:117" s="162" customFormat="1" ht="12" customHeight="1" x14ac:dyDescent="0.25">
      <c r="A9" s="252">
        <v>44987</v>
      </c>
      <c r="B9" s="211" t="s">
        <v>131</v>
      </c>
      <c r="C9" s="253" t="s">
        <v>88</v>
      </c>
      <c r="D9" s="262"/>
      <c r="E9" s="201">
        <v>10.44</v>
      </c>
      <c r="F9" s="202"/>
      <c r="G9" s="263"/>
      <c r="H9" s="277"/>
      <c r="I9" s="173"/>
      <c r="J9" s="173"/>
      <c r="K9" s="173"/>
      <c r="L9" s="174"/>
      <c r="M9" s="173"/>
      <c r="N9" s="278"/>
      <c r="O9" s="289"/>
      <c r="P9" s="177"/>
      <c r="Q9" s="177"/>
      <c r="R9" s="177"/>
      <c r="S9" s="177"/>
      <c r="T9" s="212"/>
      <c r="U9" s="177"/>
      <c r="V9" s="178"/>
      <c r="W9" s="177"/>
      <c r="X9" s="177"/>
      <c r="Y9" s="177">
        <v>10.44</v>
      </c>
      <c r="Z9" s="177"/>
      <c r="AA9" s="466"/>
      <c r="AB9" s="289"/>
      <c r="AC9" s="290"/>
      <c r="AD9" s="160"/>
      <c r="AE9" s="160"/>
      <c r="AF9" s="160"/>
      <c r="AG9" s="160"/>
      <c r="AH9" s="160"/>
      <c r="AI9" s="160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</row>
    <row r="10" spans="1:117" s="162" customFormat="1" ht="12" customHeight="1" x14ac:dyDescent="0.25">
      <c r="A10" s="252">
        <v>44988</v>
      </c>
      <c r="B10" s="443" t="s">
        <v>132</v>
      </c>
      <c r="C10" s="444" t="s">
        <v>88</v>
      </c>
      <c r="D10" s="445"/>
      <c r="E10" s="446">
        <v>29.99</v>
      </c>
      <c r="F10" s="447"/>
      <c r="G10" s="448"/>
      <c r="H10" s="449"/>
      <c r="I10" s="450"/>
      <c r="J10" s="450"/>
      <c r="K10" s="450"/>
      <c r="L10" s="451"/>
      <c r="M10" s="450"/>
      <c r="N10" s="461"/>
      <c r="O10" s="460"/>
      <c r="P10" s="452"/>
      <c r="Q10" s="452"/>
      <c r="R10" s="452"/>
      <c r="S10" s="452"/>
      <c r="T10" s="453"/>
      <c r="U10" s="452">
        <v>29.99</v>
      </c>
      <c r="V10" s="454"/>
      <c r="W10" s="452"/>
      <c r="X10" s="452"/>
      <c r="Y10" s="452"/>
      <c r="Z10" s="452"/>
      <c r="AA10" s="465"/>
      <c r="AB10" s="460"/>
      <c r="AC10" s="455"/>
      <c r="AD10" s="160"/>
      <c r="AE10" s="160"/>
      <c r="AF10" s="160"/>
      <c r="AG10" s="160"/>
      <c r="AH10" s="160"/>
      <c r="AI10" s="160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</row>
    <row r="11" spans="1:117" s="162" customFormat="1" ht="12" customHeight="1" x14ac:dyDescent="0.25">
      <c r="A11" s="442">
        <v>44988</v>
      </c>
      <c r="B11" s="443" t="s">
        <v>328</v>
      </c>
      <c r="C11" s="444" t="s">
        <v>88</v>
      </c>
      <c r="D11" s="445">
        <v>50</v>
      </c>
      <c r="E11" s="446"/>
      <c r="F11" s="447"/>
      <c r="G11" s="448"/>
      <c r="H11" s="449">
        <v>50</v>
      </c>
      <c r="I11" s="450"/>
      <c r="J11" s="450"/>
      <c r="K11" s="450"/>
      <c r="L11" s="451"/>
      <c r="M11" s="450"/>
      <c r="N11" s="461"/>
      <c r="O11" s="460"/>
      <c r="P11" s="452"/>
      <c r="Q11" s="452"/>
      <c r="R11" s="452"/>
      <c r="S11" s="452"/>
      <c r="T11" s="453"/>
      <c r="U11" s="452"/>
      <c r="V11" s="454"/>
      <c r="W11" s="452"/>
      <c r="X11" s="452"/>
      <c r="Y11" s="452"/>
      <c r="Z11" s="452"/>
      <c r="AA11" s="465"/>
      <c r="AB11" s="460"/>
      <c r="AC11" s="455"/>
      <c r="AD11" s="160"/>
      <c r="AE11" s="160"/>
      <c r="AF11" s="160"/>
      <c r="AG11" s="160"/>
      <c r="AH11" s="160"/>
      <c r="AI11" s="160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</row>
    <row r="12" spans="1:117" s="162" customFormat="1" ht="12" customHeight="1" x14ac:dyDescent="0.25">
      <c r="A12" s="252">
        <v>44990</v>
      </c>
      <c r="B12" s="211" t="s">
        <v>329</v>
      </c>
      <c r="C12" s="253" t="s">
        <v>88</v>
      </c>
      <c r="D12" s="262">
        <v>125.26</v>
      </c>
      <c r="E12" s="201"/>
      <c r="F12" s="202"/>
      <c r="G12" s="263"/>
      <c r="H12" s="277">
        <v>125.26</v>
      </c>
      <c r="I12" s="173"/>
      <c r="J12" s="173"/>
      <c r="K12" s="173"/>
      <c r="L12" s="174"/>
      <c r="M12" s="173"/>
      <c r="N12" s="278"/>
      <c r="O12" s="289"/>
      <c r="P12" s="177"/>
      <c r="Q12" s="177"/>
      <c r="R12" s="177"/>
      <c r="S12" s="177"/>
      <c r="T12" s="212"/>
      <c r="U12" s="177"/>
      <c r="V12" s="178"/>
      <c r="W12" s="177"/>
      <c r="X12" s="177"/>
      <c r="Y12" s="177"/>
      <c r="Z12" s="177"/>
      <c r="AA12" s="466"/>
      <c r="AB12" s="289"/>
      <c r="AC12" s="290"/>
      <c r="AD12" s="160"/>
      <c r="AE12" s="160"/>
      <c r="AF12" s="160"/>
      <c r="AG12" s="160"/>
      <c r="AH12" s="160"/>
      <c r="AI12" s="160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</row>
    <row r="13" spans="1:117" s="162" customFormat="1" ht="12" customHeight="1" x14ac:dyDescent="0.25">
      <c r="A13" s="252">
        <v>44992</v>
      </c>
      <c r="B13" s="211" t="s">
        <v>330</v>
      </c>
      <c r="C13" s="253" t="s">
        <v>88</v>
      </c>
      <c r="D13" s="262">
        <v>60</v>
      </c>
      <c r="E13" s="201"/>
      <c r="F13" s="202"/>
      <c r="G13" s="263"/>
      <c r="H13" s="277">
        <v>60</v>
      </c>
      <c r="I13" s="173"/>
      <c r="J13" s="173"/>
      <c r="K13" s="173"/>
      <c r="L13" s="174"/>
      <c r="M13" s="173"/>
      <c r="N13" s="278"/>
      <c r="O13" s="289"/>
      <c r="P13" s="177"/>
      <c r="Q13" s="177"/>
      <c r="R13" s="177"/>
      <c r="S13" s="177"/>
      <c r="T13" s="212"/>
      <c r="U13" s="177"/>
      <c r="V13" s="178"/>
      <c r="W13" s="177"/>
      <c r="X13" s="177"/>
      <c r="Y13" s="177"/>
      <c r="Z13" s="177"/>
      <c r="AA13" s="466"/>
      <c r="AB13" s="289"/>
      <c r="AC13" s="290"/>
      <c r="AD13" s="160"/>
      <c r="AE13" s="160"/>
      <c r="AF13" s="160"/>
      <c r="AG13" s="160"/>
      <c r="AH13" s="160"/>
      <c r="AI13" s="160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</row>
    <row r="14" spans="1:117" s="162" customFormat="1" ht="12" customHeight="1" x14ac:dyDescent="0.25">
      <c r="A14" s="252">
        <v>44993</v>
      </c>
      <c r="B14" s="211" t="s">
        <v>331</v>
      </c>
      <c r="C14" s="444" t="s">
        <v>88</v>
      </c>
      <c r="D14" s="445">
        <v>97.43</v>
      </c>
      <c r="E14" s="446"/>
      <c r="F14" s="447"/>
      <c r="G14" s="448"/>
      <c r="H14" s="449">
        <v>97.43</v>
      </c>
      <c r="I14" s="450"/>
      <c r="J14" s="450"/>
      <c r="K14" s="450"/>
      <c r="L14" s="451"/>
      <c r="M14" s="450"/>
      <c r="N14" s="461"/>
      <c r="O14" s="460"/>
      <c r="P14" s="452"/>
      <c r="Q14" s="452"/>
      <c r="R14" s="452"/>
      <c r="S14" s="452"/>
      <c r="T14" s="453"/>
      <c r="U14" s="452"/>
      <c r="V14" s="454"/>
      <c r="W14" s="452"/>
      <c r="X14" s="452"/>
      <c r="Y14" s="452"/>
      <c r="Z14" s="452"/>
      <c r="AA14" s="465"/>
      <c r="AB14" s="460"/>
      <c r="AC14" s="455"/>
      <c r="AD14" s="160"/>
      <c r="AE14" s="160"/>
      <c r="AF14" s="160"/>
      <c r="AG14" s="160"/>
      <c r="AH14" s="160"/>
      <c r="AI14" s="160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</row>
    <row r="15" spans="1:117" s="162" customFormat="1" ht="12" customHeight="1" x14ac:dyDescent="0.25">
      <c r="A15" s="442">
        <v>44994</v>
      </c>
      <c r="B15" s="443" t="s">
        <v>332</v>
      </c>
      <c r="C15" s="444" t="s">
        <v>88</v>
      </c>
      <c r="D15" s="445">
        <v>100</v>
      </c>
      <c r="E15" s="446"/>
      <c r="F15" s="447"/>
      <c r="G15" s="448"/>
      <c r="H15" s="449">
        <v>100</v>
      </c>
      <c r="I15" s="450"/>
      <c r="J15" s="450"/>
      <c r="K15" s="450"/>
      <c r="L15" s="451"/>
      <c r="M15" s="450"/>
      <c r="N15" s="461"/>
      <c r="O15" s="460"/>
      <c r="P15" s="452"/>
      <c r="Q15" s="452"/>
      <c r="R15" s="452"/>
      <c r="S15" s="452"/>
      <c r="T15" s="453"/>
      <c r="U15" s="452"/>
      <c r="V15" s="454"/>
      <c r="W15" s="452"/>
      <c r="X15" s="452"/>
      <c r="Y15" s="452"/>
      <c r="Z15" s="452"/>
      <c r="AA15" s="465"/>
      <c r="AB15" s="460"/>
      <c r="AC15" s="455"/>
      <c r="AD15" s="160"/>
      <c r="AE15" s="160"/>
      <c r="AF15" s="160"/>
      <c r="AG15" s="160"/>
      <c r="AH15" s="160"/>
      <c r="AI15" s="160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</row>
    <row r="16" spans="1:117" s="162" customFormat="1" ht="12" customHeight="1" x14ac:dyDescent="0.25">
      <c r="A16" s="252">
        <v>44629</v>
      </c>
      <c r="B16" s="211" t="s">
        <v>333</v>
      </c>
      <c r="C16" s="253" t="s">
        <v>88</v>
      </c>
      <c r="D16" s="262"/>
      <c r="E16" s="201">
        <v>200</v>
      </c>
      <c r="F16" s="202"/>
      <c r="G16" s="263"/>
      <c r="H16" s="277"/>
      <c r="I16" s="173"/>
      <c r="J16" s="173"/>
      <c r="K16" s="173"/>
      <c r="L16" s="174"/>
      <c r="M16" s="173"/>
      <c r="N16" s="278"/>
      <c r="O16" s="289"/>
      <c r="P16" s="177"/>
      <c r="Q16" s="177"/>
      <c r="R16" s="177"/>
      <c r="S16" s="177"/>
      <c r="T16" s="212"/>
      <c r="U16" s="177"/>
      <c r="V16" s="178"/>
      <c r="W16" s="177"/>
      <c r="X16" s="177"/>
      <c r="Y16" s="177"/>
      <c r="Z16" s="177"/>
      <c r="AA16" s="466"/>
      <c r="AB16" s="289"/>
      <c r="AC16" s="290">
        <v>200</v>
      </c>
      <c r="AD16" s="160"/>
      <c r="AE16" s="160"/>
      <c r="AF16" s="160"/>
      <c r="AG16" s="160"/>
      <c r="AH16" s="160"/>
      <c r="AI16" s="160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</row>
    <row r="17" spans="1:117" s="162" customFormat="1" ht="12" customHeight="1" x14ac:dyDescent="0.25">
      <c r="A17" s="252">
        <v>44994</v>
      </c>
      <c r="B17" s="211" t="s">
        <v>334</v>
      </c>
      <c r="C17" s="253" t="s">
        <v>88</v>
      </c>
      <c r="D17" s="262">
        <v>100</v>
      </c>
      <c r="E17" s="201"/>
      <c r="F17" s="202"/>
      <c r="G17" s="263"/>
      <c r="H17" s="277">
        <v>100</v>
      </c>
      <c r="I17" s="173"/>
      <c r="J17" s="173"/>
      <c r="K17" s="173"/>
      <c r="L17" s="174"/>
      <c r="M17" s="173"/>
      <c r="N17" s="278"/>
      <c r="O17" s="289"/>
      <c r="P17" s="177"/>
      <c r="Q17" s="177"/>
      <c r="R17" s="177"/>
      <c r="S17" s="177"/>
      <c r="T17" s="212"/>
      <c r="U17" s="177"/>
      <c r="V17" s="178"/>
      <c r="W17" s="177"/>
      <c r="X17" s="177"/>
      <c r="Y17" s="177"/>
      <c r="Z17" s="177"/>
      <c r="AA17" s="466"/>
      <c r="AB17" s="289"/>
      <c r="AC17" s="290"/>
      <c r="AD17" s="160"/>
      <c r="AE17" s="160"/>
      <c r="AF17" s="160"/>
      <c r="AG17" s="160"/>
      <c r="AH17" s="160"/>
      <c r="AI17" s="160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</row>
    <row r="18" spans="1:117" s="162" customFormat="1" ht="12" customHeight="1" x14ac:dyDescent="0.25">
      <c r="A18" s="252">
        <v>44994</v>
      </c>
      <c r="B18" s="443" t="s">
        <v>335</v>
      </c>
      <c r="C18" s="444" t="s">
        <v>88</v>
      </c>
      <c r="D18" s="445">
        <v>67.2</v>
      </c>
      <c r="E18" s="446"/>
      <c r="F18" s="447"/>
      <c r="G18" s="448"/>
      <c r="H18" s="449">
        <v>67.2</v>
      </c>
      <c r="I18" s="450"/>
      <c r="J18" s="450"/>
      <c r="K18" s="450"/>
      <c r="L18" s="451"/>
      <c r="M18" s="450"/>
      <c r="N18" s="461"/>
      <c r="O18" s="460"/>
      <c r="P18" s="452"/>
      <c r="Q18" s="452"/>
      <c r="R18" s="452"/>
      <c r="S18" s="452"/>
      <c r="T18" s="453"/>
      <c r="U18" s="452"/>
      <c r="V18" s="454"/>
      <c r="W18" s="452"/>
      <c r="X18" s="452"/>
      <c r="Y18" s="452"/>
      <c r="Z18" s="452"/>
      <c r="AA18" s="465"/>
      <c r="AB18" s="460"/>
      <c r="AC18" s="455"/>
      <c r="AD18" s="160"/>
      <c r="AE18" s="160"/>
      <c r="AF18" s="160"/>
      <c r="AG18" s="160"/>
      <c r="AH18" s="160"/>
      <c r="AI18" s="160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</row>
    <row r="19" spans="1:117" s="162" customFormat="1" ht="12" customHeight="1" x14ac:dyDescent="0.25">
      <c r="A19" s="252">
        <v>44998</v>
      </c>
      <c r="B19" s="443" t="s">
        <v>336</v>
      </c>
      <c r="C19" s="444" t="s">
        <v>88</v>
      </c>
      <c r="D19" s="445"/>
      <c r="E19" s="446"/>
      <c r="F19" s="447">
        <v>46.4</v>
      </c>
      <c r="G19" s="448"/>
      <c r="H19" s="449"/>
      <c r="I19" s="450">
        <v>46.4</v>
      </c>
      <c r="J19" s="450"/>
      <c r="K19" s="450"/>
      <c r="L19" s="451"/>
      <c r="M19" s="450"/>
      <c r="N19" s="461"/>
      <c r="O19" s="460"/>
      <c r="P19" s="452"/>
      <c r="Q19" s="452"/>
      <c r="R19" s="452"/>
      <c r="S19" s="452"/>
      <c r="T19" s="453"/>
      <c r="U19" s="452"/>
      <c r="V19" s="454"/>
      <c r="W19" s="452"/>
      <c r="X19" s="452"/>
      <c r="Y19" s="452"/>
      <c r="Z19" s="452"/>
      <c r="AA19" s="465"/>
      <c r="AB19" s="460"/>
      <c r="AC19" s="455"/>
      <c r="AD19" s="160"/>
      <c r="AE19" s="160"/>
      <c r="AF19" s="160"/>
      <c r="AG19" s="160"/>
      <c r="AH19" s="160"/>
      <c r="AI19" s="160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</row>
    <row r="20" spans="1:117" s="162" customFormat="1" ht="12" customHeight="1" x14ac:dyDescent="0.25">
      <c r="A20" s="252">
        <v>44998</v>
      </c>
      <c r="B20" s="443" t="s">
        <v>337</v>
      </c>
      <c r="C20" s="253" t="s">
        <v>88</v>
      </c>
      <c r="D20" s="262"/>
      <c r="E20" s="201"/>
      <c r="F20" s="202">
        <v>32.700000000000003</v>
      </c>
      <c r="G20" s="263"/>
      <c r="H20" s="277"/>
      <c r="I20" s="173">
        <v>32.700000000000003</v>
      </c>
      <c r="J20" s="173"/>
      <c r="K20" s="173"/>
      <c r="L20" s="174"/>
      <c r="M20" s="173"/>
      <c r="N20" s="278"/>
      <c r="O20" s="289"/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466"/>
      <c r="AB20" s="289"/>
      <c r="AC20" s="290"/>
      <c r="AD20" s="160"/>
      <c r="AE20" s="160"/>
      <c r="AF20" s="160"/>
      <c r="AG20" s="160"/>
      <c r="AH20" s="160"/>
      <c r="AI20" s="160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</row>
    <row r="21" spans="1:117" s="162" customFormat="1" ht="12" customHeight="1" x14ac:dyDescent="0.25">
      <c r="A21" s="252">
        <v>44998</v>
      </c>
      <c r="B21" s="443" t="s">
        <v>337</v>
      </c>
      <c r="C21" s="253" t="s">
        <v>88</v>
      </c>
      <c r="D21" s="262"/>
      <c r="E21" s="201"/>
      <c r="F21" s="202">
        <v>12</v>
      </c>
      <c r="G21" s="263"/>
      <c r="H21" s="277"/>
      <c r="I21" s="173">
        <v>12</v>
      </c>
      <c r="J21" s="173"/>
      <c r="K21" s="173"/>
      <c r="L21" s="174"/>
      <c r="M21" s="173"/>
      <c r="N21" s="278"/>
      <c r="O21" s="289"/>
      <c r="P21" s="177"/>
      <c r="Q21" s="177"/>
      <c r="R21" s="177"/>
      <c r="S21" s="177"/>
      <c r="T21" s="212"/>
      <c r="U21" s="177"/>
      <c r="V21" s="178"/>
      <c r="W21" s="177"/>
      <c r="X21" s="177"/>
      <c r="Y21" s="177"/>
      <c r="Z21" s="177"/>
      <c r="AA21" s="466"/>
      <c r="AB21" s="289"/>
      <c r="AC21" s="290"/>
      <c r="AD21" s="160"/>
      <c r="AE21" s="160"/>
      <c r="AF21" s="160"/>
      <c r="AG21" s="160"/>
      <c r="AH21" s="160"/>
      <c r="AI21" s="160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</row>
    <row r="22" spans="1:117" s="162" customFormat="1" ht="12" customHeight="1" x14ac:dyDescent="0.25">
      <c r="A22" s="252">
        <v>44998</v>
      </c>
      <c r="B22" s="443" t="s">
        <v>338</v>
      </c>
      <c r="C22" s="444" t="s">
        <v>88</v>
      </c>
      <c r="D22" s="445"/>
      <c r="E22" s="446"/>
      <c r="F22" s="447">
        <v>10</v>
      </c>
      <c r="G22" s="448"/>
      <c r="H22" s="449"/>
      <c r="I22" s="450">
        <v>10</v>
      </c>
      <c r="J22" s="450"/>
      <c r="K22" s="450"/>
      <c r="L22" s="451"/>
      <c r="M22" s="450"/>
      <c r="N22" s="461"/>
      <c r="O22" s="460"/>
      <c r="P22" s="452"/>
      <c r="Q22" s="452"/>
      <c r="R22" s="452"/>
      <c r="S22" s="452"/>
      <c r="T22" s="453"/>
      <c r="U22" s="452"/>
      <c r="V22" s="454"/>
      <c r="W22" s="452"/>
      <c r="X22" s="452"/>
      <c r="Y22" s="452"/>
      <c r="Z22" s="452"/>
      <c r="AA22" s="465"/>
      <c r="AB22" s="460"/>
      <c r="AC22" s="455"/>
      <c r="AD22" s="160"/>
      <c r="AE22" s="160"/>
      <c r="AF22" s="160"/>
      <c r="AG22" s="160"/>
      <c r="AH22" s="160"/>
      <c r="AI22" s="160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</row>
    <row r="23" spans="1:117" s="162" customFormat="1" ht="12" customHeight="1" x14ac:dyDescent="0.25">
      <c r="A23" s="252">
        <v>44998</v>
      </c>
      <c r="B23" s="443" t="s">
        <v>339</v>
      </c>
      <c r="C23" s="444" t="s">
        <v>88</v>
      </c>
      <c r="D23" s="445">
        <v>111</v>
      </c>
      <c r="E23" s="446"/>
      <c r="F23" s="447"/>
      <c r="G23" s="448"/>
      <c r="H23" s="449"/>
      <c r="I23" s="450">
        <v>111</v>
      </c>
      <c r="J23" s="450"/>
      <c r="K23" s="450"/>
      <c r="L23" s="451"/>
      <c r="M23" s="450"/>
      <c r="N23" s="461"/>
      <c r="O23" s="460"/>
      <c r="P23" s="452"/>
      <c r="Q23" s="452"/>
      <c r="R23" s="452"/>
      <c r="S23" s="452"/>
      <c r="T23" s="453"/>
      <c r="U23" s="452"/>
      <c r="V23" s="454"/>
      <c r="W23" s="452"/>
      <c r="X23" s="452"/>
      <c r="Y23" s="452"/>
      <c r="Z23" s="452"/>
      <c r="AA23" s="465"/>
      <c r="AB23" s="460"/>
      <c r="AC23" s="455"/>
      <c r="AD23" s="160"/>
      <c r="AE23" s="160"/>
      <c r="AF23" s="160"/>
      <c r="AG23" s="160"/>
      <c r="AH23" s="160"/>
      <c r="AI23" s="160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</row>
    <row r="24" spans="1:117" s="162" customFormat="1" ht="12" customHeight="1" x14ac:dyDescent="0.25">
      <c r="A24" s="252">
        <v>44998</v>
      </c>
      <c r="B24" s="443" t="s">
        <v>340</v>
      </c>
      <c r="C24" s="253" t="s">
        <v>88</v>
      </c>
      <c r="D24" s="262">
        <v>38</v>
      </c>
      <c r="E24" s="201"/>
      <c r="F24" s="202"/>
      <c r="G24" s="263"/>
      <c r="H24" s="277"/>
      <c r="I24" s="173">
        <v>38</v>
      </c>
      <c r="J24" s="173"/>
      <c r="K24" s="173"/>
      <c r="L24" s="174"/>
      <c r="M24" s="173"/>
      <c r="N24" s="278"/>
      <c r="O24" s="289"/>
      <c r="P24" s="177"/>
      <c r="Q24" s="177"/>
      <c r="R24" s="177"/>
      <c r="S24" s="177"/>
      <c r="T24" s="212"/>
      <c r="U24" s="177"/>
      <c r="V24" s="178"/>
      <c r="W24" s="177"/>
      <c r="X24" s="177"/>
      <c r="Y24" s="177"/>
      <c r="Z24" s="177"/>
      <c r="AA24" s="466"/>
      <c r="AB24" s="289"/>
      <c r="AC24" s="290"/>
      <c r="AD24" s="160"/>
      <c r="AE24" s="160"/>
      <c r="AF24" s="160"/>
      <c r="AG24" s="160"/>
      <c r="AH24" s="160"/>
      <c r="AI24" s="160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</row>
    <row r="25" spans="1:117" s="162" customFormat="1" ht="12" customHeight="1" x14ac:dyDescent="0.25">
      <c r="A25" s="252">
        <v>44998</v>
      </c>
      <c r="B25" s="443" t="s">
        <v>341</v>
      </c>
      <c r="C25" s="253" t="s">
        <v>88</v>
      </c>
      <c r="D25" s="262">
        <v>55</v>
      </c>
      <c r="E25" s="201"/>
      <c r="F25" s="202"/>
      <c r="G25" s="263"/>
      <c r="H25" s="277"/>
      <c r="I25" s="173">
        <v>55</v>
      </c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466"/>
      <c r="AB25" s="289"/>
      <c r="AC25" s="290"/>
      <c r="AD25" s="160"/>
      <c r="AE25" s="160"/>
      <c r="AF25" s="160"/>
      <c r="AG25" s="160"/>
      <c r="AH25" s="160"/>
      <c r="AI25" s="160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</row>
    <row r="26" spans="1:117" s="162" customFormat="1" ht="12" customHeight="1" x14ac:dyDescent="0.25">
      <c r="A26" s="252">
        <v>44998</v>
      </c>
      <c r="B26" s="443" t="s">
        <v>342</v>
      </c>
      <c r="C26" s="444" t="s">
        <v>88</v>
      </c>
      <c r="D26" s="445"/>
      <c r="E26" s="446"/>
      <c r="F26" s="447">
        <v>20</v>
      </c>
      <c r="G26" s="448"/>
      <c r="H26" s="449"/>
      <c r="I26" s="450">
        <v>20</v>
      </c>
      <c r="J26" s="450"/>
      <c r="K26" s="450"/>
      <c r="L26" s="451"/>
      <c r="M26" s="450"/>
      <c r="N26" s="461"/>
      <c r="O26" s="460"/>
      <c r="P26" s="452"/>
      <c r="Q26" s="452"/>
      <c r="R26" s="452"/>
      <c r="S26" s="452"/>
      <c r="T26" s="453"/>
      <c r="U26" s="452"/>
      <c r="V26" s="454"/>
      <c r="W26" s="452"/>
      <c r="X26" s="452"/>
      <c r="Y26" s="452"/>
      <c r="Z26" s="452"/>
      <c r="AA26" s="465"/>
      <c r="AB26" s="460"/>
      <c r="AC26" s="455"/>
      <c r="AD26" s="160"/>
      <c r="AE26" s="160"/>
      <c r="AF26" s="160"/>
      <c r="AG26" s="160"/>
      <c r="AH26" s="160"/>
      <c r="AI26" s="160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</row>
    <row r="27" spans="1:117" s="162" customFormat="1" ht="12" customHeight="1" x14ac:dyDescent="0.25">
      <c r="A27" s="442">
        <v>44998</v>
      </c>
      <c r="B27" s="443" t="s">
        <v>343</v>
      </c>
      <c r="C27" s="444" t="s">
        <v>88</v>
      </c>
      <c r="D27" s="445"/>
      <c r="E27" s="446"/>
      <c r="F27" s="447">
        <v>18.5</v>
      </c>
      <c r="G27" s="448"/>
      <c r="H27" s="449"/>
      <c r="I27" s="450">
        <v>18.5</v>
      </c>
      <c r="J27" s="450"/>
      <c r="K27" s="450"/>
      <c r="L27" s="451"/>
      <c r="M27" s="450"/>
      <c r="N27" s="461"/>
      <c r="O27" s="460"/>
      <c r="P27" s="452"/>
      <c r="Q27" s="452"/>
      <c r="R27" s="452"/>
      <c r="S27" s="452"/>
      <c r="T27" s="453"/>
      <c r="U27" s="452"/>
      <c r="V27" s="454"/>
      <c r="W27" s="452"/>
      <c r="X27" s="452"/>
      <c r="Y27" s="452"/>
      <c r="Z27" s="452"/>
      <c r="AA27" s="465"/>
      <c r="AB27" s="460"/>
      <c r="AC27" s="455"/>
      <c r="AD27" s="160"/>
      <c r="AE27" s="160"/>
      <c r="AF27" s="160"/>
      <c r="AG27" s="160"/>
      <c r="AH27" s="160"/>
      <c r="AI27" s="160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</row>
    <row r="28" spans="1:117" s="162" customFormat="1" ht="12" customHeight="1" x14ac:dyDescent="0.25">
      <c r="A28" s="442">
        <v>44998</v>
      </c>
      <c r="B28" s="211" t="s">
        <v>344</v>
      </c>
      <c r="C28" s="253" t="s">
        <v>88</v>
      </c>
      <c r="D28" s="262"/>
      <c r="E28" s="201"/>
      <c r="F28" s="202"/>
      <c r="G28" s="263">
        <v>24.9</v>
      </c>
      <c r="H28" s="277"/>
      <c r="I28" s="173"/>
      <c r="J28" s="173"/>
      <c r="K28" s="173"/>
      <c r="L28" s="174"/>
      <c r="M28" s="173"/>
      <c r="N28" s="278"/>
      <c r="O28" s="289"/>
      <c r="P28" s="177"/>
      <c r="Q28" s="177"/>
      <c r="R28" s="177"/>
      <c r="S28" s="177"/>
      <c r="T28" s="212"/>
      <c r="U28" s="177"/>
      <c r="V28" s="178">
        <v>24.9</v>
      </c>
      <c r="W28" s="177"/>
      <c r="X28" s="177"/>
      <c r="Y28" s="177"/>
      <c r="Z28" s="177"/>
      <c r="AA28" s="466"/>
      <c r="AB28" s="289"/>
      <c r="AC28" s="290"/>
      <c r="AD28" s="160"/>
      <c r="AE28" s="160"/>
      <c r="AF28" s="160"/>
      <c r="AG28" s="160"/>
      <c r="AH28" s="160"/>
      <c r="AI28" s="160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</row>
    <row r="29" spans="1:117" s="162" customFormat="1" ht="12" customHeight="1" x14ac:dyDescent="0.25">
      <c r="A29" s="442">
        <v>44998</v>
      </c>
      <c r="B29" s="211" t="s">
        <v>345</v>
      </c>
      <c r="C29" s="253" t="s">
        <v>88</v>
      </c>
      <c r="D29" s="262"/>
      <c r="E29" s="201"/>
      <c r="F29" s="202"/>
      <c r="G29" s="263">
        <v>15.08</v>
      </c>
      <c r="H29" s="277"/>
      <c r="I29" s="173"/>
      <c r="J29" s="173"/>
      <c r="K29" s="173"/>
      <c r="L29" s="174"/>
      <c r="M29" s="173"/>
      <c r="N29" s="278"/>
      <c r="O29" s="289"/>
      <c r="P29" s="177"/>
      <c r="Q29" s="177"/>
      <c r="R29" s="177"/>
      <c r="S29" s="177"/>
      <c r="T29" s="212"/>
      <c r="U29" s="177"/>
      <c r="V29" s="178">
        <v>15.08</v>
      </c>
      <c r="W29" s="177"/>
      <c r="X29" s="177"/>
      <c r="Y29" s="177"/>
      <c r="Z29" s="177"/>
      <c r="AA29" s="466"/>
      <c r="AB29" s="289"/>
      <c r="AC29" s="290"/>
      <c r="AD29" s="160"/>
      <c r="AE29" s="160"/>
      <c r="AF29" s="160"/>
      <c r="AG29" s="160"/>
      <c r="AH29" s="160"/>
      <c r="AI29" s="160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</row>
    <row r="30" spans="1:117" s="162" customFormat="1" ht="12" customHeight="1" x14ac:dyDescent="0.25">
      <c r="A30" s="442">
        <v>44998</v>
      </c>
      <c r="B30" s="443" t="s">
        <v>346</v>
      </c>
      <c r="C30" s="444" t="s">
        <v>88</v>
      </c>
      <c r="D30" s="445"/>
      <c r="E30" s="446"/>
      <c r="F30" s="447">
        <v>13.5</v>
      </c>
      <c r="G30" s="448"/>
      <c r="H30" s="449"/>
      <c r="I30" s="450">
        <v>13.5</v>
      </c>
      <c r="J30" s="450"/>
      <c r="K30" s="450"/>
      <c r="L30" s="451"/>
      <c r="M30" s="450"/>
      <c r="N30" s="461"/>
      <c r="O30" s="460"/>
      <c r="P30" s="452"/>
      <c r="Q30" s="452"/>
      <c r="R30" s="452"/>
      <c r="S30" s="452"/>
      <c r="T30" s="453"/>
      <c r="U30" s="452"/>
      <c r="V30" s="454"/>
      <c r="W30" s="452"/>
      <c r="X30" s="452"/>
      <c r="Y30" s="452"/>
      <c r="Z30" s="452"/>
      <c r="AA30" s="465"/>
      <c r="AB30" s="460"/>
      <c r="AC30" s="455"/>
      <c r="AD30" s="160"/>
      <c r="AE30" s="160"/>
      <c r="AF30" s="160"/>
      <c r="AG30" s="160"/>
      <c r="AH30" s="160"/>
      <c r="AI30" s="160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</row>
    <row r="31" spans="1:117" s="162" customFormat="1" ht="12" customHeight="1" x14ac:dyDescent="0.25">
      <c r="A31" s="442">
        <v>44998</v>
      </c>
      <c r="B31" s="443" t="s">
        <v>347</v>
      </c>
      <c r="C31" s="444" t="s">
        <v>88</v>
      </c>
      <c r="D31" s="445"/>
      <c r="E31" s="446"/>
      <c r="F31" s="447">
        <v>4</v>
      </c>
      <c r="G31" s="448"/>
      <c r="H31" s="449"/>
      <c r="I31" s="450">
        <v>4</v>
      </c>
      <c r="J31" s="450"/>
      <c r="K31" s="450"/>
      <c r="L31" s="451"/>
      <c r="M31" s="450"/>
      <c r="N31" s="461"/>
      <c r="O31" s="460"/>
      <c r="P31" s="452"/>
      <c r="Q31" s="452"/>
      <c r="R31" s="452"/>
      <c r="S31" s="452"/>
      <c r="T31" s="453"/>
      <c r="U31" s="452"/>
      <c r="V31" s="454"/>
      <c r="W31" s="452"/>
      <c r="X31" s="452"/>
      <c r="Y31" s="452"/>
      <c r="Z31" s="452"/>
      <c r="AA31" s="465"/>
      <c r="AB31" s="460"/>
      <c r="AC31" s="455"/>
      <c r="AD31" s="160"/>
      <c r="AE31" s="160"/>
      <c r="AF31" s="160"/>
      <c r="AG31" s="160"/>
      <c r="AH31" s="160"/>
      <c r="AI31" s="160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</row>
    <row r="32" spans="1:117" s="162" customFormat="1" ht="12" customHeight="1" x14ac:dyDescent="0.25">
      <c r="A32" s="442">
        <v>45004</v>
      </c>
      <c r="B32" s="443" t="s">
        <v>348</v>
      </c>
      <c r="C32" s="444" t="s">
        <v>88</v>
      </c>
      <c r="D32" s="445">
        <v>20</v>
      </c>
      <c r="E32" s="446"/>
      <c r="F32" s="447"/>
      <c r="G32" s="448"/>
      <c r="H32" s="449">
        <v>20</v>
      </c>
      <c r="I32" s="450"/>
      <c r="J32" s="450"/>
      <c r="K32" s="450"/>
      <c r="L32" s="451"/>
      <c r="M32" s="450"/>
      <c r="N32" s="461"/>
      <c r="O32" s="460"/>
      <c r="P32" s="452"/>
      <c r="Q32" s="452"/>
      <c r="R32" s="452"/>
      <c r="S32" s="452"/>
      <c r="T32" s="453"/>
      <c r="U32" s="452"/>
      <c r="V32" s="454"/>
      <c r="W32" s="452"/>
      <c r="X32" s="452"/>
      <c r="Y32" s="452"/>
      <c r="Z32" s="452"/>
      <c r="AA32" s="465"/>
      <c r="AB32" s="460"/>
      <c r="AC32" s="455"/>
      <c r="AD32" s="160"/>
      <c r="AE32" s="160"/>
      <c r="AF32" s="160"/>
      <c r="AG32" s="160"/>
      <c r="AH32" s="160"/>
      <c r="AI32" s="160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</row>
    <row r="33" spans="1:117" s="162" customFormat="1" ht="12" customHeight="1" x14ac:dyDescent="0.25">
      <c r="A33" s="252">
        <v>45005</v>
      </c>
      <c r="B33" s="211" t="s">
        <v>349</v>
      </c>
      <c r="C33" s="253" t="s">
        <v>88</v>
      </c>
      <c r="D33" s="262"/>
      <c r="E33" s="201">
        <v>328.68</v>
      </c>
      <c r="F33" s="202"/>
      <c r="G33" s="263"/>
      <c r="H33" s="277"/>
      <c r="I33" s="173"/>
      <c r="J33" s="173"/>
      <c r="K33" s="173"/>
      <c r="L33" s="174"/>
      <c r="M33" s="173"/>
      <c r="N33" s="278"/>
      <c r="O33" s="289"/>
      <c r="P33" s="177"/>
      <c r="Q33" s="177"/>
      <c r="R33" s="177"/>
      <c r="S33" s="177">
        <v>328.68</v>
      </c>
      <c r="T33" s="212"/>
      <c r="U33" s="177"/>
      <c r="V33" s="178"/>
      <c r="W33" s="177"/>
      <c r="X33" s="177"/>
      <c r="Y33" s="177"/>
      <c r="Z33" s="177"/>
      <c r="AA33" s="466"/>
      <c r="AB33" s="289"/>
      <c r="AC33" s="290"/>
      <c r="AD33" s="160"/>
      <c r="AE33" s="160"/>
      <c r="AF33" s="160"/>
      <c r="AG33" s="160"/>
      <c r="AH33" s="160"/>
      <c r="AI33" s="160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</row>
    <row r="34" spans="1:117" s="162" customFormat="1" ht="12" customHeight="1" x14ac:dyDescent="0.25">
      <c r="A34" s="252">
        <v>45006</v>
      </c>
      <c r="B34" s="211" t="s">
        <v>350</v>
      </c>
      <c r="C34" s="253" t="s">
        <v>88</v>
      </c>
      <c r="D34" s="262"/>
      <c r="E34" s="201"/>
      <c r="F34" s="202">
        <v>45</v>
      </c>
      <c r="G34" s="263"/>
      <c r="H34" s="277"/>
      <c r="I34" s="173">
        <v>45</v>
      </c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466"/>
      <c r="AB34" s="289"/>
      <c r="AC34" s="290"/>
      <c r="AD34" s="160"/>
      <c r="AE34" s="160"/>
      <c r="AF34" s="160"/>
      <c r="AG34" s="160"/>
      <c r="AH34" s="160"/>
      <c r="AI34" s="160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</row>
    <row r="35" spans="1:117" s="162" customFormat="1" ht="12" customHeight="1" x14ac:dyDescent="0.25">
      <c r="A35" s="252">
        <v>45006</v>
      </c>
      <c r="B35" s="211" t="s">
        <v>351</v>
      </c>
      <c r="C35" s="253" t="s">
        <v>88</v>
      </c>
      <c r="D35" s="262">
        <v>66.099999999999994</v>
      </c>
      <c r="E35" s="201"/>
      <c r="F35" s="202"/>
      <c r="G35" s="263"/>
      <c r="H35" s="277"/>
      <c r="I35" s="173">
        <v>66.099999999999994</v>
      </c>
      <c r="J35" s="173"/>
      <c r="K35" s="173"/>
      <c r="L35" s="174"/>
      <c r="M35" s="173"/>
      <c r="N35" s="278"/>
      <c r="O35" s="289"/>
      <c r="P35" s="177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466"/>
      <c r="AB35" s="289"/>
      <c r="AC35" s="290"/>
      <c r="AD35" s="160"/>
      <c r="AE35" s="160"/>
      <c r="AF35" s="160"/>
      <c r="AG35" s="160"/>
      <c r="AH35" s="160"/>
      <c r="AI35" s="160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</row>
    <row r="36" spans="1:117" s="162" customFormat="1" ht="12" customHeight="1" x14ac:dyDescent="0.25">
      <c r="A36" s="252">
        <v>45006</v>
      </c>
      <c r="B36" s="443" t="s">
        <v>352</v>
      </c>
      <c r="C36" s="444" t="s">
        <v>88</v>
      </c>
      <c r="D36" s="445"/>
      <c r="E36" s="446"/>
      <c r="F36" s="447">
        <v>53</v>
      </c>
      <c r="G36" s="448"/>
      <c r="H36" s="449"/>
      <c r="I36" s="450">
        <v>53</v>
      </c>
      <c r="J36" s="450"/>
      <c r="K36" s="450"/>
      <c r="L36" s="451"/>
      <c r="M36" s="450"/>
      <c r="N36" s="461"/>
      <c r="O36" s="460"/>
      <c r="P36" s="452"/>
      <c r="Q36" s="452"/>
      <c r="R36" s="452"/>
      <c r="S36" s="452"/>
      <c r="T36" s="453"/>
      <c r="U36" s="452"/>
      <c r="V36" s="454"/>
      <c r="W36" s="452"/>
      <c r="X36" s="452"/>
      <c r="Y36" s="452"/>
      <c r="Z36" s="452"/>
      <c r="AA36" s="465"/>
      <c r="AB36" s="460"/>
      <c r="AC36" s="455"/>
      <c r="AD36" s="160"/>
      <c r="AE36" s="160"/>
      <c r="AF36" s="160"/>
      <c r="AG36" s="160"/>
      <c r="AH36" s="160"/>
      <c r="AI36" s="160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</row>
    <row r="37" spans="1:117" s="162" customFormat="1" ht="12" customHeight="1" x14ac:dyDescent="0.25">
      <c r="A37" s="442">
        <v>45008</v>
      </c>
      <c r="B37" s="443" t="s">
        <v>353</v>
      </c>
      <c r="C37" s="444" t="s">
        <v>88</v>
      </c>
      <c r="D37" s="445">
        <v>80</v>
      </c>
      <c r="E37" s="446"/>
      <c r="F37" s="447"/>
      <c r="G37" s="448"/>
      <c r="H37" s="449">
        <v>80</v>
      </c>
      <c r="I37" s="450"/>
      <c r="J37" s="450"/>
      <c r="K37" s="450"/>
      <c r="L37" s="451"/>
      <c r="M37" s="450"/>
      <c r="N37" s="461"/>
      <c r="O37" s="460"/>
      <c r="P37" s="452"/>
      <c r="Q37" s="452"/>
      <c r="R37" s="452"/>
      <c r="S37" s="452"/>
      <c r="T37" s="453"/>
      <c r="U37" s="452"/>
      <c r="V37" s="454"/>
      <c r="W37" s="452"/>
      <c r="X37" s="452"/>
      <c r="Y37" s="452"/>
      <c r="Z37" s="452"/>
      <c r="AA37" s="465"/>
      <c r="AB37" s="460"/>
      <c r="AC37" s="455"/>
      <c r="AD37" s="160"/>
      <c r="AE37" s="160"/>
      <c r="AF37" s="160"/>
      <c r="AG37" s="160"/>
      <c r="AH37" s="160"/>
      <c r="AI37" s="160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</row>
    <row r="38" spans="1:117" s="162" customFormat="1" ht="12" customHeight="1" x14ac:dyDescent="0.25">
      <c r="A38" s="252">
        <v>45008</v>
      </c>
      <c r="B38" s="211" t="s">
        <v>354</v>
      </c>
      <c r="C38" s="253" t="s">
        <v>88</v>
      </c>
      <c r="D38" s="262">
        <v>60</v>
      </c>
      <c r="E38" s="201"/>
      <c r="F38" s="202"/>
      <c r="G38" s="263"/>
      <c r="H38" s="277">
        <v>60</v>
      </c>
      <c r="I38" s="173"/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466"/>
      <c r="AB38" s="289"/>
      <c r="AC38" s="290"/>
      <c r="AD38" s="160"/>
      <c r="AE38" s="160"/>
      <c r="AF38" s="160"/>
      <c r="AG38" s="160"/>
      <c r="AH38" s="160"/>
      <c r="AI38" s="160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</row>
    <row r="39" spans="1:117" s="162" customFormat="1" ht="12" customHeight="1" x14ac:dyDescent="0.25">
      <c r="A39" s="252">
        <v>45009</v>
      </c>
      <c r="B39" s="211" t="s">
        <v>355</v>
      </c>
      <c r="C39" s="253" t="s">
        <v>88</v>
      </c>
      <c r="D39" s="262">
        <v>323.44</v>
      </c>
      <c r="E39" s="201"/>
      <c r="F39" s="202"/>
      <c r="G39" s="263">
        <v>323.44</v>
      </c>
      <c r="H39" s="277"/>
      <c r="I39" s="173"/>
      <c r="J39" s="173"/>
      <c r="K39" s="173"/>
      <c r="L39" s="174"/>
      <c r="M39" s="173"/>
      <c r="N39" s="278"/>
      <c r="O39" s="289"/>
      <c r="P39" s="177"/>
      <c r="Q39" s="177"/>
      <c r="R39" s="177"/>
      <c r="S39" s="177"/>
      <c r="T39" s="212"/>
      <c r="U39" s="177"/>
      <c r="V39" s="178"/>
      <c r="W39" s="177"/>
      <c r="X39" s="177"/>
      <c r="Y39" s="177"/>
      <c r="Z39" s="177"/>
      <c r="AA39" s="466"/>
      <c r="AB39" s="289"/>
      <c r="AC39" s="290"/>
      <c r="AD39" s="160"/>
      <c r="AE39" s="160"/>
      <c r="AF39" s="160"/>
      <c r="AG39" s="160"/>
      <c r="AH39" s="160"/>
      <c r="AI39" s="160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</row>
    <row r="40" spans="1:117" s="162" customFormat="1" ht="12" customHeight="1" x14ac:dyDescent="0.25">
      <c r="A40" s="252">
        <v>45009</v>
      </c>
      <c r="B40" s="443" t="s">
        <v>356</v>
      </c>
      <c r="C40" s="444" t="s">
        <v>88</v>
      </c>
      <c r="D40" s="445">
        <v>50</v>
      </c>
      <c r="E40" s="446"/>
      <c r="F40" s="447"/>
      <c r="G40" s="448"/>
      <c r="H40" s="449">
        <v>50</v>
      </c>
      <c r="I40" s="450"/>
      <c r="J40" s="450"/>
      <c r="K40" s="450"/>
      <c r="L40" s="451"/>
      <c r="M40" s="450"/>
      <c r="N40" s="461"/>
      <c r="O40" s="460"/>
      <c r="P40" s="452"/>
      <c r="Q40" s="452"/>
      <c r="R40" s="452"/>
      <c r="S40" s="452"/>
      <c r="T40" s="453"/>
      <c r="U40" s="452"/>
      <c r="V40" s="454"/>
      <c r="W40" s="452"/>
      <c r="X40" s="452"/>
      <c r="Y40" s="452"/>
      <c r="Z40" s="452"/>
      <c r="AA40" s="465"/>
      <c r="AB40" s="460"/>
      <c r="AC40" s="455"/>
      <c r="AD40" s="160"/>
      <c r="AE40" s="160"/>
      <c r="AF40" s="160"/>
      <c r="AG40" s="160"/>
      <c r="AH40" s="160"/>
      <c r="AI40" s="160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</row>
    <row r="41" spans="1:117" s="162" customFormat="1" ht="12" customHeight="1" x14ac:dyDescent="0.25">
      <c r="A41" s="442">
        <v>45011</v>
      </c>
      <c r="B41" s="443" t="s">
        <v>357</v>
      </c>
      <c r="C41" s="444" t="s">
        <v>88</v>
      </c>
      <c r="D41" s="445"/>
      <c r="E41" s="446">
        <v>144</v>
      </c>
      <c r="F41" s="447"/>
      <c r="G41" s="448"/>
      <c r="H41" s="449"/>
      <c r="I41" s="450"/>
      <c r="J41" s="450"/>
      <c r="K41" s="450"/>
      <c r="L41" s="451"/>
      <c r="M41" s="450"/>
      <c r="N41" s="461"/>
      <c r="O41" s="460"/>
      <c r="P41" s="452"/>
      <c r="Q41" s="452"/>
      <c r="R41" s="452"/>
      <c r="S41" s="452"/>
      <c r="T41" s="453"/>
      <c r="U41" s="452">
        <v>144</v>
      </c>
      <c r="V41" s="454"/>
      <c r="W41" s="452"/>
      <c r="X41" s="452"/>
      <c r="Y41" s="452"/>
      <c r="Z41" s="452"/>
      <c r="AA41" s="465"/>
      <c r="AB41" s="460"/>
      <c r="AC41" s="455"/>
      <c r="AD41" s="160"/>
      <c r="AE41" s="160"/>
      <c r="AF41" s="160"/>
      <c r="AG41" s="160"/>
      <c r="AH41" s="160"/>
      <c r="AI41" s="160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</row>
    <row r="42" spans="1:117" s="162" customFormat="1" ht="12" customHeight="1" x14ac:dyDescent="0.25">
      <c r="A42" s="442">
        <v>45012</v>
      </c>
      <c r="B42" s="443" t="s">
        <v>139</v>
      </c>
      <c r="C42" s="444" t="s">
        <v>88</v>
      </c>
      <c r="D42" s="445"/>
      <c r="E42" s="446">
        <v>172.8</v>
      </c>
      <c r="F42" s="447"/>
      <c r="G42" s="448"/>
      <c r="H42" s="449"/>
      <c r="I42" s="450"/>
      <c r="J42" s="450"/>
      <c r="K42" s="450"/>
      <c r="L42" s="451"/>
      <c r="M42" s="450"/>
      <c r="N42" s="461"/>
      <c r="O42" s="460"/>
      <c r="P42" s="452"/>
      <c r="Q42" s="452"/>
      <c r="R42" s="452"/>
      <c r="S42" s="452"/>
      <c r="T42" s="453"/>
      <c r="U42" s="452">
        <v>172.8</v>
      </c>
      <c r="V42" s="454"/>
      <c r="W42" s="452"/>
      <c r="X42" s="452"/>
      <c r="Y42" s="452"/>
      <c r="Z42" s="452"/>
      <c r="AA42" s="465"/>
      <c r="AB42" s="460"/>
      <c r="AC42" s="455"/>
      <c r="AD42" s="160"/>
      <c r="AE42" s="160"/>
      <c r="AF42" s="160"/>
      <c r="AG42" s="160"/>
      <c r="AH42" s="160"/>
      <c r="AI42" s="160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</row>
    <row r="43" spans="1:117" s="162" customFormat="1" ht="12" customHeight="1" x14ac:dyDescent="0.25">
      <c r="A43" s="252">
        <v>45012</v>
      </c>
      <c r="B43" s="443" t="s">
        <v>358</v>
      </c>
      <c r="C43" s="253" t="s">
        <v>88</v>
      </c>
      <c r="D43" s="262">
        <v>50</v>
      </c>
      <c r="E43" s="201"/>
      <c r="F43" s="202"/>
      <c r="G43" s="263"/>
      <c r="H43" s="277">
        <v>50</v>
      </c>
      <c r="I43" s="173"/>
      <c r="J43" s="173"/>
      <c r="K43" s="173"/>
      <c r="L43" s="174"/>
      <c r="M43" s="173"/>
      <c r="N43" s="278"/>
      <c r="O43" s="289"/>
      <c r="P43" s="177"/>
      <c r="Q43" s="177"/>
      <c r="R43" s="177"/>
      <c r="S43" s="177"/>
      <c r="T43" s="212"/>
      <c r="U43" s="177"/>
      <c r="V43" s="178"/>
      <c r="W43" s="177"/>
      <c r="X43" s="177"/>
      <c r="Y43" s="177"/>
      <c r="Z43" s="177"/>
      <c r="AA43" s="466"/>
      <c r="AB43" s="289"/>
      <c r="AC43" s="290"/>
      <c r="AD43" s="160"/>
      <c r="AE43" s="160"/>
      <c r="AF43" s="160"/>
      <c r="AG43" s="160"/>
      <c r="AH43" s="160"/>
      <c r="AI43" s="160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</row>
    <row r="44" spans="1:117" s="162" customFormat="1" ht="12" customHeight="1" x14ac:dyDescent="0.25">
      <c r="A44" s="252">
        <v>45013</v>
      </c>
      <c r="B44" s="211" t="s">
        <v>359</v>
      </c>
      <c r="C44" s="253" t="s">
        <v>88</v>
      </c>
      <c r="D44" s="262"/>
      <c r="E44" s="201">
        <v>46.99</v>
      </c>
      <c r="F44" s="202"/>
      <c r="G44" s="263"/>
      <c r="H44" s="277"/>
      <c r="I44" s="173"/>
      <c r="J44" s="173"/>
      <c r="K44" s="173"/>
      <c r="L44" s="174"/>
      <c r="M44" s="173"/>
      <c r="N44" s="278"/>
      <c r="O44" s="289"/>
      <c r="P44" s="177"/>
      <c r="Q44" s="177"/>
      <c r="R44" s="177"/>
      <c r="S44" s="177"/>
      <c r="T44" s="212"/>
      <c r="U44" s="177"/>
      <c r="V44" s="178">
        <v>46.99</v>
      </c>
      <c r="W44" s="177"/>
      <c r="X44" s="177"/>
      <c r="Y44" s="177"/>
      <c r="Z44" s="177"/>
      <c r="AA44" s="466"/>
      <c r="AB44" s="289"/>
      <c r="AC44" s="290"/>
      <c r="AD44" s="160"/>
      <c r="AE44" s="160"/>
      <c r="AF44" s="160"/>
      <c r="AG44" s="160"/>
      <c r="AH44" s="160"/>
      <c r="AI44" s="160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</row>
    <row r="45" spans="1:117" s="162" customFormat="1" ht="12" customHeight="1" x14ac:dyDescent="0.25">
      <c r="A45" s="252">
        <v>45015</v>
      </c>
      <c r="B45" s="443" t="s">
        <v>329</v>
      </c>
      <c r="C45" s="444" t="s">
        <v>88</v>
      </c>
      <c r="D45" s="445">
        <v>150.51</v>
      </c>
      <c r="E45" s="446"/>
      <c r="F45" s="447"/>
      <c r="G45" s="448"/>
      <c r="H45" s="449">
        <v>150.51</v>
      </c>
      <c r="I45" s="450"/>
      <c r="J45" s="450"/>
      <c r="K45" s="450"/>
      <c r="L45" s="451"/>
      <c r="M45" s="450"/>
      <c r="N45" s="461"/>
      <c r="O45" s="460"/>
      <c r="P45" s="452"/>
      <c r="Q45" s="452"/>
      <c r="R45" s="452"/>
      <c r="S45" s="452"/>
      <c r="T45" s="453"/>
      <c r="U45" s="452"/>
      <c r="V45" s="454"/>
      <c r="W45" s="452"/>
      <c r="X45" s="452"/>
      <c r="Y45" s="452"/>
      <c r="Z45" s="452"/>
      <c r="AA45" s="465"/>
      <c r="AB45" s="460"/>
      <c r="AC45" s="455"/>
      <c r="AD45" s="160"/>
      <c r="AE45" s="160"/>
      <c r="AF45" s="160"/>
      <c r="AG45" s="160"/>
      <c r="AH45" s="160"/>
      <c r="AI45" s="160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</row>
    <row r="46" spans="1:117" s="162" customFormat="1" ht="12" customHeight="1" x14ac:dyDescent="0.25">
      <c r="A46" s="252">
        <v>45016</v>
      </c>
      <c r="B46" s="443" t="s">
        <v>376</v>
      </c>
      <c r="C46" s="444" t="s">
        <v>88</v>
      </c>
      <c r="D46" s="445">
        <v>47</v>
      </c>
      <c r="E46" s="446"/>
      <c r="F46" s="447"/>
      <c r="G46" s="448"/>
      <c r="H46" s="449">
        <v>47</v>
      </c>
      <c r="I46" s="450"/>
      <c r="J46" s="450"/>
      <c r="K46" s="450"/>
      <c r="L46" s="451"/>
      <c r="M46" s="450"/>
      <c r="N46" s="461"/>
      <c r="O46" s="460"/>
      <c r="P46" s="452"/>
      <c r="Q46" s="452"/>
      <c r="R46" s="452"/>
      <c r="S46" s="452"/>
      <c r="T46" s="453"/>
      <c r="U46" s="452"/>
      <c r="V46" s="454"/>
      <c r="W46" s="452"/>
      <c r="X46" s="452"/>
      <c r="Y46" s="452"/>
      <c r="Z46" s="452"/>
      <c r="AA46" s="465"/>
      <c r="AB46" s="460"/>
      <c r="AC46" s="455"/>
      <c r="AD46" s="160"/>
      <c r="AE46" s="160"/>
      <c r="AF46" s="160"/>
      <c r="AG46" s="160"/>
      <c r="AH46" s="160"/>
      <c r="AI46" s="160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</row>
    <row r="47" spans="1:117" s="162" customFormat="1" ht="12" customHeight="1" x14ac:dyDescent="0.25">
      <c r="A47" s="252">
        <v>45016</v>
      </c>
      <c r="B47" s="443" t="s">
        <v>360</v>
      </c>
      <c r="C47" s="444" t="s">
        <v>88</v>
      </c>
      <c r="D47" s="445"/>
      <c r="E47" s="446">
        <v>1383.5</v>
      </c>
      <c r="F47" s="447"/>
      <c r="G47" s="448"/>
      <c r="H47" s="449"/>
      <c r="I47" s="450"/>
      <c r="J47" s="450"/>
      <c r="K47" s="450"/>
      <c r="L47" s="451"/>
      <c r="M47" s="450"/>
      <c r="N47" s="461"/>
      <c r="O47" s="460"/>
      <c r="P47" s="452"/>
      <c r="Q47" s="452"/>
      <c r="R47" s="452">
        <v>1383.5</v>
      </c>
      <c r="S47" s="452"/>
      <c r="T47" s="453"/>
      <c r="U47" s="452"/>
      <c r="V47" s="454"/>
      <c r="W47" s="452"/>
      <c r="X47" s="452"/>
      <c r="Y47" s="452"/>
      <c r="Z47" s="452"/>
      <c r="AA47" s="465"/>
      <c r="AB47" s="460"/>
      <c r="AC47" s="455"/>
      <c r="AD47" s="160"/>
      <c r="AE47" s="160"/>
      <c r="AF47" s="160"/>
      <c r="AG47" s="160"/>
      <c r="AH47" s="160"/>
      <c r="AI47" s="160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</row>
    <row r="48" spans="1:117" s="162" customFormat="1" ht="12" customHeight="1" x14ac:dyDescent="0.25">
      <c r="A48" s="252">
        <v>45016</v>
      </c>
      <c r="B48" s="211" t="s">
        <v>361</v>
      </c>
      <c r="C48" s="253" t="s">
        <v>88</v>
      </c>
      <c r="D48" s="262"/>
      <c r="E48" s="201"/>
      <c r="F48" s="202">
        <v>5</v>
      </c>
      <c r="G48" s="263"/>
      <c r="H48" s="277"/>
      <c r="I48" s="173">
        <v>5</v>
      </c>
      <c r="J48" s="173"/>
      <c r="K48" s="173"/>
      <c r="L48" s="174"/>
      <c r="M48" s="173"/>
      <c r="N48" s="278"/>
      <c r="O48" s="289"/>
      <c r="P48" s="177"/>
      <c r="Q48" s="177"/>
      <c r="R48" s="177"/>
      <c r="S48" s="177"/>
      <c r="T48" s="212"/>
      <c r="U48" s="177"/>
      <c r="V48" s="178"/>
      <c r="W48" s="177"/>
      <c r="X48" s="177"/>
      <c r="Y48" s="177"/>
      <c r="Z48" s="177"/>
      <c r="AA48" s="466"/>
      <c r="AB48" s="289"/>
      <c r="AC48" s="290"/>
      <c r="AD48" s="160"/>
      <c r="AE48" s="160"/>
      <c r="AF48" s="160"/>
      <c r="AG48" s="160"/>
      <c r="AH48" s="160"/>
      <c r="AI48" s="160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</row>
    <row r="49" spans="1:117" s="162" customFormat="1" ht="12" customHeight="1" x14ac:dyDescent="0.25">
      <c r="A49" s="252">
        <v>45016</v>
      </c>
      <c r="B49" s="211" t="s">
        <v>362</v>
      </c>
      <c r="C49" s="253" t="s">
        <v>88</v>
      </c>
      <c r="D49" s="262">
        <v>41</v>
      </c>
      <c r="E49" s="201"/>
      <c r="F49" s="202"/>
      <c r="G49" s="263"/>
      <c r="H49" s="277"/>
      <c r="I49" s="173">
        <v>41</v>
      </c>
      <c r="J49" s="173"/>
      <c r="K49" s="173"/>
      <c r="L49" s="174"/>
      <c r="M49" s="173"/>
      <c r="N49" s="278"/>
      <c r="O49" s="289"/>
      <c r="P49" s="177"/>
      <c r="Q49" s="177"/>
      <c r="R49" s="177"/>
      <c r="S49" s="177"/>
      <c r="T49" s="212"/>
      <c r="U49" s="177"/>
      <c r="V49" s="178"/>
      <c r="W49" s="177"/>
      <c r="X49" s="177"/>
      <c r="Y49" s="177"/>
      <c r="Z49" s="177"/>
      <c r="AA49" s="466"/>
      <c r="AB49" s="289"/>
      <c r="AC49" s="290"/>
      <c r="AD49" s="160"/>
      <c r="AE49" s="160"/>
      <c r="AF49" s="160"/>
      <c r="AG49" s="160"/>
      <c r="AH49" s="160"/>
      <c r="AI49" s="160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</row>
    <row r="50" spans="1:117" s="162" customFormat="1" ht="12" customHeight="1" x14ac:dyDescent="0.25">
      <c r="A50" s="252">
        <v>45016</v>
      </c>
      <c r="B50" s="211" t="s">
        <v>363</v>
      </c>
      <c r="C50" s="253" t="s">
        <v>88</v>
      </c>
      <c r="D50" s="262">
        <v>15</v>
      </c>
      <c r="E50" s="201"/>
      <c r="F50" s="202"/>
      <c r="G50" s="263"/>
      <c r="H50" s="277"/>
      <c r="I50" s="173">
        <v>15</v>
      </c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466"/>
      <c r="AB50" s="289"/>
      <c r="AC50" s="290"/>
      <c r="AD50" s="160"/>
      <c r="AE50" s="160"/>
      <c r="AF50" s="160"/>
      <c r="AG50" s="160"/>
      <c r="AH50" s="160"/>
      <c r="AI50" s="160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</row>
    <row r="51" spans="1:117" s="162" customFormat="1" ht="12" customHeight="1" x14ac:dyDescent="0.25">
      <c r="A51" s="252">
        <v>45016</v>
      </c>
      <c r="B51" s="211" t="s">
        <v>364</v>
      </c>
      <c r="C51" s="253" t="s">
        <v>88</v>
      </c>
      <c r="D51" s="262">
        <v>37</v>
      </c>
      <c r="E51" s="201"/>
      <c r="F51" s="202"/>
      <c r="G51" s="263"/>
      <c r="H51" s="277"/>
      <c r="I51" s="173">
        <v>37</v>
      </c>
      <c r="J51" s="173"/>
      <c r="K51" s="173"/>
      <c r="L51" s="174"/>
      <c r="M51" s="173"/>
      <c r="N51" s="278"/>
      <c r="O51" s="289"/>
      <c r="P51" s="177"/>
      <c r="Q51" s="177"/>
      <c r="R51" s="177"/>
      <c r="S51" s="177"/>
      <c r="T51" s="212"/>
      <c r="U51" s="177"/>
      <c r="V51" s="178"/>
      <c r="W51" s="177"/>
      <c r="X51" s="177"/>
      <c r="Y51" s="177"/>
      <c r="Z51" s="177"/>
      <c r="AA51" s="466"/>
      <c r="AB51" s="289"/>
      <c r="AC51" s="290"/>
      <c r="AD51" s="160"/>
      <c r="AE51" s="160"/>
      <c r="AF51" s="160"/>
      <c r="AG51" s="160"/>
      <c r="AH51" s="160"/>
      <c r="AI51" s="160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</row>
    <row r="52" spans="1:117" s="162" customFormat="1" ht="12" customHeight="1" x14ac:dyDescent="0.25">
      <c r="A52" s="252">
        <v>45016</v>
      </c>
      <c r="B52" s="211" t="s">
        <v>365</v>
      </c>
      <c r="C52" s="253" t="s">
        <v>88</v>
      </c>
      <c r="D52" s="262">
        <v>5</v>
      </c>
      <c r="E52" s="201"/>
      <c r="F52" s="202"/>
      <c r="G52" s="263"/>
      <c r="H52" s="277"/>
      <c r="I52" s="173">
        <v>5</v>
      </c>
      <c r="J52" s="173"/>
      <c r="K52" s="173"/>
      <c r="L52" s="174"/>
      <c r="M52" s="173"/>
      <c r="N52" s="278"/>
      <c r="O52" s="289"/>
      <c r="P52" s="177"/>
      <c r="Q52" s="177"/>
      <c r="R52" s="177"/>
      <c r="S52" s="177"/>
      <c r="T52" s="212"/>
      <c r="U52" s="177"/>
      <c r="V52" s="178"/>
      <c r="W52" s="177"/>
      <c r="X52" s="177"/>
      <c r="Y52" s="177"/>
      <c r="Z52" s="177"/>
      <c r="AA52" s="466"/>
      <c r="AB52" s="289"/>
      <c r="AC52" s="290"/>
      <c r="AD52" s="160"/>
      <c r="AE52" s="160"/>
      <c r="AF52" s="160"/>
      <c r="AG52" s="160"/>
      <c r="AH52" s="160"/>
      <c r="AI52" s="160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</row>
    <row r="53" spans="1:117" s="162" customFormat="1" ht="12" customHeight="1" x14ac:dyDescent="0.25">
      <c r="A53" s="252">
        <v>45016</v>
      </c>
      <c r="B53" s="211" t="s">
        <v>366</v>
      </c>
      <c r="C53" s="253" t="s">
        <v>88</v>
      </c>
      <c r="D53" s="262"/>
      <c r="E53" s="201"/>
      <c r="F53" s="202">
        <v>2</v>
      </c>
      <c r="G53" s="263"/>
      <c r="H53" s="277"/>
      <c r="I53" s="173">
        <v>2</v>
      </c>
      <c r="J53" s="173"/>
      <c r="K53" s="173"/>
      <c r="L53" s="174"/>
      <c r="M53" s="173"/>
      <c r="N53" s="278"/>
      <c r="O53" s="289"/>
      <c r="P53" s="177"/>
      <c r="Q53" s="177"/>
      <c r="R53" s="177"/>
      <c r="S53" s="177"/>
      <c r="T53" s="212"/>
      <c r="U53" s="177"/>
      <c r="V53" s="178"/>
      <c r="W53" s="177"/>
      <c r="X53" s="177"/>
      <c r="Y53" s="177"/>
      <c r="Z53" s="177"/>
      <c r="AA53" s="466"/>
      <c r="AB53" s="289"/>
      <c r="AC53" s="290"/>
      <c r="AD53" s="160"/>
      <c r="AE53" s="160"/>
      <c r="AF53" s="160"/>
      <c r="AG53" s="160"/>
      <c r="AH53" s="160"/>
      <c r="AI53" s="160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</row>
    <row r="54" spans="1:117" s="162" customFormat="1" ht="12" customHeight="1" x14ac:dyDescent="0.25">
      <c r="A54" s="252">
        <v>45016</v>
      </c>
      <c r="B54" s="211" t="s">
        <v>367</v>
      </c>
      <c r="C54" s="253" t="s">
        <v>88</v>
      </c>
      <c r="D54" s="262"/>
      <c r="E54" s="201"/>
      <c r="F54" s="202">
        <v>66</v>
      </c>
      <c r="G54" s="263"/>
      <c r="H54" s="277"/>
      <c r="I54" s="173">
        <v>66</v>
      </c>
      <c r="J54" s="173"/>
      <c r="K54" s="173"/>
      <c r="L54" s="174"/>
      <c r="M54" s="173"/>
      <c r="N54" s="278"/>
      <c r="O54" s="289"/>
      <c r="P54" s="177"/>
      <c r="Q54" s="177"/>
      <c r="R54" s="177"/>
      <c r="S54" s="177"/>
      <c r="T54" s="212"/>
      <c r="U54" s="177"/>
      <c r="V54" s="178"/>
      <c r="W54" s="177"/>
      <c r="X54" s="177"/>
      <c r="Y54" s="177"/>
      <c r="Z54" s="177"/>
      <c r="AA54" s="466"/>
      <c r="AB54" s="289"/>
      <c r="AC54" s="290"/>
      <c r="AD54" s="160"/>
      <c r="AE54" s="160"/>
      <c r="AF54" s="160"/>
      <c r="AG54" s="160"/>
      <c r="AH54" s="160"/>
      <c r="AI54" s="160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</row>
    <row r="55" spans="1:117" s="162" customFormat="1" ht="12" customHeight="1" x14ac:dyDescent="0.25">
      <c r="A55" s="252">
        <v>45016</v>
      </c>
      <c r="B55" s="211" t="s">
        <v>368</v>
      </c>
      <c r="C55" s="253" t="s">
        <v>88</v>
      </c>
      <c r="D55" s="262"/>
      <c r="E55" s="201"/>
      <c r="F55" s="202">
        <v>47.4</v>
      </c>
      <c r="G55" s="263"/>
      <c r="H55" s="277"/>
      <c r="I55" s="173">
        <v>47.4</v>
      </c>
      <c r="J55" s="173"/>
      <c r="K55" s="173"/>
      <c r="L55" s="174"/>
      <c r="M55" s="173"/>
      <c r="N55" s="278"/>
      <c r="O55" s="289"/>
      <c r="P55" s="177"/>
      <c r="Q55" s="177"/>
      <c r="R55" s="177"/>
      <c r="S55" s="177"/>
      <c r="T55" s="212"/>
      <c r="U55" s="177"/>
      <c r="V55" s="178"/>
      <c r="W55" s="177"/>
      <c r="X55" s="177"/>
      <c r="Y55" s="177"/>
      <c r="Z55" s="177"/>
      <c r="AA55" s="466"/>
      <c r="AB55" s="289"/>
      <c r="AC55" s="290"/>
      <c r="AD55" s="160"/>
      <c r="AE55" s="160"/>
      <c r="AF55" s="160"/>
      <c r="AG55" s="160"/>
      <c r="AH55" s="160"/>
      <c r="AI55" s="160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</row>
    <row r="56" spans="1:117" s="162" customFormat="1" ht="12" customHeight="1" x14ac:dyDescent="0.25">
      <c r="A56" s="252">
        <v>45016</v>
      </c>
      <c r="B56" s="211" t="s">
        <v>369</v>
      </c>
      <c r="C56" s="253" t="s">
        <v>88</v>
      </c>
      <c r="D56" s="262"/>
      <c r="E56" s="201"/>
      <c r="F56" s="202">
        <v>102</v>
      </c>
      <c r="G56" s="263"/>
      <c r="H56" s="277"/>
      <c r="I56" s="173">
        <v>102</v>
      </c>
      <c r="J56" s="173"/>
      <c r="K56" s="173"/>
      <c r="L56" s="174"/>
      <c r="M56" s="173"/>
      <c r="N56" s="278"/>
      <c r="O56" s="289"/>
      <c r="P56" s="177"/>
      <c r="Q56" s="177"/>
      <c r="R56" s="177"/>
      <c r="S56" s="177"/>
      <c r="T56" s="212"/>
      <c r="U56" s="177"/>
      <c r="V56" s="178"/>
      <c r="W56" s="177"/>
      <c r="X56" s="177"/>
      <c r="Y56" s="177"/>
      <c r="Z56" s="177"/>
      <c r="AA56" s="466"/>
      <c r="AB56" s="289"/>
      <c r="AC56" s="290"/>
      <c r="AD56" s="160"/>
      <c r="AE56" s="160"/>
      <c r="AF56" s="160"/>
      <c r="AG56" s="160"/>
      <c r="AH56" s="160"/>
      <c r="AI56" s="160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</row>
    <row r="57" spans="1:117" s="162" customFormat="1" ht="12" customHeight="1" x14ac:dyDescent="0.25">
      <c r="A57" s="252">
        <v>45016</v>
      </c>
      <c r="B57" s="211" t="s">
        <v>370</v>
      </c>
      <c r="C57" s="253" t="s">
        <v>88</v>
      </c>
      <c r="D57" s="262"/>
      <c r="E57" s="201"/>
      <c r="F57" s="202">
        <v>12</v>
      </c>
      <c r="G57" s="263"/>
      <c r="H57" s="277"/>
      <c r="I57" s="173">
        <v>12</v>
      </c>
      <c r="J57" s="173"/>
      <c r="K57" s="173"/>
      <c r="L57" s="174"/>
      <c r="M57" s="173"/>
      <c r="N57" s="278"/>
      <c r="O57" s="289"/>
      <c r="P57" s="177"/>
      <c r="Q57" s="177"/>
      <c r="R57" s="177"/>
      <c r="S57" s="177"/>
      <c r="T57" s="212"/>
      <c r="U57" s="177"/>
      <c r="V57" s="178"/>
      <c r="W57" s="177"/>
      <c r="X57" s="177"/>
      <c r="Y57" s="177"/>
      <c r="Z57" s="177"/>
      <c r="AA57" s="466"/>
      <c r="AB57" s="289"/>
      <c r="AC57" s="290"/>
      <c r="AD57" s="160"/>
      <c r="AE57" s="160"/>
      <c r="AF57" s="160"/>
      <c r="AG57" s="160"/>
      <c r="AH57" s="160"/>
      <c r="AI57" s="160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</row>
    <row r="58" spans="1:117" s="162" customFormat="1" ht="12" customHeight="1" x14ac:dyDescent="0.25">
      <c r="A58" s="252">
        <v>45016</v>
      </c>
      <c r="B58" s="211" t="s">
        <v>371</v>
      </c>
      <c r="C58" s="253" t="s">
        <v>88</v>
      </c>
      <c r="D58" s="262">
        <v>7.5</v>
      </c>
      <c r="E58" s="201"/>
      <c r="F58" s="202"/>
      <c r="G58" s="263"/>
      <c r="H58" s="277"/>
      <c r="I58" s="173">
        <v>7.5</v>
      </c>
      <c r="J58" s="173"/>
      <c r="K58" s="173"/>
      <c r="L58" s="174"/>
      <c r="M58" s="173"/>
      <c r="N58" s="278"/>
      <c r="O58" s="289"/>
      <c r="P58" s="177"/>
      <c r="Q58" s="177"/>
      <c r="R58" s="177"/>
      <c r="S58" s="177"/>
      <c r="T58" s="212"/>
      <c r="U58" s="177"/>
      <c r="V58" s="178"/>
      <c r="W58" s="177"/>
      <c r="X58" s="177"/>
      <c r="Y58" s="177"/>
      <c r="Z58" s="177"/>
      <c r="AA58" s="466"/>
      <c r="AB58" s="289"/>
      <c r="AC58" s="290"/>
      <c r="AD58" s="160"/>
      <c r="AE58" s="160"/>
      <c r="AF58" s="160"/>
      <c r="AG58" s="160"/>
      <c r="AH58" s="160"/>
      <c r="AI58" s="160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</row>
    <row r="59" spans="1:117" s="162" customFormat="1" ht="12" customHeight="1" x14ac:dyDescent="0.25">
      <c r="A59" s="252">
        <v>45016</v>
      </c>
      <c r="B59" s="211" t="s">
        <v>372</v>
      </c>
      <c r="C59" s="253" t="s">
        <v>88</v>
      </c>
      <c r="D59" s="262">
        <v>12</v>
      </c>
      <c r="E59" s="201"/>
      <c r="F59" s="202"/>
      <c r="G59" s="263"/>
      <c r="H59" s="277"/>
      <c r="I59" s="173">
        <v>12</v>
      </c>
      <c r="J59" s="173"/>
      <c r="K59" s="173"/>
      <c r="L59" s="174"/>
      <c r="M59" s="173"/>
      <c r="N59" s="278"/>
      <c r="O59" s="289"/>
      <c r="P59" s="177"/>
      <c r="Q59" s="177"/>
      <c r="R59" s="177"/>
      <c r="S59" s="177"/>
      <c r="T59" s="212"/>
      <c r="U59" s="177"/>
      <c r="V59" s="178"/>
      <c r="W59" s="177"/>
      <c r="X59" s="177"/>
      <c r="Y59" s="177"/>
      <c r="Z59" s="177"/>
      <c r="AA59" s="466"/>
      <c r="AB59" s="289"/>
      <c r="AC59" s="290"/>
      <c r="AD59" s="160"/>
      <c r="AE59" s="160"/>
      <c r="AF59" s="160"/>
      <c r="AG59" s="160"/>
      <c r="AH59" s="160"/>
      <c r="AI59" s="160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</row>
    <row r="60" spans="1:117" s="162" customFormat="1" ht="12" customHeight="1" x14ac:dyDescent="0.25">
      <c r="A60" s="252">
        <v>45016</v>
      </c>
      <c r="B60" s="211" t="s">
        <v>373</v>
      </c>
      <c r="C60" s="253" t="s">
        <v>88</v>
      </c>
      <c r="D60" s="262"/>
      <c r="E60" s="201"/>
      <c r="F60" s="202">
        <v>30</v>
      </c>
      <c r="G60" s="263"/>
      <c r="H60" s="277"/>
      <c r="I60" s="173">
        <v>30</v>
      </c>
      <c r="J60" s="173"/>
      <c r="K60" s="173"/>
      <c r="L60" s="174"/>
      <c r="M60" s="173"/>
      <c r="N60" s="278"/>
      <c r="O60" s="289"/>
      <c r="P60" s="177"/>
      <c r="Q60" s="177"/>
      <c r="R60" s="177"/>
      <c r="S60" s="177"/>
      <c r="T60" s="212"/>
      <c r="U60" s="177"/>
      <c r="V60" s="178"/>
      <c r="W60" s="177"/>
      <c r="X60" s="177"/>
      <c r="Y60" s="177"/>
      <c r="Z60" s="177"/>
      <c r="AA60" s="466"/>
      <c r="AB60" s="289"/>
      <c r="AC60" s="290"/>
      <c r="AD60" s="160"/>
      <c r="AE60" s="160"/>
      <c r="AF60" s="160"/>
      <c r="AG60" s="160"/>
      <c r="AH60" s="160"/>
      <c r="AI60" s="160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</row>
    <row r="61" spans="1:117" s="162" customFormat="1" ht="12" customHeight="1" x14ac:dyDescent="0.25">
      <c r="A61" s="252">
        <v>45016</v>
      </c>
      <c r="B61" s="211" t="s">
        <v>374</v>
      </c>
      <c r="C61" s="253" t="s">
        <v>88</v>
      </c>
      <c r="D61" s="262"/>
      <c r="E61" s="201"/>
      <c r="F61" s="202">
        <v>48</v>
      </c>
      <c r="G61" s="263"/>
      <c r="H61" s="277"/>
      <c r="I61" s="173">
        <v>48</v>
      </c>
      <c r="J61" s="173"/>
      <c r="K61" s="173"/>
      <c r="L61" s="174"/>
      <c r="M61" s="173"/>
      <c r="N61" s="278"/>
      <c r="O61" s="289"/>
      <c r="P61" s="177"/>
      <c r="Q61" s="177"/>
      <c r="R61" s="177"/>
      <c r="S61" s="177"/>
      <c r="T61" s="212"/>
      <c r="U61" s="177"/>
      <c r="V61" s="178"/>
      <c r="W61" s="177"/>
      <c r="X61" s="177"/>
      <c r="Y61" s="177"/>
      <c r="Z61" s="177"/>
      <c r="AA61" s="466"/>
      <c r="AB61" s="289"/>
      <c r="AC61" s="290"/>
      <c r="AD61" s="160"/>
      <c r="AE61" s="160"/>
      <c r="AF61" s="160"/>
      <c r="AG61" s="160"/>
      <c r="AH61" s="160"/>
      <c r="AI61" s="160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</row>
    <row r="62" spans="1:117" s="162" customFormat="1" ht="12" customHeight="1" x14ac:dyDescent="0.25">
      <c r="A62" s="252">
        <v>45016</v>
      </c>
      <c r="B62" s="211" t="s">
        <v>375</v>
      </c>
      <c r="C62" s="253" t="s">
        <v>88</v>
      </c>
      <c r="D62" s="262"/>
      <c r="E62" s="201"/>
      <c r="F62" s="202"/>
      <c r="G62" s="263">
        <v>11.4</v>
      </c>
      <c r="H62" s="277"/>
      <c r="I62" s="173"/>
      <c r="J62" s="173"/>
      <c r="K62" s="173"/>
      <c r="L62" s="174"/>
      <c r="M62" s="173"/>
      <c r="N62" s="278"/>
      <c r="O62" s="289"/>
      <c r="P62" s="177"/>
      <c r="Q62" s="177"/>
      <c r="R62" s="177"/>
      <c r="S62" s="177"/>
      <c r="T62" s="212"/>
      <c r="U62" s="177"/>
      <c r="V62" s="178">
        <v>11.4</v>
      </c>
      <c r="W62" s="177"/>
      <c r="X62" s="177"/>
      <c r="Y62" s="177"/>
      <c r="Z62" s="177"/>
      <c r="AA62" s="466"/>
      <c r="AB62" s="289"/>
      <c r="AC62" s="290"/>
      <c r="AD62" s="160"/>
      <c r="AE62" s="160"/>
      <c r="AF62" s="160"/>
      <c r="AG62" s="160"/>
      <c r="AH62" s="160"/>
      <c r="AI62" s="160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</row>
    <row r="63" spans="1:117" s="162" customFormat="1" ht="12" customHeight="1" x14ac:dyDescent="0.25">
      <c r="A63" s="252">
        <v>45013</v>
      </c>
      <c r="B63" s="211" t="s">
        <v>143</v>
      </c>
      <c r="C63" s="253" t="s">
        <v>88</v>
      </c>
      <c r="D63" s="262"/>
      <c r="E63" s="201">
        <v>60</v>
      </c>
      <c r="F63" s="202"/>
      <c r="G63" s="263"/>
      <c r="H63" s="277"/>
      <c r="I63" s="173"/>
      <c r="J63" s="173"/>
      <c r="K63" s="173"/>
      <c r="L63" s="174"/>
      <c r="M63" s="173"/>
      <c r="N63" s="278"/>
      <c r="O63" s="289"/>
      <c r="P63" s="177"/>
      <c r="Q63" s="177"/>
      <c r="R63" s="177"/>
      <c r="S63" s="177"/>
      <c r="T63" s="212"/>
      <c r="U63" s="177">
        <v>60</v>
      </c>
      <c r="V63" s="178"/>
      <c r="W63" s="177"/>
      <c r="X63" s="177"/>
      <c r="Y63" s="177"/>
      <c r="Z63" s="177"/>
      <c r="AA63" s="466"/>
      <c r="AB63" s="289"/>
      <c r="AC63" s="290"/>
      <c r="AD63" s="160"/>
      <c r="AE63" s="160"/>
      <c r="AF63" s="160"/>
      <c r="AG63" s="160"/>
      <c r="AH63" s="160"/>
      <c r="AI63" s="160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</row>
    <row r="64" spans="1:117" s="162" customFormat="1" ht="12" customHeight="1" x14ac:dyDescent="0.25">
      <c r="A64" s="252">
        <v>45016</v>
      </c>
      <c r="B64" s="211" t="s">
        <v>377</v>
      </c>
      <c r="C64" s="253" t="s">
        <v>88</v>
      </c>
      <c r="D64" s="262">
        <v>150</v>
      </c>
      <c r="E64" s="201"/>
      <c r="F64" s="202"/>
      <c r="G64" s="263"/>
      <c r="H64" s="277">
        <v>150</v>
      </c>
      <c r="I64" s="173"/>
      <c r="J64" s="173"/>
      <c r="K64" s="173"/>
      <c r="L64" s="174"/>
      <c r="M64" s="173"/>
      <c r="N64" s="278"/>
      <c r="O64" s="289"/>
      <c r="P64" s="177"/>
      <c r="Q64" s="177"/>
      <c r="R64" s="177"/>
      <c r="S64" s="177"/>
      <c r="T64" s="212"/>
      <c r="U64" s="177"/>
      <c r="V64" s="178"/>
      <c r="W64" s="177"/>
      <c r="X64" s="177"/>
      <c r="Y64" s="177"/>
      <c r="Z64" s="177"/>
      <c r="AA64" s="466"/>
      <c r="AB64" s="289"/>
      <c r="AC64" s="290"/>
      <c r="AD64" s="160"/>
      <c r="AE64" s="160"/>
      <c r="AF64" s="160"/>
      <c r="AG64" s="160"/>
      <c r="AH64" s="160"/>
      <c r="AI64" s="160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</row>
    <row r="65" spans="1:117" s="162" customFormat="1" ht="12" customHeight="1" x14ac:dyDescent="0.25">
      <c r="A65" s="252">
        <v>45016</v>
      </c>
      <c r="B65" s="211" t="s">
        <v>299</v>
      </c>
      <c r="C65" s="253" t="s">
        <v>88</v>
      </c>
      <c r="D65" s="262"/>
      <c r="E65" s="201">
        <v>7.84</v>
      </c>
      <c r="F65" s="202"/>
      <c r="G65" s="263"/>
      <c r="H65" s="277"/>
      <c r="I65" s="173"/>
      <c r="J65" s="173"/>
      <c r="K65" s="173"/>
      <c r="L65" s="174"/>
      <c r="M65" s="173"/>
      <c r="N65" s="278"/>
      <c r="O65" s="289"/>
      <c r="P65" s="177"/>
      <c r="Q65" s="177"/>
      <c r="R65" s="177"/>
      <c r="S65" s="177"/>
      <c r="T65" s="212"/>
      <c r="U65" s="177"/>
      <c r="V65" s="178"/>
      <c r="W65" s="177"/>
      <c r="X65" s="177">
        <v>7.84</v>
      </c>
      <c r="Y65" s="177"/>
      <c r="Z65" s="177"/>
      <c r="AA65" s="466"/>
      <c r="AB65" s="289"/>
      <c r="AC65" s="290"/>
      <c r="AD65" s="160"/>
      <c r="AE65" s="160"/>
      <c r="AF65" s="160"/>
      <c r="AG65" s="160"/>
      <c r="AH65" s="160"/>
      <c r="AI65" s="160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</row>
    <row r="66" spans="1:117" s="162" customFormat="1" ht="12" customHeight="1" x14ac:dyDescent="0.25">
      <c r="A66" s="252">
        <v>45016</v>
      </c>
      <c r="B66" s="211" t="s">
        <v>378</v>
      </c>
      <c r="C66" s="253" t="s">
        <v>88</v>
      </c>
      <c r="D66" s="262">
        <v>30</v>
      </c>
      <c r="E66" s="201"/>
      <c r="F66" s="202"/>
      <c r="G66" s="263"/>
      <c r="H66" s="277">
        <v>30</v>
      </c>
      <c r="I66" s="173"/>
      <c r="J66" s="173"/>
      <c r="K66" s="173"/>
      <c r="L66" s="174"/>
      <c r="M66" s="173"/>
      <c r="N66" s="278"/>
      <c r="O66" s="289"/>
      <c r="P66" s="177"/>
      <c r="Q66" s="177"/>
      <c r="R66" s="177"/>
      <c r="S66" s="177"/>
      <c r="T66" s="212"/>
      <c r="U66" s="177"/>
      <c r="V66" s="178"/>
      <c r="W66" s="177"/>
      <c r="X66" s="177"/>
      <c r="Y66" s="177"/>
      <c r="Z66" s="177"/>
      <c r="AA66" s="466"/>
      <c r="AB66" s="289"/>
      <c r="AC66" s="290"/>
      <c r="AD66" s="160"/>
      <c r="AE66" s="160"/>
      <c r="AF66" s="160"/>
      <c r="AG66" s="160"/>
      <c r="AH66" s="160"/>
      <c r="AI66" s="160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</row>
    <row r="67" spans="1:117" s="162" customFormat="1" ht="12" customHeight="1" x14ac:dyDescent="0.25">
      <c r="A67" s="252"/>
      <c r="B67" s="211"/>
      <c r="C67" s="253"/>
      <c r="D67" s="262"/>
      <c r="E67" s="201"/>
      <c r="F67" s="202"/>
      <c r="G67" s="263"/>
      <c r="H67" s="277"/>
      <c r="I67" s="173"/>
      <c r="J67" s="173"/>
      <c r="K67" s="173"/>
      <c r="L67" s="174"/>
      <c r="M67" s="173"/>
      <c r="N67" s="278"/>
      <c r="O67" s="289"/>
      <c r="P67" s="177"/>
      <c r="Q67" s="177"/>
      <c r="R67" s="177"/>
      <c r="S67" s="177"/>
      <c r="T67" s="212"/>
      <c r="U67" s="177"/>
      <c r="V67" s="178"/>
      <c r="W67" s="177"/>
      <c r="X67" s="177"/>
      <c r="Y67" s="177"/>
      <c r="Z67" s="177"/>
      <c r="AA67" s="466"/>
      <c r="AB67" s="289"/>
      <c r="AC67" s="290"/>
      <c r="AD67" s="160"/>
      <c r="AE67" s="160"/>
      <c r="AF67" s="160"/>
      <c r="AG67" s="160"/>
      <c r="AH67" s="160"/>
      <c r="AI67" s="160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</row>
    <row r="68" spans="1:117" s="9" customFormat="1" ht="11" thickBot="1" x14ac:dyDescent="0.3">
      <c r="A68" s="254" t="s">
        <v>41</v>
      </c>
      <c r="B68" s="255"/>
      <c r="C68" s="256"/>
      <c r="D68" s="264">
        <f t="shared" ref="D68:AC68" si="0">SUM(D6:D67)</f>
        <v>1968.4400000000003</v>
      </c>
      <c r="E68" s="265">
        <f t="shared" si="0"/>
        <v>2404.2400000000002</v>
      </c>
      <c r="F68" s="266">
        <f t="shared" si="0"/>
        <v>635.4</v>
      </c>
      <c r="G68" s="267">
        <f t="shared" si="0"/>
        <v>394.82</v>
      </c>
      <c r="H68" s="264">
        <f t="shared" si="0"/>
        <v>1237.4000000000001</v>
      </c>
      <c r="I68" s="265">
        <f t="shared" si="0"/>
        <v>955.1</v>
      </c>
      <c r="J68" s="265">
        <f t="shared" si="0"/>
        <v>0</v>
      </c>
      <c r="K68" s="265">
        <f t="shared" si="0"/>
        <v>47.9</v>
      </c>
      <c r="L68" s="265">
        <f t="shared" si="0"/>
        <v>0</v>
      </c>
      <c r="M68" s="265">
        <f t="shared" si="0"/>
        <v>0</v>
      </c>
      <c r="N68" s="279">
        <f t="shared" si="0"/>
        <v>0</v>
      </c>
      <c r="O68" s="291">
        <f t="shared" si="0"/>
        <v>0</v>
      </c>
      <c r="P68" s="292">
        <f t="shared" si="0"/>
        <v>0</v>
      </c>
      <c r="Q68" s="292">
        <f t="shared" si="0"/>
        <v>0</v>
      </c>
      <c r="R68" s="292">
        <f t="shared" si="0"/>
        <v>1383.5</v>
      </c>
      <c r="S68" s="292">
        <f t="shared" si="0"/>
        <v>328.68</v>
      </c>
      <c r="T68" s="292">
        <f t="shared" si="0"/>
        <v>0</v>
      </c>
      <c r="U68" s="292">
        <f t="shared" si="0"/>
        <v>406.79</v>
      </c>
      <c r="V68" s="292">
        <f t="shared" si="0"/>
        <v>98.37</v>
      </c>
      <c r="W68" s="292">
        <f t="shared" si="0"/>
        <v>0</v>
      </c>
      <c r="X68" s="292">
        <f t="shared" si="0"/>
        <v>7.84</v>
      </c>
      <c r="Y68" s="292">
        <f t="shared" si="0"/>
        <v>10.44</v>
      </c>
      <c r="Z68" s="292">
        <f t="shared" si="0"/>
        <v>0</v>
      </c>
      <c r="AA68" s="467">
        <f t="shared" si="0"/>
        <v>0</v>
      </c>
      <c r="AB68" s="291">
        <f t="shared" si="0"/>
        <v>0</v>
      </c>
      <c r="AC68" s="293">
        <f t="shared" si="0"/>
        <v>200</v>
      </c>
      <c r="AD68" s="36"/>
      <c r="AE68" s="36"/>
      <c r="AF68" s="36"/>
      <c r="AG68" s="36"/>
      <c r="AH68" s="36"/>
      <c r="AI68" s="36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</row>
    <row r="69" spans="1:117" s="37" customFormat="1" ht="11.5" thickTop="1" thickBot="1" x14ac:dyDescent="0.3">
      <c r="A69" s="295"/>
      <c r="B69" s="296"/>
      <c r="C69" s="297"/>
      <c r="D69" s="305"/>
      <c r="E69" s="306"/>
      <c r="F69" s="307"/>
      <c r="G69" s="308"/>
      <c r="H69" s="322"/>
      <c r="I69" s="307"/>
      <c r="J69" s="307"/>
      <c r="K69" s="307"/>
      <c r="L69" s="323"/>
      <c r="M69" s="307"/>
      <c r="N69" s="308"/>
      <c r="O69" s="339"/>
      <c r="P69" s="340"/>
      <c r="Q69" s="340"/>
      <c r="R69" s="340"/>
      <c r="S69" s="341"/>
      <c r="T69" s="340"/>
      <c r="U69" s="340"/>
      <c r="V69" s="342"/>
      <c r="W69" s="343"/>
      <c r="X69" s="343"/>
      <c r="Y69" s="343"/>
      <c r="Z69" s="343"/>
      <c r="AA69" s="468"/>
      <c r="AB69" s="471"/>
      <c r="AC69" s="472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</row>
    <row r="70" spans="1:117" s="6" customFormat="1" ht="43" thickTop="1" thickBot="1" x14ac:dyDescent="0.3">
      <c r="A70" s="298" t="s">
        <v>35</v>
      </c>
      <c r="B70" s="12" t="s">
        <v>12</v>
      </c>
      <c r="C70" s="299"/>
      <c r="D70" s="309" t="s">
        <v>13</v>
      </c>
      <c r="E70" s="213"/>
      <c r="F70" s="213" t="s">
        <v>14</v>
      </c>
      <c r="G70" s="310"/>
      <c r="H70" s="324" t="s">
        <v>15</v>
      </c>
      <c r="I70" s="13" t="s">
        <v>16</v>
      </c>
      <c r="J70" s="13" t="s">
        <v>17</v>
      </c>
      <c r="K70" s="13" t="s">
        <v>18</v>
      </c>
      <c r="L70" s="14" t="s">
        <v>19</v>
      </c>
      <c r="M70" s="15" t="s">
        <v>20</v>
      </c>
      <c r="N70" s="325" t="s">
        <v>21</v>
      </c>
      <c r="O70" s="268" t="s">
        <v>22</v>
      </c>
      <c r="P70" s="270" t="s">
        <v>23</v>
      </c>
      <c r="Q70" s="280" t="s">
        <v>24</v>
      </c>
      <c r="R70" s="281" t="s">
        <v>25</v>
      </c>
      <c r="S70" s="282" t="s">
        <v>26</v>
      </c>
      <c r="T70" s="270" t="s">
        <v>27</v>
      </c>
      <c r="U70" s="270" t="s">
        <v>28</v>
      </c>
      <c r="V70" s="269" t="s">
        <v>29</v>
      </c>
      <c r="W70" s="283" t="s">
        <v>30</v>
      </c>
      <c r="X70" s="270" t="s">
        <v>31</v>
      </c>
      <c r="Y70" s="270" t="s">
        <v>32</v>
      </c>
      <c r="Z70" s="270" t="s">
        <v>33</v>
      </c>
      <c r="AA70" s="269" t="s">
        <v>34</v>
      </c>
      <c r="AB70" s="428" t="s">
        <v>320</v>
      </c>
      <c r="AC70" s="271" t="s">
        <v>321</v>
      </c>
    </row>
    <row r="71" spans="1:117" s="6" customFormat="1" ht="11" thickBot="1" x14ac:dyDescent="0.3">
      <c r="A71" s="300"/>
      <c r="B71" s="16"/>
      <c r="C71" s="301"/>
      <c r="D71" s="311" t="s">
        <v>37</v>
      </c>
      <c r="E71" s="38" t="s">
        <v>38</v>
      </c>
      <c r="F71" s="16" t="s">
        <v>37</v>
      </c>
      <c r="G71" s="312" t="s">
        <v>38</v>
      </c>
      <c r="H71" s="300" t="s">
        <v>37</v>
      </c>
      <c r="I71" s="16" t="s">
        <v>37</v>
      </c>
      <c r="J71" s="16" t="s">
        <v>37</v>
      </c>
      <c r="K71" s="16" t="s">
        <v>37</v>
      </c>
      <c r="L71" s="17" t="s">
        <v>37</v>
      </c>
      <c r="M71" s="18" t="s">
        <v>37</v>
      </c>
      <c r="N71" s="326" t="s">
        <v>37</v>
      </c>
      <c r="O71" s="300" t="s">
        <v>38</v>
      </c>
      <c r="P71" s="16" t="s">
        <v>38</v>
      </c>
      <c r="Q71" s="18" t="s">
        <v>38</v>
      </c>
      <c r="R71" s="18" t="s">
        <v>38</v>
      </c>
      <c r="S71" s="16" t="s">
        <v>38</v>
      </c>
      <c r="T71" s="16" t="s">
        <v>38</v>
      </c>
      <c r="U71" s="16" t="s">
        <v>38</v>
      </c>
      <c r="V71" s="19" t="s">
        <v>38</v>
      </c>
      <c r="W71" s="16" t="s">
        <v>38</v>
      </c>
      <c r="X71" s="16" t="s">
        <v>38</v>
      </c>
      <c r="Y71" s="16" t="s">
        <v>38</v>
      </c>
      <c r="Z71" s="16" t="s">
        <v>38</v>
      </c>
      <c r="AA71" s="19" t="s">
        <v>38</v>
      </c>
      <c r="AB71" s="300" t="s">
        <v>322</v>
      </c>
      <c r="AC71" s="345" t="s">
        <v>322</v>
      </c>
    </row>
    <row r="72" spans="1:117" s="20" customFormat="1" ht="11" thickBot="1" x14ac:dyDescent="0.3">
      <c r="A72" s="302"/>
      <c r="B72" s="303"/>
      <c r="C72" s="304"/>
      <c r="D72" s="313">
        <f t="shared" ref="D72:AA72" si="1">SUM(D5:D67)</f>
        <v>17125.28</v>
      </c>
      <c r="E72" s="314">
        <f t="shared" si="1"/>
        <v>2404.2400000000002</v>
      </c>
      <c r="F72" s="314">
        <f t="shared" si="1"/>
        <v>773.42000000000041</v>
      </c>
      <c r="G72" s="315">
        <f t="shared" si="1"/>
        <v>394.82</v>
      </c>
      <c r="H72" s="327">
        <f t="shared" si="1"/>
        <v>1237.4000000000001</v>
      </c>
      <c r="I72" s="328">
        <f t="shared" si="1"/>
        <v>955.1</v>
      </c>
      <c r="J72" s="328">
        <f t="shared" si="1"/>
        <v>0</v>
      </c>
      <c r="K72" s="328">
        <f t="shared" si="1"/>
        <v>47.9</v>
      </c>
      <c r="L72" s="328">
        <f t="shared" si="1"/>
        <v>0</v>
      </c>
      <c r="M72" s="328">
        <f t="shared" si="1"/>
        <v>0</v>
      </c>
      <c r="N72" s="329">
        <f t="shared" si="1"/>
        <v>15294.86</v>
      </c>
      <c r="O72" s="327">
        <f t="shared" si="1"/>
        <v>0</v>
      </c>
      <c r="P72" s="328">
        <f t="shared" si="1"/>
        <v>0</v>
      </c>
      <c r="Q72" s="328">
        <f t="shared" si="1"/>
        <v>0</v>
      </c>
      <c r="R72" s="328">
        <f t="shared" si="1"/>
        <v>1383.5</v>
      </c>
      <c r="S72" s="328">
        <f t="shared" si="1"/>
        <v>328.68</v>
      </c>
      <c r="T72" s="328">
        <f t="shared" si="1"/>
        <v>0</v>
      </c>
      <c r="U72" s="328">
        <f t="shared" si="1"/>
        <v>406.79</v>
      </c>
      <c r="V72" s="328">
        <f t="shared" si="1"/>
        <v>98.37</v>
      </c>
      <c r="W72" s="328">
        <f t="shared" si="1"/>
        <v>0</v>
      </c>
      <c r="X72" s="328">
        <f t="shared" si="1"/>
        <v>7.84</v>
      </c>
      <c r="Y72" s="328">
        <f t="shared" si="1"/>
        <v>10.44</v>
      </c>
      <c r="Z72" s="328">
        <f t="shared" si="1"/>
        <v>0</v>
      </c>
      <c r="AA72" s="469">
        <f t="shared" si="1"/>
        <v>0</v>
      </c>
      <c r="AB72" s="327">
        <f t="shared" ref="AB72:AC72" si="2">SUM(AB5:AB67)</f>
        <v>0</v>
      </c>
      <c r="AC72" s="329">
        <f t="shared" si="2"/>
        <v>200</v>
      </c>
    </row>
    <row r="73" spans="1:117" s="6" customFormat="1" ht="11.5" thickTop="1" thickBot="1" x14ac:dyDescent="0.3">
      <c r="A73" s="316"/>
      <c r="B73" s="317" t="s">
        <v>42</v>
      </c>
      <c r="C73" s="318"/>
      <c r="D73" s="319">
        <f>SUM(D72-E72)</f>
        <v>14721.039999999999</v>
      </c>
      <c r="E73" s="320"/>
      <c r="F73" s="319">
        <f>SUM(F72-G72)</f>
        <v>378.60000000000042</v>
      </c>
      <c r="G73" s="321"/>
      <c r="H73" s="331"/>
      <c r="I73" s="346"/>
      <c r="J73" s="346"/>
      <c r="K73" s="346" t="s">
        <v>43</v>
      </c>
      <c r="L73" s="333"/>
      <c r="M73" s="332"/>
      <c r="N73" s="334" t="s">
        <v>43</v>
      </c>
      <c r="O73" s="331"/>
      <c r="P73" s="332"/>
      <c r="Q73" s="332" t="s">
        <v>43</v>
      </c>
      <c r="R73" s="332" t="s">
        <v>43</v>
      </c>
      <c r="S73" s="332" t="s">
        <v>43</v>
      </c>
      <c r="T73" s="338"/>
      <c r="U73" s="332" t="s">
        <v>43</v>
      </c>
      <c r="V73" s="338"/>
      <c r="W73" s="332" t="s">
        <v>43</v>
      </c>
      <c r="X73" s="332" t="s">
        <v>43</v>
      </c>
      <c r="Y73" s="332" t="s">
        <v>43</v>
      </c>
      <c r="Z73" s="332" t="s">
        <v>43</v>
      </c>
      <c r="AA73" s="332" t="s">
        <v>43</v>
      </c>
      <c r="AB73" s="331" t="s">
        <v>43</v>
      </c>
      <c r="AC73" s="321" t="s">
        <v>43</v>
      </c>
    </row>
    <row r="74" spans="1:117" s="6" customFormat="1" ht="13.5" thickTop="1" thickBot="1" x14ac:dyDescent="0.3">
      <c r="A74" s="2"/>
      <c r="B74" s="2"/>
      <c r="C74" s="54"/>
      <c r="D74" s="34"/>
      <c r="E74" s="33"/>
      <c r="F74" s="4"/>
      <c r="I74" s="505" t="s">
        <v>44</v>
      </c>
      <c r="J74" s="506"/>
      <c r="K74" s="507"/>
      <c r="L74" s="330">
        <f>SUM(H72:N72)</f>
        <v>17535.260000000002</v>
      </c>
      <c r="N74" s="21"/>
      <c r="O74" s="4"/>
      <c r="P74" s="6" t="s">
        <v>45</v>
      </c>
      <c r="Q74" s="335" t="s">
        <v>43</v>
      </c>
      <c r="R74" s="336">
        <f>SUM(O72:AC72)</f>
        <v>2435.6200000000003</v>
      </c>
      <c r="S74" s="337"/>
    </row>
    <row r="75" spans="1:117" s="6" customFormat="1" ht="11" thickBot="1" x14ac:dyDescent="0.3">
      <c r="A75" s="2"/>
      <c r="B75" s="22" t="s">
        <v>46</v>
      </c>
      <c r="C75" s="22"/>
      <c r="D75" s="39" t="s">
        <v>43</v>
      </c>
      <c r="E75" s="179">
        <f>SUM(D72-E72+F72-G72)</f>
        <v>15099.64</v>
      </c>
      <c r="F75" s="24" t="s">
        <v>47</v>
      </c>
      <c r="H75" s="25"/>
      <c r="I75" s="45"/>
      <c r="J75" s="45"/>
      <c r="K75" s="45"/>
      <c r="L75" s="26"/>
      <c r="N75" s="23">
        <f>E72</f>
        <v>2404.2400000000002</v>
      </c>
      <c r="O75" s="495">
        <f>SUM(L74-R74)</f>
        <v>15099.640000000001</v>
      </c>
      <c r="P75" s="495"/>
      <c r="Q75" s="500" t="s">
        <v>48</v>
      </c>
      <c r="R75" s="500"/>
      <c r="S75" s="500"/>
    </row>
    <row r="76" spans="1:117" s="6" customFormat="1" ht="10.5" x14ac:dyDescent="0.25">
      <c r="A76" s="1"/>
      <c r="B76" s="2"/>
      <c r="C76" s="54"/>
      <c r="D76" s="27"/>
      <c r="E76" s="33"/>
      <c r="F76" s="4"/>
      <c r="G76" s="3"/>
      <c r="H76" s="3"/>
      <c r="I76" s="3"/>
      <c r="J76" s="3"/>
      <c r="K76" s="3"/>
      <c r="L76" s="5"/>
      <c r="M76" s="3"/>
      <c r="N76" s="4"/>
      <c r="O76" s="4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117" s="6" customFormat="1" x14ac:dyDescent="0.25">
      <c r="A77" s="1"/>
      <c r="B77" s="2"/>
      <c r="C77" s="2"/>
      <c r="D77" s="501" t="s">
        <v>49</v>
      </c>
      <c r="E77" s="502"/>
      <c r="F77" s="180">
        <f>57</f>
        <v>57</v>
      </c>
      <c r="G77" s="183">
        <f>12835.67+150.51+150+1467.36+117.5</f>
        <v>14721.04</v>
      </c>
      <c r="H77" s="51" t="s">
        <v>50</v>
      </c>
      <c r="I77" s="56"/>
      <c r="J77" s="56"/>
      <c r="K77" s="3"/>
      <c r="L77" s="5"/>
      <c r="M77" s="3"/>
      <c r="N77" s="4"/>
      <c r="O77" s="4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17" s="6" customFormat="1" x14ac:dyDescent="0.25">
      <c r="A78" s="1"/>
      <c r="B78" s="2"/>
      <c r="C78" s="2"/>
      <c r="D78" s="503" t="s">
        <v>51</v>
      </c>
      <c r="E78" s="504"/>
      <c r="F78" s="181">
        <v>20.6</v>
      </c>
      <c r="G78" s="183">
        <f>D73</f>
        <v>14721.039999999999</v>
      </c>
      <c r="H78" s="51" t="s">
        <v>52</v>
      </c>
      <c r="I78" s="56"/>
      <c r="J78" s="56"/>
      <c r="K78" s="3"/>
      <c r="L78" s="5"/>
      <c r="M78" s="3"/>
      <c r="N78" s="4"/>
      <c r="O78" s="4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117" s="6" customFormat="1" x14ac:dyDescent="0.25">
      <c r="A79" s="1"/>
      <c r="B79" s="2"/>
      <c r="C79" s="2"/>
      <c r="D79" s="503" t="s">
        <v>53</v>
      </c>
      <c r="E79" s="504"/>
      <c r="F79" s="180">
        <f>0+301</f>
        <v>301</v>
      </c>
      <c r="G79" s="184">
        <f>G77-G78</f>
        <v>0</v>
      </c>
      <c r="H79" s="52" t="s">
        <v>54</v>
      </c>
      <c r="I79" s="3"/>
      <c r="J79" s="3"/>
      <c r="K79" s="3"/>
      <c r="L79" s="5"/>
      <c r="M79" s="3"/>
      <c r="N79" s="4"/>
      <c r="O79" s="4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117" s="6" customFormat="1" x14ac:dyDescent="0.25">
      <c r="A80" s="1"/>
      <c r="B80" s="2"/>
      <c r="C80" s="2"/>
      <c r="D80" s="489" t="s">
        <v>54</v>
      </c>
      <c r="E80" s="490"/>
      <c r="F80" s="182">
        <f>F77+F78+F79-F73</f>
        <v>0</v>
      </c>
      <c r="G80" s="83"/>
      <c r="H80" s="84"/>
      <c r="I80" s="3"/>
      <c r="J80" s="3"/>
      <c r="K80" s="3"/>
      <c r="L80" s="5"/>
      <c r="M80" s="3"/>
      <c r="N80" s="4"/>
      <c r="O80" s="4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</sheetData>
  <sheetProtection selectLockedCells="1" selectUnlockedCells="1"/>
  <mergeCells count="10">
    <mergeCell ref="F3:G3"/>
    <mergeCell ref="I74:K74"/>
    <mergeCell ref="O75:P75"/>
    <mergeCell ref="Q75:S75"/>
    <mergeCell ref="D77:E77"/>
    <mergeCell ref="D78:E78"/>
    <mergeCell ref="D79:E79"/>
    <mergeCell ref="D80:E80"/>
    <mergeCell ref="A1:D1"/>
    <mergeCell ref="D3:E3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CCFDC-38A9-4487-BAC5-A80900771F3B}">
  <sheetPr>
    <pageSetUpPr fitToPage="1"/>
  </sheetPr>
  <dimension ref="A1:AP1175"/>
  <sheetViews>
    <sheetView showGridLines="0" workbookViewId="0">
      <selection activeCell="G36" sqref="G36:G38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76</v>
      </c>
      <c r="B2" s="487"/>
      <c r="C2" s="487"/>
      <c r="D2" s="487"/>
      <c r="E2" s="487"/>
      <c r="F2" s="487"/>
      <c r="G2" s="488"/>
      <c r="I2" s="486" t="s">
        <v>77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45019</v>
      </c>
      <c r="B4" s="347" t="s">
        <v>385</v>
      </c>
      <c r="C4" s="191"/>
      <c r="D4" s="190"/>
      <c r="E4" s="202">
        <v>15</v>
      </c>
      <c r="F4" s="190">
        <f>SUM(C4:E4)</f>
        <v>15</v>
      </c>
      <c r="G4" s="194" t="s">
        <v>88</v>
      </c>
      <c r="I4" s="193">
        <v>45018</v>
      </c>
      <c r="J4" s="55" t="s">
        <v>381</v>
      </c>
      <c r="K4" s="185">
        <v>40</v>
      </c>
      <c r="L4" s="186"/>
      <c r="M4" s="187"/>
      <c r="N4" s="188">
        <f>SUM(K4:M4)</f>
        <v>40</v>
      </c>
      <c r="O4" s="200" t="s">
        <v>88</v>
      </c>
    </row>
    <row r="5" spans="1:42" ht="13" x14ac:dyDescent="0.3">
      <c r="A5" s="252">
        <v>45019</v>
      </c>
      <c r="B5" s="347" t="s">
        <v>386</v>
      </c>
      <c r="C5" s="191"/>
      <c r="D5" s="190"/>
      <c r="E5" s="202">
        <v>20</v>
      </c>
      <c r="F5" s="190">
        <f t="shared" ref="F5:F47" si="0">SUM(C5:E5)</f>
        <v>20</v>
      </c>
      <c r="G5" s="194" t="s">
        <v>88</v>
      </c>
      <c r="I5" s="193">
        <v>45019</v>
      </c>
      <c r="J5" s="55" t="s">
        <v>384</v>
      </c>
      <c r="K5" s="185"/>
      <c r="L5" s="186">
        <v>300</v>
      </c>
      <c r="M5" s="189"/>
      <c r="N5" s="188">
        <f t="shared" ref="N5:N47" si="1">SUM(K5:M5)</f>
        <v>300</v>
      </c>
      <c r="O5" s="200" t="s">
        <v>88</v>
      </c>
    </row>
    <row r="6" spans="1:42" ht="13" x14ac:dyDescent="0.3">
      <c r="A6" s="252">
        <v>45019</v>
      </c>
      <c r="B6" s="347" t="s">
        <v>387</v>
      </c>
      <c r="C6" s="191"/>
      <c r="D6" s="190"/>
      <c r="E6" s="202">
        <v>36</v>
      </c>
      <c r="F6" s="188">
        <f t="shared" si="0"/>
        <v>36</v>
      </c>
      <c r="G6" s="194" t="s">
        <v>88</v>
      </c>
      <c r="I6" s="193">
        <v>45019</v>
      </c>
      <c r="J6" s="55" t="s">
        <v>382</v>
      </c>
      <c r="K6" s="185"/>
      <c r="L6" s="186">
        <v>100</v>
      </c>
      <c r="M6" s="189"/>
      <c r="N6" s="190">
        <f t="shared" si="1"/>
        <v>100</v>
      </c>
      <c r="O6" s="200" t="s">
        <v>88</v>
      </c>
    </row>
    <row r="7" spans="1:42" ht="13" x14ac:dyDescent="0.3">
      <c r="A7" s="252">
        <v>45019</v>
      </c>
      <c r="B7" s="347" t="s">
        <v>386</v>
      </c>
      <c r="C7" s="191"/>
      <c r="D7" s="190"/>
      <c r="E7" s="202">
        <v>12</v>
      </c>
      <c r="F7" s="188">
        <f t="shared" si="0"/>
        <v>12</v>
      </c>
      <c r="G7" s="194" t="s">
        <v>88</v>
      </c>
      <c r="I7" s="193">
        <v>45021</v>
      </c>
      <c r="J7" s="55" t="s">
        <v>392</v>
      </c>
      <c r="K7" s="185"/>
      <c r="L7" s="186">
        <v>200</v>
      </c>
      <c r="M7" s="189"/>
      <c r="N7" s="190">
        <f t="shared" si="1"/>
        <v>200</v>
      </c>
      <c r="O7" s="200" t="s">
        <v>88</v>
      </c>
    </row>
    <row r="8" spans="1:42" ht="13" x14ac:dyDescent="0.3">
      <c r="A8" s="252">
        <v>45019</v>
      </c>
      <c r="B8" s="347" t="s">
        <v>388</v>
      </c>
      <c r="C8" s="191"/>
      <c r="D8" s="190"/>
      <c r="E8" s="202">
        <v>50</v>
      </c>
      <c r="F8" s="188">
        <f t="shared" si="0"/>
        <v>50</v>
      </c>
      <c r="G8" s="194" t="s">
        <v>88</v>
      </c>
      <c r="I8" s="252">
        <v>45027</v>
      </c>
      <c r="J8" s="211" t="s">
        <v>410</v>
      </c>
      <c r="K8" s="185"/>
      <c r="L8" s="186">
        <v>25</v>
      </c>
      <c r="M8" s="189"/>
      <c r="N8" s="190">
        <f t="shared" si="1"/>
        <v>25</v>
      </c>
      <c r="O8" s="200" t="s">
        <v>88</v>
      </c>
    </row>
    <row r="9" spans="1:42" ht="13" x14ac:dyDescent="0.3">
      <c r="A9" s="252">
        <v>45019</v>
      </c>
      <c r="B9" s="347" t="s">
        <v>389</v>
      </c>
      <c r="C9" s="191"/>
      <c r="D9" s="190"/>
      <c r="E9" s="202">
        <v>72</v>
      </c>
      <c r="F9" s="188">
        <f t="shared" si="0"/>
        <v>72</v>
      </c>
      <c r="G9" s="194" t="s">
        <v>88</v>
      </c>
      <c r="I9" s="193">
        <v>45028</v>
      </c>
      <c r="J9" s="55" t="s">
        <v>93</v>
      </c>
      <c r="K9" s="185">
        <v>600</v>
      </c>
      <c r="L9" s="186"/>
      <c r="M9" s="189"/>
      <c r="N9" s="190">
        <f t="shared" si="1"/>
        <v>600</v>
      </c>
      <c r="O9" s="200" t="s">
        <v>88</v>
      </c>
    </row>
    <row r="10" spans="1:42" ht="13" x14ac:dyDescent="0.3">
      <c r="A10" s="252">
        <v>45024</v>
      </c>
      <c r="B10" s="347" t="s">
        <v>393</v>
      </c>
      <c r="C10" s="191"/>
      <c r="D10" s="190"/>
      <c r="E10" s="202">
        <v>7.5</v>
      </c>
      <c r="F10" s="188">
        <f t="shared" si="0"/>
        <v>7.5</v>
      </c>
      <c r="G10" s="194" t="s">
        <v>88</v>
      </c>
      <c r="I10" s="193">
        <v>45030</v>
      </c>
      <c r="J10" s="55" t="s">
        <v>95</v>
      </c>
      <c r="K10" s="185">
        <v>53.42</v>
      </c>
      <c r="L10" s="186"/>
      <c r="M10" s="189"/>
      <c r="N10" s="190">
        <f t="shared" si="1"/>
        <v>53.42</v>
      </c>
      <c r="O10" s="200" t="s">
        <v>88</v>
      </c>
    </row>
    <row r="11" spans="1:42" ht="13" x14ac:dyDescent="0.3">
      <c r="A11" s="252">
        <v>45024</v>
      </c>
      <c r="B11" s="347" t="s">
        <v>400</v>
      </c>
      <c r="C11" s="191"/>
      <c r="D11" s="190">
        <v>24</v>
      </c>
      <c r="E11" s="202"/>
      <c r="F11" s="188">
        <f t="shared" si="0"/>
        <v>24</v>
      </c>
      <c r="G11" s="194" t="s">
        <v>88</v>
      </c>
      <c r="I11" s="252">
        <v>45038</v>
      </c>
      <c r="J11" s="211" t="s">
        <v>421</v>
      </c>
      <c r="K11" s="185">
        <v>282.39999999999998</v>
      </c>
      <c r="L11" s="186"/>
      <c r="M11" s="189"/>
      <c r="N11" s="190">
        <f t="shared" si="1"/>
        <v>282.39999999999998</v>
      </c>
      <c r="O11" s="200" t="s">
        <v>88</v>
      </c>
    </row>
    <row r="12" spans="1:42" s="154" customFormat="1" ht="13" x14ac:dyDescent="0.3">
      <c r="A12" s="252">
        <v>45024</v>
      </c>
      <c r="B12" s="347" t="s">
        <v>399</v>
      </c>
      <c r="C12" s="191"/>
      <c r="D12" s="186"/>
      <c r="E12" s="202">
        <v>2</v>
      </c>
      <c r="F12" s="188">
        <f t="shared" si="0"/>
        <v>2</v>
      </c>
      <c r="G12" s="194" t="s">
        <v>88</v>
      </c>
      <c r="H12" s="3"/>
      <c r="I12" s="252">
        <v>45042</v>
      </c>
      <c r="J12" s="211" t="s">
        <v>422</v>
      </c>
      <c r="K12" s="185">
        <v>160</v>
      </c>
      <c r="L12" s="186"/>
      <c r="M12" s="189"/>
      <c r="N12" s="190">
        <f t="shared" si="1"/>
        <v>160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45024</v>
      </c>
      <c r="B13" s="347" t="s">
        <v>401</v>
      </c>
      <c r="C13" s="191"/>
      <c r="D13" s="190">
        <v>83</v>
      </c>
      <c r="E13" s="202"/>
      <c r="F13" s="190">
        <f t="shared" si="0"/>
        <v>83</v>
      </c>
      <c r="G13" s="194" t="s">
        <v>88</v>
      </c>
      <c r="I13" s="193">
        <v>45042</v>
      </c>
      <c r="J13" s="55" t="s">
        <v>423</v>
      </c>
      <c r="K13" s="185">
        <v>170</v>
      </c>
      <c r="L13" s="186"/>
      <c r="M13" s="189"/>
      <c r="N13" s="188">
        <f t="shared" si="1"/>
        <v>170</v>
      </c>
      <c r="O13" s="200" t="s">
        <v>88</v>
      </c>
    </row>
    <row r="14" spans="1:42" ht="13" x14ac:dyDescent="0.3">
      <c r="A14" s="252">
        <v>45024</v>
      </c>
      <c r="B14" s="347" t="s">
        <v>402</v>
      </c>
      <c r="C14" s="191"/>
      <c r="D14" s="190"/>
      <c r="E14" s="202">
        <v>155</v>
      </c>
      <c r="F14" s="188">
        <f t="shared" si="0"/>
        <v>155</v>
      </c>
      <c r="G14" s="194" t="s">
        <v>88</v>
      </c>
      <c r="I14" s="193">
        <v>45043</v>
      </c>
      <c r="J14" s="55" t="s">
        <v>427</v>
      </c>
      <c r="K14" s="185">
        <v>100</v>
      </c>
      <c r="L14" s="186"/>
      <c r="M14" s="189"/>
      <c r="N14" s="190">
        <f t="shared" si="1"/>
        <v>100</v>
      </c>
      <c r="O14" s="200" t="s">
        <v>88</v>
      </c>
    </row>
    <row r="15" spans="1:42" ht="13" x14ac:dyDescent="0.3">
      <c r="A15" s="252">
        <v>45024</v>
      </c>
      <c r="B15" s="347" t="s">
        <v>402</v>
      </c>
      <c r="C15" s="191"/>
      <c r="D15" s="190"/>
      <c r="E15" s="202">
        <v>15</v>
      </c>
      <c r="F15" s="188">
        <f t="shared" si="0"/>
        <v>15</v>
      </c>
      <c r="G15" s="194" t="s">
        <v>88</v>
      </c>
      <c r="I15" s="193">
        <v>45045</v>
      </c>
      <c r="J15" s="55" t="s">
        <v>261</v>
      </c>
      <c r="K15" s="185">
        <v>33</v>
      </c>
      <c r="L15" s="186"/>
      <c r="M15" s="189"/>
      <c r="N15" s="190">
        <f t="shared" si="1"/>
        <v>33</v>
      </c>
      <c r="O15" s="200" t="s">
        <v>88</v>
      </c>
    </row>
    <row r="16" spans="1:42" ht="13" x14ac:dyDescent="0.3">
      <c r="A16" s="252">
        <v>45024</v>
      </c>
      <c r="B16" s="347" t="s">
        <v>403</v>
      </c>
      <c r="C16" s="191"/>
      <c r="D16" s="190">
        <v>22</v>
      </c>
      <c r="E16" s="202"/>
      <c r="F16" s="188">
        <f t="shared" si="0"/>
        <v>22</v>
      </c>
      <c r="G16" s="194" t="s">
        <v>88</v>
      </c>
      <c r="I16" s="252">
        <v>45045</v>
      </c>
      <c r="J16" s="211" t="s">
        <v>291</v>
      </c>
      <c r="K16" s="185"/>
      <c r="L16" s="186">
        <v>40</v>
      </c>
      <c r="M16" s="189"/>
      <c r="N16" s="190">
        <f t="shared" si="1"/>
        <v>40</v>
      </c>
      <c r="O16" s="200" t="s">
        <v>88</v>
      </c>
    </row>
    <row r="17" spans="1:42" ht="13" x14ac:dyDescent="0.3">
      <c r="A17" s="252">
        <v>45024</v>
      </c>
      <c r="B17" s="347" t="s">
        <v>404</v>
      </c>
      <c r="C17" s="191"/>
      <c r="D17" s="190">
        <v>36</v>
      </c>
      <c r="E17" s="202"/>
      <c r="F17" s="188">
        <f t="shared" si="0"/>
        <v>36</v>
      </c>
      <c r="G17" s="194" t="s">
        <v>88</v>
      </c>
      <c r="I17" s="193">
        <v>45045</v>
      </c>
      <c r="J17" s="55" t="s">
        <v>428</v>
      </c>
      <c r="K17" s="185"/>
      <c r="L17" s="186">
        <v>84</v>
      </c>
      <c r="M17" s="189"/>
      <c r="N17" s="190">
        <f t="shared" si="1"/>
        <v>84</v>
      </c>
      <c r="O17" s="200" t="s">
        <v>88</v>
      </c>
    </row>
    <row r="18" spans="1:42" ht="13" x14ac:dyDescent="0.3">
      <c r="A18" s="252">
        <v>45024</v>
      </c>
      <c r="B18" s="347" t="s">
        <v>405</v>
      </c>
      <c r="C18" s="191"/>
      <c r="D18" s="190"/>
      <c r="E18" s="202">
        <v>1</v>
      </c>
      <c r="F18" s="188">
        <f t="shared" si="0"/>
        <v>1</v>
      </c>
      <c r="G18" s="194" t="s">
        <v>88</v>
      </c>
      <c r="I18" s="193">
        <v>45045</v>
      </c>
      <c r="J18" s="55" t="s">
        <v>430</v>
      </c>
      <c r="K18" s="185">
        <v>262</v>
      </c>
      <c r="L18" s="186"/>
      <c r="M18" s="189"/>
      <c r="N18" s="190">
        <f t="shared" si="1"/>
        <v>262</v>
      </c>
      <c r="O18" s="200" t="s">
        <v>88</v>
      </c>
    </row>
    <row r="19" spans="1:42" ht="13" x14ac:dyDescent="0.3">
      <c r="A19" s="252">
        <v>45024</v>
      </c>
      <c r="B19" s="347" t="s">
        <v>406</v>
      </c>
      <c r="C19" s="191"/>
      <c r="D19" s="190"/>
      <c r="E19" s="202">
        <v>57.5</v>
      </c>
      <c r="F19" s="188">
        <f t="shared" si="0"/>
        <v>57.5</v>
      </c>
      <c r="G19" s="194" t="s">
        <v>88</v>
      </c>
      <c r="I19" s="252">
        <v>45046</v>
      </c>
      <c r="J19" s="211" t="s">
        <v>444</v>
      </c>
      <c r="K19" s="185">
        <v>70</v>
      </c>
      <c r="L19" s="186"/>
      <c r="M19" s="189"/>
      <c r="N19" s="190">
        <f t="shared" si="1"/>
        <v>70</v>
      </c>
      <c r="O19" s="200" t="s">
        <v>88</v>
      </c>
    </row>
    <row r="20" spans="1:42" ht="13" x14ac:dyDescent="0.3">
      <c r="A20" s="252">
        <v>45024</v>
      </c>
      <c r="B20" s="347" t="s">
        <v>403</v>
      </c>
      <c r="C20" s="191"/>
      <c r="D20" s="190">
        <v>15</v>
      </c>
      <c r="E20" s="202"/>
      <c r="F20" s="188">
        <f t="shared" ref="F20:F28" si="2">SUM(C20:E20)</f>
        <v>15</v>
      </c>
      <c r="G20" s="194" t="s">
        <v>88</v>
      </c>
      <c r="I20" s="252"/>
      <c r="J20" s="211"/>
      <c r="K20" s="185"/>
      <c r="L20" s="186"/>
      <c r="M20" s="189"/>
      <c r="N20" s="190">
        <f t="shared" ref="N20:N28" si="3">SUM(K20:M20)</f>
        <v>0</v>
      </c>
      <c r="O20" s="200"/>
    </row>
    <row r="21" spans="1:42" s="154" customFormat="1" ht="13" x14ac:dyDescent="0.3">
      <c r="A21" s="252">
        <v>45024</v>
      </c>
      <c r="B21" s="347" t="s">
        <v>407</v>
      </c>
      <c r="C21" s="191"/>
      <c r="D21" s="186">
        <v>94.5</v>
      </c>
      <c r="E21" s="202"/>
      <c r="F21" s="188">
        <f t="shared" si="2"/>
        <v>94.5</v>
      </c>
      <c r="G21" s="194" t="s">
        <v>88</v>
      </c>
      <c r="H21" s="3"/>
      <c r="I21" s="252"/>
      <c r="J21" s="211"/>
      <c r="K21" s="185"/>
      <c r="L21" s="186"/>
      <c r="M21" s="189"/>
      <c r="N21" s="190">
        <f t="shared" si="3"/>
        <v>0</v>
      </c>
      <c r="O21" s="20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3" x14ac:dyDescent="0.3">
      <c r="A22" s="252">
        <v>45024</v>
      </c>
      <c r="B22" s="347" t="s">
        <v>403</v>
      </c>
      <c r="C22" s="191"/>
      <c r="D22" s="190"/>
      <c r="E22" s="202">
        <v>80</v>
      </c>
      <c r="F22" s="190">
        <f t="shared" si="2"/>
        <v>80</v>
      </c>
      <c r="G22" s="194" t="s">
        <v>88</v>
      </c>
      <c r="I22" s="193"/>
      <c r="J22" s="55"/>
      <c r="K22" s="185"/>
      <c r="L22" s="186"/>
      <c r="M22" s="189"/>
      <c r="N22" s="188">
        <f t="shared" si="3"/>
        <v>0</v>
      </c>
      <c r="O22" s="200"/>
    </row>
    <row r="23" spans="1:42" ht="13" x14ac:dyDescent="0.3">
      <c r="A23" s="252">
        <v>45024</v>
      </c>
      <c r="B23" s="347" t="s">
        <v>408</v>
      </c>
      <c r="C23" s="191"/>
      <c r="D23" s="190"/>
      <c r="E23" s="202">
        <v>49</v>
      </c>
      <c r="F23" s="188">
        <f t="shared" si="2"/>
        <v>49</v>
      </c>
      <c r="G23" s="194" t="s">
        <v>88</v>
      </c>
      <c r="I23" s="193"/>
      <c r="J23" s="55"/>
      <c r="K23" s="185"/>
      <c r="L23" s="186"/>
      <c r="M23" s="189"/>
      <c r="N23" s="190">
        <f t="shared" si="3"/>
        <v>0</v>
      </c>
      <c r="O23" s="200"/>
    </row>
    <row r="24" spans="1:42" ht="13" x14ac:dyDescent="0.3">
      <c r="A24" s="252">
        <v>45027</v>
      </c>
      <c r="B24" s="347" t="s">
        <v>409</v>
      </c>
      <c r="C24" s="191"/>
      <c r="D24" s="190"/>
      <c r="E24" s="202">
        <v>14</v>
      </c>
      <c r="F24" s="188">
        <f t="shared" si="2"/>
        <v>14</v>
      </c>
      <c r="G24" s="194" t="s">
        <v>88</v>
      </c>
      <c r="I24" s="193"/>
      <c r="J24" s="55"/>
      <c r="K24" s="185"/>
      <c r="L24" s="186"/>
      <c r="M24" s="189"/>
      <c r="N24" s="190">
        <f t="shared" si="3"/>
        <v>0</v>
      </c>
      <c r="O24" s="200"/>
    </row>
    <row r="25" spans="1:42" ht="13" x14ac:dyDescent="0.3">
      <c r="A25" s="252">
        <v>45042</v>
      </c>
      <c r="B25" s="347" t="s">
        <v>413</v>
      </c>
      <c r="C25" s="191"/>
      <c r="D25" s="190">
        <v>28</v>
      </c>
      <c r="E25" s="202"/>
      <c r="F25" s="188">
        <f t="shared" si="2"/>
        <v>28</v>
      </c>
      <c r="G25" s="194" t="s">
        <v>88</v>
      </c>
      <c r="I25" s="252"/>
      <c r="J25" s="211"/>
      <c r="K25" s="185"/>
      <c r="L25" s="186"/>
      <c r="M25" s="189"/>
      <c r="N25" s="190">
        <f t="shared" si="3"/>
        <v>0</v>
      </c>
      <c r="O25" s="200"/>
    </row>
    <row r="26" spans="1:42" ht="13" x14ac:dyDescent="0.3">
      <c r="A26" s="252">
        <v>45042</v>
      </c>
      <c r="B26" s="347" t="s">
        <v>414</v>
      </c>
      <c r="C26" s="191"/>
      <c r="D26" s="190"/>
      <c r="E26" s="202">
        <v>7.5</v>
      </c>
      <c r="F26" s="188">
        <f t="shared" si="2"/>
        <v>7.5</v>
      </c>
      <c r="G26" s="194" t="s">
        <v>88</v>
      </c>
      <c r="I26" s="193"/>
      <c r="J26" s="55"/>
      <c r="K26" s="185"/>
      <c r="L26" s="186"/>
      <c r="M26" s="189"/>
      <c r="N26" s="190">
        <f t="shared" si="3"/>
        <v>0</v>
      </c>
      <c r="O26" s="200"/>
    </row>
    <row r="27" spans="1:42" ht="13" x14ac:dyDescent="0.3">
      <c r="A27" s="252">
        <v>45042</v>
      </c>
      <c r="B27" s="347" t="s">
        <v>415</v>
      </c>
      <c r="C27" s="191"/>
      <c r="D27" s="190"/>
      <c r="E27" s="202">
        <v>98</v>
      </c>
      <c r="F27" s="188">
        <f t="shared" si="2"/>
        <v>98</v>
      </c>
      <c r="G27" s="194" t="s">
        <v>88</v>
      </c>
      <c r="I27" s="193"/>
      <c r="J27" s="55"/>
      <c r="K27" s="185"/>
      <c r="L27" s="186"/>
      <c r="M27" s="189"/>
      <c r="N27" s="190">
        <f t="shared" si="3"/>
        <v>0</v>
      </c>
      <c r="O27" s="200"/>
    </row>
    <row r="28" spans="1:42" ht="13" x14ac:dyDescent="0.3">
      <c r="A28" s="252">
        <v>45042</v>
      </c>
      <c r="B28" s="347" t="s">
        <v>416</v>
      </c>
      <c r="C28" s="191"/>
      <c r="D28" s="190"/>
      <c r="E28" s="202">
        <v>41</v>
      </c>
      <c r="F28" s="188">
        <f t="shared" si="2"/>
        <v>41</v>
      </c>
      <c r="G28" s="194" t="s">
        <v>88</v>
      </c>
      <c r="I28" s="252"/>
      <c r="J28" s="211"/>
      <c r="K28" s="185"/>
      <c r="L28" s="186"/>
      <c r="M28" s="189"/>
      <c r="N28" s="190">
        <f t="shared" si="3"/>
        <v>0</v>
      </c>
      <c r="O28" s="200"/>
    </row>
    <row r="29" spans="1:42" s="154" customFormat="1" ht="13" x14ac:dyDescent="0.3">
      <c r="A29" s="252">
        <v>45042</v>
      </c>
      <c r="B29" s="347" t="s">
        <v>417</v>
      </c>
      <c r="C29" s="191"/>
      <c r="D29" s="186">
        <v>22.5</v>
      </c>
      <c r="E29" s="202"/>
      <c r="F29" s="188">
        <f t="shared" si="0"/>
        <v>22.5</v>
      </c>
      <c r="G29" s="194" t="s">
        <v>88</v>
      </c>
      <c r="H29" s="3"/>
      <c r="I29" s="252"/>
      <c r="J29" s="211"/>
      <c r="K29" s="185"/>
      <c r="L29" s="186"/>
      <c r="M29" s="189"/>
      <c r="N29" s="190">
        <f t="shared" si="1"/>
        <v>0</v>
      </c>
      <c r="O29" s="20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3" x14ac:dyDescent="0.3">
      <c r="A30" s="252">
        <v>45042</v>
      </c>
      <c r="B30" s="347" t="s">
        <v>418</v>
      </c>
      <c r="C30" s="191"/>
      <c r="D30" s="190"/>
      <c r="E30" s="202">
        <v>99</v>
      </c>
      <c r="F30" s="188">
        <f t="shared" si="0"/>
        <v>99</v>
      </c>
      <c r="G30" s="194" t="s">
        <v>88</v>
      </c>
      <c r="I30" s="252"/>
      <c r="J30" s="211"/>
      <c r="K30" s="185"/>
      <c r="L30" s="186"/>
      <c r="M30" s="189"/>
      <c r="N30" s="190">
        <f t="shared" si="1"/>
        <v>0</v>
      </c>
      <c r="O30" s="200"/>
    </row>
    <row r="31" spans="1:42" ht="13" x14ac:dyDescent="0.3">
      <c r="A31" s="252">
        <v>45042</v>
      </c>
      <c r="B31" s="347" t="s">
        <v>419</v>
      </c>
      <c r="C31" s="191"/>
      <c r="D31" s="190"/>
      <c r="E31" s="202">
        <v>26</v>
      </c>
      <c r="F31" s="188">
        <f t="shared" si="0"/>
        <v>26</v>
      </c>
      <c r="G31" s="194" t="s">
        <v>88</v>
      </c>
      <c r="I31" s="193"/>
      <c r="J31" s="55"/>
      <c r="K31" s="185"/>
      <c r="L31" s="186"/>
      <c r="M31" s="189"/>
      <c r="N31" s="190">
        <f t="shared" si="1"/>
        <v>0</v>
      </c>
      <c r="O31" s="200"/>
    </row>
    <row r="32" spans="1:42" ht="13" x14ac:dyDescent="0.3">
      <c r="A32" s="252">
        <v>45042</v>
      </c>
      <c r="B32" s="347" t="s">
        <v>420</v>
      </c>
      <c r="C32" s="191"/>
      <c r="D32" s="190">
        <v>102.2</v>
      </c>
      <c r="E32" s="202"/>
      <c r="F32" s="188">
        <f t="shared" si="0"/>
        <v>102.2</v>
      </c>
      <c r="G32" s="194" t="s">
        <v>88</v>
      </c>
      <c r="I32" s="193"/>
      <c r="J32" s="55"/>
      <c r="K32" s="185"/>
      <c r="L32" s="186"/>
      <c r="M32" s="189"/>
      <c r="N32" s="190">
        <f t="shared" si="1"/>
        <v>0</v>
      </c>
      <c r="O32" s="200"/>
    </row>
    <row r="33" spans="1:42" ht="13" x14ac:dyDescent="0.3">
      <c r="A33" s="252">
        <v>45042</v>
      </c>
      <c r="B33" s="347" t="s">
        <v>424</v>
      </c>
      <c r="C33" s="191"/>
      <c r="D33" s="190"/>
      <c r="E33" s="202">
        <v>1.5</v>
      </c>
      <c r="F33" s="188">
        <f t="shared" si="0"/>
        <v>1.5</v>
      </c>
      <c r="G33" s="194" t="s">
        <v>88</v>
      </c>
      <c r="I33" s="252"/>
      <c r="J33" s="211"/>
      <c r="K33" s="185"/>
      <c r="L33" s="186"/>
      <c r="M33" s="189"/>
      <c r="N33" s="190">
        <f t="shared" si="1"/>
        <v>0</v>
      </c>
      <c r="O33" s="200"/>
    </row>
    <row r="34" spans="1:42" ht="13" x14ac:dyDescent="0.3">
      <c r="A34" s="252">
        <v>45042</v>
      </c>
      <c r="B34" s="347" t="s">
        <v>425</v>
      </c>
      <c r="C34" s="191"/>
      <c r="D34" s="190"/>
      <c r="E34" s="202">
        <v>40</v>
      </c>
      <c r="F34" s="188">
        <f t="shared" si="0"/>
        <v>40</v>
      </c>
      <c r="G34" s="194" t="s">
        <v>88</v>
      </c>
      <c r="I34" s="193"/>
      <c r="J34" s="55"/>
      <c r="K34" s="185"/>
      <c r="L34" s="186"/>
      <c r="M34" s="189"/>
      <c r="N34" s="190">
        <f t="shared" si="1"/>
        <v>0</v>
      </c>
      <c r="O34" s="200"/>
    </row>
    <row r="35" spans="1:42" ht="13" x14ac:dyDescent="0.3">
      <c r="A35" s="252">
        <v>45042</v>
      </c>
      <c r="B35" s="347" t="s">
        <v>426</v>
      </c>
      <c r="C35" s="191"/>
      <c r="D35" s="190">
        <v>155</v>
      </c>
      <c r="E35" s="202"/>
      <c r="F35" s="188">
        <f t="shared" si="0"/>
        <v>155</v>
      </c>
      <c r="G35" s="194" t="s">
        <v>88</v>
      </c>
      <c r="I35" s="193"/>
      <c r="J35" s="55"/>
      <c r="K35" s="185"/>
      <c r="L35" s="186"/>
      <c r="M35" s="189"/>
      <c r="N35" s="190">
        <f t="shared" si="1"/>
        <v>0</v>
      </c>
      <c r="O35" s="200"/>
    </row>
    <row r="36" spans="1:42" ht="13" x14ac:dyDescent="0.3">
      <c r="A36" s="252">
        <v>45045</v>
      </c>
      <c r="B36" s="347" t="s">
        <v>432</v>
      </c>
      <c r="C36" s="191"/>
      <c r="D36" s="190">
        <v>18</v>
      </c>
      <c r="E36" s="202"/>
      <c r="F36" s="188">
        <f t="shared" si="0"/>
        <v>18</v>
      </c>
      <c r="G36" s="194" t="s">
        <v>88</v>
      </c>
      <c r="I36" s="252"/>
      <c r="J36" s="211"/>
      <c r="K36" s="185"/>
      <c r="L36" s="186"/>
      <c r="M36" s="189"/>
      <c r="N36" s="190">
        <f t="shared" si="1"/>
        <v>0</v>
      </c>
      <c r="O36" s="200"/>
    </row>
    <row r="37" spans="1:42" s="154" customFormat="1" ht="13" x14ac:dyDescent="0.3">
      <c r="A37" s="252">
        <v>45045</v>
      </c>
      <c r="B37" s="347" t="s">
        <v>431</v>
      </c>
      <c r="C37" s="191"/>
      <c r="D37" s="186">
        <v>25</v>
      </c>
      <c r="E37" s="202"/>
      <c r="F37" s="188">
        <f t="shared" ref="F37:F44" si="4">SUM(C37:E37)</f>
        <v>25</v>
      </c>
      <c r="G37" s="194" t="s">
        <v>88</v>
      </c>
      <c r="H37" s="3"/>
      <c r="I37" s="252"/>
      <c r="J37" s="211"/>
      <c r="K37" s="185"/>
      <c r="L37" s="186"/>
      <c r="M37" s="189"/>
      <c r="N37" s="190">
        <f t="shared" ref="N37:N44" si="5">SUM(K37:M37)</f>
        <v>0</v>
      </c>
      <c r="O37" s="20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3" x14ac:dyDescent="0.3">
      <c r="A38" s="252">
        <v>45045</v>
      </c>
      <c r="B38" s="347" t="s">
        <v>433</v>
      </c>
      <c r="C38" s="191"/>
      <c r="D38" s="190">
        <v>15</v>
      </c>
      <c r="E38" s="202"/>
      <c r="F38" s="188">
        <f t="shared" si="4"/>
        <v>15</v>
      </c>
      <c r="G38" s="194" t="s">
        <v>88</v>
      </c>
      <c r="I38" s="252"/>
      <c r="J38" s="211"/>
      <c r="K38" s="185"/>
      <c r="L38" s="186"/>
      <c r="M38" s="189"/>
      <c r="N38" s="190">
        <f t="shared" si="5"/>
        <v>0</v>
      </c>
      <c r="O38" s="200"/>
    </row>
    <row r="39" spans="1:42" ht="13" x14ac:dyDescent="0.3">
      <c r="A39" s="252">
        <v>45045</v>
      </c>
      <c r="B39" s="347" t="s">
        <v>434</v>
      </c>
      <c r="C39" s="191"/>
      <c r="D39" s="190">
        <v>51</v>
      </c>
      <c r="E39" s="202"/>
      <c r="F39" s="188">
        <f t="shared" si="4"/>
        <v>51</v>
      </c>
      <c r="G39" s="194" t="s">
        <v>88</v>
      </c>
      <c r="I39" s="193"/>
      <c r="J39" s="55"/>
      <c r="K39" s="185"/>
      <c r="L39" s="186"/>
      <c r="M39" s="189"/>
      <c r="N39" s="190">
        <f t="shared" si="5"/>
        <v>0</v>
      </c>
      <c r="O39" s="200"/>
    </row>
    <row r="40" spans="1:42" ht="13" x14ac:dyDescent="0.3">
      <c r="A40" s="252">
        <v>45045</v>
      </c>
      <c r="B40" s="347" t="s">
        <v>435</v>
      </c>
      <c r="C40" s="191"/>
      <c r="D40" s="190"/>
      <c r="E40" s="202">
        <v>143.5</v>
      </c>
      <c r="F40" s="188">
        <f t="shared" si="4"/>
        <v>143.5</v>
      </c>
      <c r="G40" s="194" t="s">
        <v>88</v>
      </c>
      <c r="I40" s="252"/>
      <c r="J40" s="211"/>
      <c r="K40" s="185"/>
      <c r="L40" s="186"/>
      <c r="M40" s="189"/>
      <c r="N40" s="190">
        <f t="shared" si="5"/>
        <v>0</v>
      </c>
      <c r="O40" s="200"/>
    </row>
    <row r="41" spans="1:42" s="154" customFormat="1" ht="13" x14ac:dyDescent="0.3">
      <c r="A41" s="252">
        <v>45045</v>
      </c>
      <c r="B41" s="347" t="s">
        <v>436</v>
      </c>
      <c r="C41" s="191"/>
      <c r="D41" s="186">
        <v>80</v>
      </c>
      <c r="E41" s="202"/>
      <c r="F41" s="188">
        <f t="shared" ref="F41:F43" si="6">SUM(C41:E41)</f>
        <v>80</v>
      </c>
      <c r="G41" s="194" t="s">
        <v>88</v>
      </c>
      <c r="H41" s="3"/>
      <c r="I41" s="252"/>
      <c r="J41" s="211"/>
      <c r="K41" s="185"/>
      <c r="L41" s="186"/>
      <c r="M41" s="189"/>
      <c r="N41" s="190">
        <f t="shared" ref="N41:N43" si="7">SUM(K41:M41)</f>
        <v>0</v>
      </c>
      <c r="O41" s="20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3" x14ac:dyDescent="0.3">
      <c r="A42" s="252">
        <v>45045</v>
      </c>
      <c r="B42" s="347" t="s">
        <v>437</v>
      </c>
      <c r="C42" s="191"/>
      <c r="D42" s="190"/>
      <c r="E42" s="202">
        <v>36</v>
      </c>
      <c r="F42" s="188">
        <f t="shared" si="6"/>
        <v>36</v>
      </c>
      <c r="G42" s="194" t="s">
        <v>88</v>
      </c>
      <c r="I42" s="252"/>
      <c r="J42" s="211"/>
      <c r="K42" s="185"/>
      <c r="L42" s="186"/>
      <c r="M42" s="189"/>
      <c r="N42" s="190">
        <f t="shared" si="7"/>
        <v>0</v>
      </c>
      <c r="O42" s="200"/>
    </row>
    <row r="43" spans="1:42" ht="13" x14ac:dyDescent="0.3">
      <c r="A43" s="252">
        <v>45045</v>
      </c>
      <c r="B43" s="347" t="s">
        <v>438</v>
      </c>
      <c r="C43" s="191"/>
      <c r="D43" s="190"/>
      <c r="E43" s="202">
        <v>27</v>
      </c>
      <c r="F43" s="188">
        <f t="shared" si="6"/>
        <v>27</v>
      </c>
      <c r="G43" s="194" t="s">
        <v>88</v>
      </c>
      <c r="I43" s="193"/>
      <c r="J43" s="55"/>
      <c r="K43" s="185"/>
      <c r="L43" s="186"/>
      <c r="M43" s="189"/>
      <c r="N43" s="190">
        <f t="shared" si="7"/>
        <v>0</v>
      </c>
      <c r="O43" s="200"/>
    </row>
    <row r="44" spans="1:42" ht="13" x14ac:dyDescent="0.3">
      <c r="A44" s="252">
        <v>45045</v>
      </c>
      <c r="B44" s="347" t="s">
        <v>439</v>
      </c>
      <c r="C44" s="191"/>
      <c r="D44" s="190"/>
      <c r="E44" s="202">
        <v>242.2</v>
      </c>
      <c r="F44" s="188">
        <f t="shared" si="4"/>
        <v>242.2</v>
      </c>
      <c r="G44" s="194" t="s">
        <v>88</v>
      </c>
      <c r="I44" s="193"/>
      <c r="J44" s="55"/>
      <c r="K44" s="185"/>
      <c r="L44" s="186"/>
      <c r="M44" s="189"/>
      <c r="N44" s="190">
        <f t="shared" si="5"/>
        <v>0</v>
      </c>
      <c r="O44" s="200"/>
    </row>
    <row r="45" spans="1:42" ht="13" x14ac:dyDescent="0.3">
      <c r="A45" s="252">
        <v>45045</v>
      </c>
      <c r="B45" s="347" t="s">
        <v>442</v>
      </c>
      <c r="C45" s="191"/>
      <c r="D45" s="190"/>
      <c r="E45" s="202">
        <v>2</v>
      </c>
      <c r="F45" s="188">
        <f t="shared" si="0"/>
        <v>2</v>
      </c>
      <c r="G45" s="194" t="s">
        <v>88</v>
      </c>
      <c r="I45" s="252"/>
      <c r="J45" s="211"/>
      <c r="K45" s="185"/>
      <c r="L45" s="186"/>
      <c r="M45" s="189"/>
      <c r="N45" s="190">
        <f t="shared" si="1"/>
        <v>0</v>
      </c>
      <c r="O45" s="200"/>
    </row>
    <row r="46" spans="1:42" s="154" customFormat="1" ht="13" x14ac:dyDescent="0.3">
      <c r="A46" s="252">
        <v>45045</v>
      </c>
      <c r="B46" s="347" t="s">
        <v>440</v>
      </c>
      <c r="C46" s="191"/>
      <c r="D46" s="186">
        <v>15</v>
      </c>
      <c r="E46" s="202"/>
      <c r="F46" s="188">
        <f t="shared" ref="F46" si="8">SUM(C46:E46)</f>
        <v>15</v>
      </c>
      <c r="G46" s="194" t="s">
        <v>88</v>
      </c>
      <c r="H46" s="3"/>
      <c r="I46" s="252"/>
      <c r="J46" s="211"/>
      <c r="K46" s="185"/>
      <c r="L46" s="186"/>
      <c r="M46" s="189"/>
      <c r="N46" s="190">
        <f t="shared" ref="N46" si="9">SUM(K46:M46)</f>
        <v>0</v>
      </c>
      <c r="O46" s="20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s="3" customFormat="1" ht="13" x14ac:dyDescent="0.3">
      <c r="A47" s="252">
        <v>45045</v>
      </c>
      <c r="B47" s="347" t="s">
        <v>443</v>
      </c>
      <c r="C47" s="191"/>
      <c r="D47" s="186"/>
      <c r="E47" s="202">
        <v>15</v>
      </c>
      <c r="F47" s="188">
        <f t="shared" si="0"/>
        <v>15</v>
      </c>
      <c r="G47" s="194" t="s">
        <v>88</v>
      </c>
      <c r="I47" s="193"/>
      <c r="J47" s="55"/>
      <c r="K47" s="185"/>
      <c r="L47" s="186"/>
      <c r="M47" s="189"/>
      <c r="N47" s="190">
        <f t="shared" si="1"/>
        <v>0</v>
      </c>
      <c r="O47" s="200"/>
    </row>
    <row r="48" spans="1:42" s="3" customFormat="1" ht="13" thickBot="1" x14ac:dyDescent="0.3">
      <c r="A48" s="195"/>
      <c r="B48" s="196" t="s">
        <v>7</v>
      </c>
      <c r="C48" s="197">
        <f>SUM(C4:C47)</f>
        <v>0</v>
      </c>
      <c r="D48" s="197">
        <f>SUM(D4:D47)</f>
        <v>786.2</v>
      </c>
      <c r="E48" s="197">
        <f>SUM(E4:E47)</f>
        <v>1364.7</v>
      </c>
      <c r="F48" s="198">
        <f>SUM(C48:E48)</f>
        <v>2150.9</v>
      </c>
      <c r="G48" s="199"/>
      <c r="I48" s="195"/>
      <c r="J48" s="196" t="s">
        <v>7</v>
      </c>
      <c r="K48" s="197">
        <f>SUM(K4:K47)</f>
        <v>1770.82</v>
      </c>
      <c r="L48" s="197">
        <f>SUM(L4:L47)</f>
        <v>749</v>
      </c>
      <c r="M48" s="197">
        <f>SUM(M4:M47)</f>
        <v>0</v>
      </c>
      <c r="N48" s="198">
        <f>SUM(N4:N47)</f>
        <v>2519.8200000000002</v>
      </c>
      <c r="O48" s="199"/>
    </row>
    <row r="49" spans="1:42" s="3" customFormat="1" ht="11" thickTop="1" x14ac:dyDescent="0.25">
      <c r="D49" s="1"/>
      <c r="E49" s="1"/>
      <c r="L49" s="1"/>
      <c r="M49" s="1"/>
    </row>
    <row r="50" spans="1:42" s="3" customFormat="1" x14ac:dyDescent="0.25">
      <c r="D50" s="1"/>
      <c r="E50" s="1"/>
      <c r="L50" s="1"/>
      <c r="M50" s="1"/>
    </row>
    <row r="51" spans="1:42" x14ac:dyDescent="0.25">
      <c r="A51" s="3"/>
      <c r="B51" s="3"/>
      <c r="C51" s="3"/>
      <c r="D51" s="1"/>
      <c r="E51" s="1"/>
      <c r="F51" s="3"/>
      <c r="G51" s="3"/>
      <c r="I51" s="3"/>
      <c r="J51" s="3"/>
      <c r="K51" s="3"/>
      <c r="L51" s="1"/>
      <c r="M51" s="1"/>
      <c r="N51" s="3"/>
      <c r="O51" s="3"/>
    </row>
    <row r="52" spans="1:42" x14ac:dyDescent="0.25">
      <c r="A52" s="3"/>
      <c r="B52" s="3"/>
      <c r="C52" s="3"/>
      <c r="D52" s="1"/>
      <c r="E52" s="1"/>
      <c r="F52" s="3"/>
      <c r="G52" s="3"/>
      <c r="I52" s="3"/>
      <c r="J52" s="3"/>
      <c r="K52" s="3"/>
      <c r="L52" s="1"/>
      <c r="M52" s="1"/>
      <c r="N52" s="3"/>
      <c r="O52" s="3"/>
      <c r="P52" s="348"/>
    </row>
    <row r="53" spans="1:42" x14ac:dyDescent="0.25">
      <c r="A53" s="3"/>
      <c r="B53" s="3"/>
      <c r="C53" s="3"/>
      <c r="D53" s="1"/>
      <c r="E53" s="1"/>
      <c r="F53" s="3"/>
      <c r="G53" s="3"/>
      <c r="I53" s="3"/>
      <c r="J53" s="3"/>
      <c r="K53" s="3"/>
      <c r="L53" s="1"/>
      <c r="M53" s="1"/>
      <c r="N53" s="3"/>
      <c r="O53" s="3"/>
    </row>
    <row r="54" spans="1:42" x14ac:dyDescent="0.25">
      <c r="A54" s="3"/>
      <c r="B54" s="3"/>
      <c r="C54" s="3"/>
      <c r="D54" s="1"/>
      <c r="E54" s="1"/>
      <c r="F54" s="3"/>
      <c r="G54" s="3"/>
      <c r="I54" s="3"/>
      <c r="J54" s="3"/>
      <c r="K54" s="3"/>
      <c r="L54" s="1"/>
      <c r="M54" s="1"/>
      <c r="N54" s="3"/>
      <c r="O54" s="3"/>
    </row>
    <row r="55" spans="1:42" x14ac:dyDescent="0.25">
      <c r="A55" s="3"/>
      <c r="B55" s="3"/>
      <c r="C55" s="3"/>
      <c r="D55" s="1"/>
      <c r="E55" s="1"/>
      <c r="F55" s="3"/>
      <c r="G55" s="3"/>
      <c r="I55" s="3"/>
      <c r="J55" s="3"/>
      <c r="K55" s="3"/>
      <c r="L55" s="1"/>
      <c r="M55" s="1"/>
      <c r="N55" s="3"/>
      <c r="O55" s="3"/>
    </row>
    <row r="56" spans="1:42" x14ac:dyDescent="0.25">
      <c r="A56" s="3"/>
      <c r="B56" s="3"/>
      <c r="C56" s="3"/>
      <c r="D56" s="1"/>
      <c r="E56" s="1"/>
      <c r="F56" s="3"/>
      <c r="G56" s="3"/>
      <c r="I56" s="3"/>
      <c r="J56" s="3"/>
      <c r="K56" s="3"/>
      <c r="L56" s="1"/>
      <c r="M56" s="1"/>
      <c r="N56" s="3"/>
      <c r="O56" s="3"/>
    </row>
    <row r="57" spans="1:42" s="154" customFormat="1" x14ac:dyDescent="0.25">
      <c r="A57" s="3"/>
      <c r="B57" s="3"/>
      <c r="C57" s="3"/>
      <c r="D57" s="1"/>
      <c r="E57" s="1"/>
      <c r="F57" s="3"/>
      <c r="G57" s="3"/>
      <c r="H57" s="3"/>
      <c r="I57" s="3"/>
      <c r="J57" s="3"/>
      <c r="K57" s="3"/>
      <c r="L57" s="1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s="3" customFormat="1" x14ac:dyDescent="0.25">
      <c r="D58" s="1"/>
      <c r="E58" s="1"/>
      <c r="L58" s="1"/>
      <c r="M58" s="1"/>
    </row>
    <row r="59" spans="1:42" s="3" customFormat="1" x14ac:dyDescent="0.25">
      <c r="D59" s="1"/>
      <c r="E59" s="1"/>
      <c r="L59" s="1"/>
      <c r="M59" s="1"/>
    </row>
    <row r="60" spans="1:42" s="3" customFormat="1" x14ac:dyDescent="0.25">
      <c r="D60" s="1"/>
      <c r="E60" s="1"/>
      <c r="L60" s="1"/>
      <c r="M60" s="1"/>
    </row>
    <row r="61" spans="1:42" s="3" customFormat="1" x14ac:dyDescent="0.25">
      <c r="D61" s="1"/>
      <c r="E61" s="1"/>
      <c r="L61" s="1"/>
      <c r="M61" s="1"/>
    </row>
    <row r="62" spans="1:42" s="3" customFormat="1" x14ac:dyDescent="0.25">
      <c r="D62" s="1"/>
      <c r="E62" s="1"/>
      <c r="L62" s="1"/>
      <c r="M62" s="1"/>
    </row>
    <row r="63" spans="1:42" s="3" customFormat="1" x14ac:dyDescent="0.25">
      <c r="D63" s="1"/>
      <c r="E63" s="1"/>
      <c r="L63" s="1"/>
      <c r="M63" s="1"/>
    </row>
    <row r="64" spans="1:42" s="3" customFormat="1" x14ac:dyDescent="0.25">
      <c r="D64" s="1"/>
      <c r="E64" s="1"/>
      <c r="L64" s="1"/>
      <c r="M64" s="1"/>
    </row>
    <row r="65" spans="4:16" s="3" customFormat="1" x14ac:dyDescent="0.25">
      <c r="D65" s="1"/>
      <c r="E65" s="1"/>
      <c r="L65" s="1"/>
      <c r="M65" s="1"/>
      <c r="P65" s="348"/>
    </row>
    <row r="66" spans="4:16" s="3" customFormat="1" x14ac:dyDescent="0.25">
      <c r="D66" s="1"/>
      <c r="E66" s="1"/>
      <c r="L66" s="1"/>
      <c r="M66" s="1"/>
      <c r="P66" s="348"/>
    </row>
    <row r="67" spans="4:16" s="3" customFormat="1" x14ac:dyDescent="0.25">
      <c r="D67" s="1"/>
      <c r="E67" s="1"/>
      <c r="L67" s="1"/>
      <c r="M67" s="1"/>
    </row>
    <row r="68" spans="4:16" s="3" customFormat="1" x14ac:dyDescent="0.25">
      <c r="D68" s="1"/>
      <c r="E68" s="1"/>
      <c r="L68" s="1"/>
      <c r="M68" s="1"/>
    </row>
    <row r="69" spans="4:16" s="3" customFormat="1" x14ac:dyDescent="0.25">
      <c r="D69" s="1"/>
      <c r="E69" s="1"/>
      <c r="L69" s="1"/>
      <c r="M69" s="1"/>
    </row>
    <row r="70" spans="4:16" s="3" customFormat="1" x14ac:dyDescent="0.25">
      <c r="D70" s="1"/>
      <c r="E70" s="1"/>
      <c r="L70" s="1"/>
      <c r="M70" s="1"/>
    </row>
    <row r="71" spans="4:16" s="3" customFormat="1" x14ac:dyDescent="0.25">
      <c r="D71" s="1"/>
      <c r="E71" s="1"/>
      <c r="L71" s="1"/>
      <c r="M71" s="1"/>
    </row>
    <row r="72" spans="4:16" s="3" customFormat="1" x14ac:dyDescent="0.25">
      <c r="D72" s="1"/>
      <c r="E72" s="1"/>
      <c r="L72" s="1"/>
      <c r="M72" s="1"/>
    </row>
    <row r="73" spans="4:16" s="3" customFormat="1" x14ac:dyDescent="0.25">
      <c r="D73" s="1"/>
      <c r="E73" s="1"/>
      <c r="L73" s="1"/>
      <c r="M73" s="1"/>
    </row>
    <row r="74" spans="4:16" s="3" customFormat="1" x14ac:dyDescent="0.25">
      <c r="D74" s="1"/>
      <c r="E74" s="1"/>
      <c r="L74" s="1"/>
      <c r="M74" s="1"/>
    </row>
    <row r="75" spans="4:16" s="3" customFormat="1" x14ac:dyDescent="0.25">
      <c r="D75" s="1"/>
      <c r="E75" s="1"/>
      <c r="L75" s="1"/>
      <c r="M75" s="1"/>
    </row>
    <row r="76" spans="4:16" s="3" customFormat="1" x14ac:dyDescent="0.25">
      <c r="D76" s="1"/>
      <c r="E76" s="1"/>
      <c r="L76" s="1"/>
      <c r="M76" s="1"/>
    </row>
    <row r="77" spans="4:16" s="3" customFormat="1" x14ac:dyDescent="0.25">
      <c r="D77" s="1"/>
      <c r="E77" s="1"/>
      <c r="L77" s="1"/>
      <c r="M77" s="1"/>
    </row>
    <row r="78" spans="4:16" s="3" customFormat="1" x14ac:dyDescent="0.25">
      <c r="D78" s="1"/>
      <c r="E78" s="1"/>
      <c r="L78" s="1"/>
      <c r="M78" s="1"/>
    </row>
    <row r="79" spans="4:16" s="3" customFormat="1" x14ac:dyDescent="0.25">
      <c r="D79" s="1"/>
      <c r="E79" s="1"/>
      <c r="L79" s="1"/>
      <c r="M79" s="1"/>
    </row>
    <row r="80" spans="4:16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4:13" s="3" customFormat="1" x14ac:dyDescent="0.25">
      <c r="D1121" s="1"/>
      <c r="E1121" s="1"/>
      <c r="L1121" s="1"/>
      <c r="M1121" s="1"/>
    </row>
    <row r="1122" spans="4:13" s="3" customFormat="1" x14ac:dyDescent="0.25">
      <c r="D1122" s="1"/>
      <c r="E1122" s="1"/>
      <c r="L1122" s="1"/>
      <c r="M1122" s="1"/>
    </row>
    <row r="1123" spans="4:13" s="3" customFormat="1" x14ac:dyDescent="0.25">
      <c r="D1123" s="1"/>
      <c r="E1123" s="1"/>
      <c r="L1123" s="1"/>
      <c r="M1123" s="1"/>
    </row>
    <row r="1124" spans="4:13" s="3" customFormat="1" x14ac:dyDescent="0.25">
      <c r="D1124" s="1"/>
      <c r="E1124" s="1"/>
      <c r="L1124" s="1"/>
      <c r="M1124" s="1"/>
    </row>
    <row r="1125" spans="4:13" s="3" customFormat="1" x14ac:dyDescent="0.25">
      <c r="D1125" s="1"/>
      <c r="E1125" s="1"/>
      <c r="L1125" s="1"/>
      <c r="M1125" s="1"/>
    </row>
    <row r="1126" spans="4:13" s="3" customFormat="1" x14ac:dyDescent="0.25">
      <c r="D1126" s="1"/>
      <c r="E1126" s="1"/>
      <c r="L1126" s="1"/>
      <c r="M1126" s="1"/>
    </row>
    <row r="1127" spans="4:13" s="3" customFormat="1" x14ac:dyDescent="0.25">
      <c r="D1127" s="1"/>
      <c r="E1127" s="1"/>
      <c r="L1127" s="1"/>
      <c r="M1127" s="1"/>
    </row>
    <row r="1128" spans="4:13" s="3" customFormat="1" x14ac:dyDescent="0.25">
      <c r="D1128" s="1"/>
      <c r="E1128" s="1"/>
      <c r="L1128" s="1"/>
      <c r="M1128" s="1"/>
    </row>
    <row r="1129" spans="4:13" s="3" customFormat="1" x14ac:dyDescent="0.25">
      <c r="D1129" s="1"/>
      <c r="E1129" s="1"/>
      <c r="L1129" s="1"/>
      <c r="M1129" s="1"/>
    </row>
    <row r="1130" spans="4:13" s="3" customFormat="1" x14ac:dyDescent="0.25">
      <c r="D1130" s="1"/>
      <c r="E1130" s="1"/>
      <c r="L1130" s="1"/>
      <c r="M1130" s="1"/>
    </row>
    <row r="1131" spans="4:13" s="3" customFormat="1" x14ac:dyDescent="0.25">
      <c r="D1131" s="1"/>
      <c r="E1131" s="1"/>
      <c r="L1131" s="1"/>
      <c r="M1131" s="1"/>
    </row>
    <row r="1132" spans="4:13" s="3" customFormat="1" x14ac:dyDescent="0.25">
      <c r="D1132" s="1"/>
      <c r="E1132" s="1"/>
      <c r="L1132" s="1"/>
      <c r="M1132" s="1"/>
    </row>
    <row r="1133" spans="4:13" s="3" customFormat="1" x14ac:dyDescent="0.25">
      <c r="D1133" s="1"/>
      <c r="E1133" s="1"/>
      <c r="L1133" s="1"/>
      <c r="M1133" s="1"/>
    </row>
    <row r="1134" spans="4:13" s="3" customFormat="1" x14ac:dyDescent="0.25">
      <c r="D1134" s="1"/>
      <c r="E1134" s="1"/>
      <c r="L1134" s="1"/>
      <c r="M1134" s="1"/>
    </row>
    <row r="1135" spans="4:13" s="3" customFormat="1" x14ac:dyDescent="0.25">
      <c r="D1135" s="1"/>
      <c r="E1135" s="1"/>
      <c r="L1135" s="1"/>
      <c r="M1135" s="1"/>
    </row>
    <row r="1136" spans="4:13" s="3" customFormat="1" x14ac:dyDescent="0.25">
      <c r="D1136" s="1"/>
      <c r="E1136" s="1"/>
      <c r="L1136" s="1"/>
      <c r="M1136" s="1"/>
    </row>
    <row r="1137" spans="1:13" s="3" customFormat="1" x14ac:dyDescent="0.25">
      <c r="D1137" s="1"/>
      <c r="E1137" s="1"/>
      <c r="L1137" s="1"/>
      <c r="M1137" s="1"/>
    </row>
    <row r="1138" spans="1:13" s="3" customFormat="1" x14ac:dyDescent="0.25">
      <c r="D1138" s="1"/>
      <c r="E1138" s="1"/>
      <c r="L1138" s="1"/>
      <c r="M1138" s="1"/>
    </row>
    <row r="1139" spans="1:13" s="3" customFormat="1" x14ac:dyDescent="0.25">
      <c r="D1139" s="1"/>
      <c r="E1139" s="1"/>
      <c r="L1139" s="1"/>
      <c r="M1139" s="1"/>
    </row>
    <row r="1140" spans="1:13" s="3" customFormat="1" x14ac:dyDescent="0.25">
      <c r="D1140" s="1"/>
      <c r="E1140" s="1"/>
      <c r="L1140" s="1"/>
      <c r="M1140" s="1"/>
    </row>
    <row r="1141" spans="1:13" s="3" customFormat="1" x14ac:dyDescent="0.25">
      <c r="D1141" s="1"/>
      <c r="E1141" s="1"/>
      <c r="L1141" s="1"/>
      <c r="M1141" s="1"/>
    </row>
    <row r="1142" spans="1:13" s="3" customFormat="1" x14ac:dyDescent="0.25">
      <c r="D1142" s="1"/>
      <c r="E1142" s="1"/>
      <c r="L1142" s="1"/>
      <c r="M1142" s="1"/>
    </row>
    <row r="1143" spans="1:13" s="3" customFormat="1" x14ac:dyDescent="0.25">
      <c r="D1143" s="1"/>
      <c r="E1143" s="1"/>
      <c r="L1143" s="1"/>
      <c r="M1143" s="1"/>
    </row>
    <row r="1144" spans="1:13" s="3" customFormat="1" x14ac:dyDescent="0.25">
      <c r="D1144" s="1"/>
      <c r="E1144" s="1"/>
      <c r="L1144" s="1"/>
      <c r="M1144" s="1"/>
    </row>
    <row r="1145" spans="1:13" s="3" customFormat="1" x14ac:dyDescent="0.25">
      <c r="D1145" s="1"/>
      <c r="E1145" s="1"/>
      <c r="L1145" s="1"/>
      <c r="M1145" s="1"/>
    </row>
    <row r="1146" spans="1:13" s="3" customFormat="1" x14ac:dyDescent="0.25">
      <c r="D1146" s="1"/>
      <c r="E1146" s="1"/>
      <c r="L1146" s="1"/>
      <c r="M1146" s="1"/>
    </row>
    <row r="1147" spans="1:13" s="3" customFormat="1" x14ac:dyDescent="0.25">
      <c r="D1147" s="1"/>
      <c r="E1147" s="1"/>
      <c r="L1147" s="1"/>
      <c r="M1147" s="1"/>
    </row>
    <row r="1148" spans="1:13" s="3" customFormat="1" x14ac:dyDescent="0.25">
      <c r="D1148" s="1"/>
      <c r="E1148" s="1"/>
      <c r="L1148" s="1"/>
      <c r="M1148" s="1"/>
    </row>
    <row r="1149" spans="1:13" s="3" customFormat="1" x14ac:dyDescent="0.25">
      <c r="D1149" s="1"/>
      <c r="E1149" s="1"/>
      <c r="L1149" s="1"/>
      <c r="M1149" s="1"/>
    </row>
    <row r="1150" spans="1:13" s="3" customFormat="1" x14ac:dyDescent="0.25">
      <c r="D1150" s="1"/>
      <c r="E1150" s="1"/>
      <c r="L1150" s="1"/>
      <c r="M1150" s="1"/>
    </row>
    <row r="1151" spans="1:13" s="3" customFormat="1" x14ac:dyDescent="0.25">
      <c r="A1151" s="57"/>
      <c r="B1151" s="57"/>
      <c r="C1151" s="57"/>
      <c r="D1151" s="145"/>
      <c r="E1151" s="145"/>
      <c r="F1151" s="57"/>
      <c r="G1151" s="155"/>
      <c r="L1151" s="1"/>
      <c r="M1151" s="1"/>
    </row>
    <row r="1152" spans="1:13" s="3" customFormat="1" x14ac:dyDescent="0.25">
      <c r="A1152" s="57"/>
      <c r="B1152" s="57"/>
      <c r="C1152" s="57"/>
      <c r="D1152" s="145"/>
      <c r="E1152" s="145"/>
      <c r="F1152" s="57"/>
      <c r="G1152" s="155"/>
      <c r="L1152" s="1"/>
      <c r="M1152" s="1"/>
    </row>
    <row r="1153" spans="1:15" s="3" customFormat="1" x14ac:dyDescent="0.25">
      <c r="A1153" s="57"/>
      <c r="B1153" s="57"/>
      <c r="C1153" s="57"/>
      <c r="D1153" s="145"/>
      <c r="E1153" s="145"/>
      <c r="F1153" s="57"/>
      <c r="G1153" s="155"/>
      <c r="L1153" s="1"/>
      <c r="M1153" s="1"/>
    </row>
    <row r="1154" spans="1:15" s="3" customFormat="1" x14ac:dyDescent="0.25">
      <c r="A1154" s="57"/>
      <c r="B1154" s="57"/>
      <c r="C1154" s="57"/>
      <c r="D1154" s="145"/>
      <c r="E1154" s="145"/>
      <c r="F1154" s="57"/>
      <c r="G1154" s="155"/>
      <c r="L1154" s="1"/>
      <c r="M1154" s="1"/>
    </row>
    <row r="1155" spans="1:15" s="3" customFormat="1" x14ac:dyDescent="0.25">
      <c r="A1155" s="57"/>
      <c r="B1155" s="57"/>
      <c r="C1155" s="57"/>
      <c r="D1155" s="145"/>
      <c r="E1155" s="145"/>
      <c r="F1155" s="57"/>
      <c r="G1155" s="155"/>
      <c r="L1155" s="1"/>
      <c r="M1155" s="1"/>
    </row>
    <row r="1156" spans="1:15" s="3" customFormat="1" x14ac:dyDescent="0.25">
      <c r="A1156" s="57"/>
      <c r="B1156" s="57"/>
      <c r="C1156" s="57"/>
      <c r="D1156" s="145"/>
      <c r="E1156" s="145"/>
      <c r="F1156" s="57"/>
      <c r="G1156" s="155"/>
      <c r="L1156" s="1"/>
      <c r="M1156" s="1"/>
    </row>
    <row r="1157" spans="1:15" s="3" customFormat="1" x14ac:dyDescent="0.25">
      <c r="A1157" s="57"/>
      <c r="B1157" s="57"/>
      <c r="C1157" s="57"/>
      <c r="D1157" s="145"/>
      <c r="E1157" s="145"/>
      <c r="F1157" s="57"/>
      <c r="G1157" s="155"/>
      <c r="L1157" s="1"/>
      <c r="M1157" s="1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L1158" s="1"/>
      <c r="M1158" s="1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I1159" s="57"/>
      <c r="J1159" s="57"/>
      <c r="K1159" s="57"/>
      <c r="L1159" s="145"/>
      <c r="M1159" s="145"/>
      <c r="N1159" s="57"/>
      <c r="O1159" s="155"/>
    </row>
    <row r="1160" spans="1:15" s="3" customFormat="1" x14ac:dyDescent="0.25">
      <c r="A1160" s="57"/>
      <c r="B1160" s="57"/>
      <c r="C1160" s="57"/>
      <c r="D1160" s="145"/>
      <c r="E1160" s="145"/>
      <c r="F1160" s="57"/>
      <c r="G1160" s="155"/>
      <c r="I1160" s="57"/>
      <c r="J1160" s="57"/>
      <c r="K1160" s="57"/>
      <c r="L1160" s="145"/>
      <c r="M1160" s="145"/>
      <c r="N1160" s="57"/>
      <c r="O1160" s="155"/>
    </row>
    <row r="1161" spans="1:15" s="3" customFormat="1" x14ac:dyDescent="0.25">
      <c r="A1161" s="57"/>
      <c r="B1161" s="57"/>
      <c r="C1161" s="57"/>
      <c r="D1161" s="145"/>
      <c r="E1161" s="145"/>
      <c r="F1161" s="57"/>
      <c r="G1161" s="155"/>
      <c r="I1161" s="57"/>
      <c r="J1161" s="57"/>
      <c r="K1161" s="57"/>
      <c r="L1161" s="145"/>
      <c r="M1161" s="145"/>
      <c r="N1161" s="57"/>
      <c r="O1161" s="155"/>
    </row>
    <row r="1162" spans="1:15" s="3" customFormat="1" x14ac:dyDescent="0.25">
      <c r="A1162" s="57"/>
      <c r="B1162" s="57"/>
      <c r="C1162" s="57"/>
      <c r="D1162" s="145"/>
      <c r="E1162" s="145"/>
      <c r="F1162" s="57"/>
      <c r="G1162" s="155"/>
      <c r="I1162" s="57"/>
      <c r="J1162" s="57"/>
      <c r="K1162" s="57"/>
      <c r="L1162" s="145"/>
      <c r="M1162" s="145"/>
      <c r="N1162" s="57"/>
      <c r="O1162" s="155"/>
    </row>
    <row r="1163" spans="1:15" s="3" customFormat="1" x14ac:dyDescent="0.25">
      <c r="A1163" s="57"/>
      <c r="B1163" s="57"/>
      <c r="C1163" s="57"/>
      <c r="D1163" s="145"/>
      <c r="E1163" s="145"/>
      <c r="F1163" s="57"/>
      <c r="G1163" s="155"/>
      <c r="I1163" s="57"/>
      <c r="J1163" s="57"/>
      <c r="K1163" s="57"/>
      <c r="L1163" s="145"/>
      <c r="M1163" s="145"/>
      <c r="N1163" s="57"/>
      <c r="O1163" s="155"/>
    </row>
    <row r="1164" spans="1:15" s="3" customFormat="1" x14ac:dyDescent="0.25">
      <c r="A1164" s="57"/>
      <c r="B1164" s="57"/>
      <c r="C1164" s="57"/>
      <c r="D1164" s="145"/>
      <c r="E1164" s="145"/>
      <c r="F1164" s="57"/>
      <c r="G1164" s="155"/>
      <c r="I1164" s="57"/>
      <c r="J1164" s="57"/>
      <c r="K1164" s="57"/>
      <c r="L1164" s="145"/>
      <c r="M1164" s="145"/>
      <c r="N1164" s="57"/>
      <c r="O1164" s="155"/>
    </row>
    <row r="1165" spans="1:15" s="3" customFormat="1" x14ac:dyDescent="0.25">
      <c r="A1165" s="57"/>
      <c r="B1165" s="57"/>
      <c r="C1165" s="57"/>
      <c r="D1165" s="145"/>
      <c r="E1165" s="145"/>
      <c r="F1165" s="57"/>
      <c r="G1165" s="155"/>
      <c r="I1165" s="57"/>
      <c r="J1165" s="57"/>
      <c r="K1165" s="57"/>
      <c r="L1165" s="145"/>
      <c r="M1165" s="145"/>
      <c r="N1165" s="57"/>
      <c r="O1165" s="155"/>
    </row>
    <row r="1166" spans="1:15" s="3" customFormat="1" x14ac:dyDescent="0.25">
      <c r="A1166" s="57"/>
      <c r="B1166" s="57"/>
      <c r="C1166" s="57"/>
      <c r="D1166" s="145"/>
      <c r="E1166" s="145"/>
      <c r="F1166" s="57"/>
      <c r="G1166" s="155"/>
      <c r="I1166" s="57"/>
      <c r="J1166" s="57"/>
      <c r="K1166" s="57"/>
      <c r="L1166" s="145"/>
      <c r="M1166" s="145"/>
      <c r="N1166" s="57"/>
      <c r="O1166" s="155"/>
    </row>
    <row r="1167" spans="1:15" s="3" customFormat="1" x14ac:dyDescent="0.25">
      <c r="A1167" s="57"/>
      <c r="B1167" s="57"/>
      <c r="C1167" s="57"/>
      <c r="D1167" s="145"/>
      <c r="E1167" s="145"/>
      <c r="F1167" s="57"/>
      <c r="G1167" s="155"/>
      <c r="I1167" s="57"/>
      <c r="J1167" s="57"/>
      <c r="K1167" s="57"/>
      <c r="L1167" s="145"/>
      <c r="M1167" s="145"/>
      <c r="N1167" s="57"/>
      <c r="O1167" s="155"/>
    </row>
    <row r="1168" spans="1:15" s="3" customFormat="1" x14ac:dyDescent="0.25">
      <c r="A1168" s="57"/>
      <c r="B1168" s="57"/>
      <c r="C1168" s="57"/>
      <c r="D1168" s="145"/>
      <c r="E1168" s="145"/>
      <c r="F1168" s="57"/>
      <c r="G1168" s="155"/>
      <c r="I1168" s="57"/>
      <c r="J1168" s="57"/>
      <c r="K1168" s="57"/>
      <c r="L1168" s="145"/>
      <c r="M1168" s="145"/>
      <c r="N1168" s="57"/>
      <c r="O1168" s="155"/>
    </row>
    <row r="1169" spans="1:15" s="3" customFormat="1" x14ac:dyDescent="0.25">
      <c r="A1169" s="57"/>
      <c r="B1169" s="57"/>
      <c r="C1169" s="57"/>
      <c r="D1169" s="145"/>
      <c r="E1169" s="145"/>
      <c r="F1169" s="57"/>
      <c r="G1169" s="155"/>
      <c r="I1169" s="57"/>
      <c r="J1169" s="57"/>
      <c r="K1169" s="57"/>
      <c r="L1169" s="145"/>
      <c r="M1169" s="145"/>
      <c r="N1169" s="57"/>
      <c r="O1169" s="155"/>
    </row>
    <row r="1170" spans="1:15" s="3" customFormat="1" x14ac:dyDescent="0.25">
      <c r="A1170" s="57"/>
      <c r="B1170" s="57"/>
      <c r="C1170" s="57"/>
      <c r="D1170" s="145"/>
      <c r="E1170" s="145"/>
      <c r="F1170" s="57"/>
      <c r="G1170" s="155"/>
      <c r="I1170" s="57"/>
      <c r="J1170" s="57"/>
      <c r="K1170" s="57"/>
      <c r="L1170" s="145"/>
      <c r="M1170" s="145"/>
      <c r="N1170" s="57"/>
      <c r="O1170" s="155"/>
    </row>
    <row r="1171" spans="1:15" s="3" customFormat="1" x14ac:dyDescent="0.25">
      <c r="A1171" s="57"/>
      <c r="B1171" s="57"/>
      <c r="C1171" s="57"/>
      <c r="D1171" s="145"/>
      <c r="E1171" s="145"/>
      <c r="F1171" s="57"/>
      <c r="G1171" s="155"/>
      <c r="I1171" s="57"/>
      <c r="J1171" s="57"/>
      <c r="K1171" s="57"/>
      <c r="L1171" s="145"/>
      <c r="M1171" s="145"/>
      <c r="N1171" s="57"/>
      <c r="O1171" s="155"/>
    </row>
    <row r="1172" spans="1:15" s="3" customFormat="1" x14ac:dyDescent="0.25">
      <c r="A1172" s="57"/>
      <c r="B1172" s="57"/>
      <c r="C1172" s="57"/>
      <c r="D1172" s="145"/>
      <c r="E1172" s="145"/>
      <c r="F1172" s="57"/>
      <c r="G1172" s="155"/>
      <c r="I1172" s="57"/>
      <c r="J1172" s="57"/>
      <c r="K1172" s="57"/>
      <c r="L1172" s="145"/>
      <c r="M1172" s="145"/>
      <c r="N1172" s="57"/>
      <c r="O1172" s="155"/>
    </row>
    <row r="1173" spans="1:15" s="3" customFormat="1" x14ac:dyDescent="0.25">
      <c r="A1173" s="57"/>
      <c r="B1173" s="57"/>
      <c r="C1173" s="57"/>
      <c r="D1173" s="145"/>
      <c r="E1173" s="145"/>
      <c r="F1173" s="57"/>
      <c r="G1173" s="155"/>
      <c r="I1173" s="57"/>
      <c r="J1173" s="57"/>
      <c r="K1173" s="57"/>
      <c r="L1173" s="145"/>
      <c r="M1173" s="145"/>
      <c r="N1173" s="57"/>
      <c r="O1173" s="155"/>
    </row>
    <row r="1174" spans="1:15" s="3" customFormat="1" x14ac:dyDescent="0.25">
      <c r="A1174" s="57"/>
      <c r="B1174" s="57"/>
      <c r="C1174" s="57"/>
      <c r="D1174" s="145"/>
      <c r="E1174" s="145"/>
      <c r="F1174" s="57"/>
      <c r="G1174" s="155"/>
      <c r="I1174" s="57"/>
      <c r="J1174" s="57"/>
      <c r="K1174" s="57"/>
      <c r="L1174" s="145"/>
      <c r="M1174" s="145"/>
      <c r="N1174" s="57"/>
      <c r="O1174" s="155"/>
    </row>
    <row r="1175" spans="1:15" s="3" customFormat="1" x14ac:dyDescent="0.25">
      <c r="A1175" s="57"/>
      <c r="B1175" s="57"/>
      <c r="C1175" s="57"/>
      <c r="D1175" s="145"/>
      <c r="E1175" s="145"/>
      <c r="F1175" s="57"/>
      <c r="G1175" s="155"/>
      <c r="I1175" s="57"/>
      <c r="J1175" s="57"/>
      <c r="K1175" s="57"/>
      <c r="L1175" s="145"/>
      <c r="M1175" s="145"/>
      <c r="N1175" s="57"/>
      <c r="O1175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8E1EE-27BC-48E3-B154-808B2E65373A}">
  <dimension ref="A1:DM93"/>
  <sheetViews>
    <sheetView showGridLines="0" zoomScale="84" zoomScaleNormal="84" workbookViewId="0">
      <selection activeCell="A37" sqref="A37:XFD37"/>
    </sheetView>
  </sheetViews>
  <sheetFormatPr baseColWidth="10" defaultColWidth="11.453125" defaultRowHeight="12.5" x14ac:dyDescent="0.25"/>
  <cols>
    <col min="1" max="1" width="9.81640625" customWidth="1"/>
    <col min="2" max="2" width="31.54296875" customWidth="1"/>
    <col min="3" max="3" width="3.54296875" customWidth="1"/>
    <col min="4" max="29" width="11.81640625" customWidth="1"/>
  </cols>
  <sheetData>
    <row r="1" spans="1:115" s="6" customFormat="1" ht="25" customHeight="1" x14ac:dyDescent="0.25">
      <c r="A1" s="497" t="s">
        <v>78</v>
      </c>
      <c r="B1" s="497"/>
      <c r="C1" s="498"/>
      <c r="D1" s="498"/>
      <c r="E1" s="34"/>
      <c r="G1" s="3"/>
      <c r="H1" s="3"/>
      <c r="I1" s="3"/>
      <c r="J1" s="3"/>
      <c r="K1" s="3"/>
      <c r="L1" s="5"/>
      <c r="M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5" s="3" customFormat="1" ht="12.75" customHeight="1" thickBot="1" x14ac:dyDescent="0.3">
      <c r="A2" s="243"/>
      <c r="B2" s="243"/>
      <c r="C2" s="156"/>
      <c r="D2" s="27"/>
      <c r="E2" s="157"/>
      <c r="L2" s="5"/>
    </row>
    <row r="3" spans="1:115" s="6" customFormat="1" ht="43.4" customHeight="1" thickTop="1" thickBot="1" x14ac:dyDescent="0.3">
      <c r="A3" s="294" t="s">
        <v>11</v>
      </c>
      <c r="B3" s="244" t="s">
        <v>12</v>
      </c>
      <c r="C3" s="245"/>
      <c r="D3" s="491" t="s">
        <v>13</v>
      </c>
      <c r="E3" s="492"/>
      <c r="F3" s="493" t="s">
        <v>14</v>
      </c>
      <c r="G3" s="494"/>
      <c r="H3" s="268" t="s">
        <v>15</v>
      </c>
      <c r="I3" s="269" t="s">
        <v>16</v>
      </c>
      <c r="J3" s="269" t="s">
        <v>17</v>
      </c>
      <c r="K3" s="269" t="s">
        <v>18</v>
      </c>
      <c r="L3" s="269" t="s">
        <v>19</v>
      </c>
      <c r="M3" s="269" t="s">
        <v>20</v>
      </c>
      <c r="N3" s="271" t="s">
        <v>21</v>
      </c>
      <c r="O3" s="428" t="s">
        <v>22</v>
      </c>
      <c r="P3" s="270" t="s">
        <v>23</v>
      </c>
      <c r="Q3" s="270" t="s">
        <v>24</v>
      </c>
      <c r="R3" s="270" t="s">
        <v>25</v>
      </c>
      <c r="S3" s="270" t="s">
        <v>26</v>
      </c>
      <c r="T3" s="270" t="s">
        <v>27</v>
      </c>
      <c r="U3" s="270" t="s">
        <v>28</v>
      </c>
      <c r="V3" s="270" t="s">
        <v>29</v>
      </c>
      <c r="W3" s="270" t="s">
        <v>30</v>
      </c>
      <c r="X3" s="270" t="s">
        <v>31</v>
      </c>
      <c r="Y3" s="270" t="s">
        <v>32</v>
      </c>
      <c r="Z3" s="270" t="s">
        <v>33</v>
      </c>
      <c r="AA3" s="271" t="s">
        <v>34</v>
      </c>
      <c r="AB3" s="428" t="s">
        <v>320</v>
      </c>
      <c r="AC3" s="271" t="s">
        <v>321</v>
      </c>
    </row>
    <row r="4" spans="1:115" s="7" customFormat="1" ht="11" thickBot="1" x14ac:dyDescent="0.3">
      <c r="A4" s="246" t="s">
        <v>35</v>
      </c>
      <c r="B4" s="35" t="s">
        <v>12</v>
      </c>
      <c r="C4" s="247" t="s">
        <v>36</v>
      </c>
      <c r="D4" s="246" t="s">
        <v>37</v>
      </c>
      <c r="E4" s="214" t="s">
        <v>38</v>
      </c>
      <c r="F4" s="61" t="s">
        <v>37</v>
      </c>
      <c r="G4" s="257" t="s">
        <v>38</v>
      </c>
      <c r="H4" s="246" t="s">
        <v>37</v>
      </c>
      <c r="I4" s="29" t="s">
        <v>37</v>
      </c>
      <c r="J4" s="29" t="s">
        <v>37</v>
      </c>
      <c r="K4" s="29" t="s">
        <v>37</v>
      </c>
      <c r="L4" s="31" t="s">
        <v>37</v>
      </c>
      <c r="M4" s="29" t="s">
        <v>37</v>
      </c>
      <c r="N4" s="272" t="s">
        <v>37</v>
      </c>
      <c r="O4" s="246" t="s">
        <v>38</v>
      </c>
      <c r="P4" s="29" t="s">
        <v>38</v>
      </c>
      <c r="Q4" s="11" t="s">
        <v>38</v>
      </c>
      <c r="R4" s="11" t="s">
        <v>38</v>
      </c>
      <c r="S4" s="29" t="s">
        <v>38</v>
      </c>
      <c r="T4" s="29" t="s">
        <v>38</v>
      </c>
      <c r="U4" s="29" t="s">
        <v>38</v>
      </c>
      <c r="V4" s="30" t="s">
        <v>38</v>
      </c>
      <c r="W4" s="32" t="s">
        <v>38</v>
      </c>
      <c r="X4" s="32" t="s">
        <v>38</v>
      </c>
      <c r="Y4" s="32" t="s">
        <v>38</v>
      </c>
      <c r="Z4" s="32" t="s">
        <v>38</v>
      </c>
      <c r="AA4" s="284" t="s">
        <v>38</v>
      </c>
      <c r="AB4" s="470" t="s">
        <v>322</v>
      </c>
      <c r="AC4" s="284" t="s">
        <v>322</v>
      </c>
    </row>
    <row r="5" spans="1:115" s="7" customFormat="1" ht="15" customHeight="1" thickBot="1" x14ac:dyDescent="0.3">
      <c r="A5" s="248" t="s">
        <v>39</v>
      </c>
      <c r="B5" s="46" t="s">
        <v>40</v>
      </c>
      <c r="C5" s="249"/>
      <c r="D5" s="258">
        <f>' 03 2023'!D73</f>
        <v>14721.039999999999</v>
      </c>
      <c r="E5" s="169"/>
      <c r="F5" s="170">
        <f>' 03 2023'!F73</f>
        <v>378.60000000000042</v>
      </c>
      <c r="G5" s="259"/>
      <c r="H5" s="273"/>
      <c r="I5" s="171"/>
      <c r="J5" s="171"/>
      <c r="K5" s="171"/>
      <c r="L5" s="172"/>
      <c r="M5" s="171"/>
      <c r="N5" s="274">
        <f>SUM(D5:F5)</f>
        <v>15099.64</v>
      </c>
      <c r="O5" s="285"/>
      <c r="P5" s="175"/>
      <c r="Q5" s="175"/>
      <c r="R5" s="175"/>
      <c r="S5" s="175"/>
      <c r="T5" s="175"/>
      <c r="U5" s="175"/>
      <c r="V5" s="176"/>
      <c r="W5" s="175"/>
      <c r="X5" s="175"/>
      <c r="Y5" s="175"/>
      <c r="Z5" s="175"/>
      <c r="AA5" s="286"/>
      <c r="AB5" s="285"/>
      <c r="AC5" s="286"/>
      <c r="AD5" s="8"/>
      <c r="AE5" s="8"/>
      <c r="AF5" s="8"/>
      <c r="AG5" s="8"/>
    </row>
    <row r="6" spans="1:115" s="162" customFormat="1" ht="12" customHeight="1" x14ac:dyDescent="0.25">
      <c r="A6" s="250">
        <v>45018</v>
      </c>
      <c r="B6" s="203" t="s">
        <v>381</v>
      </c>
      <c r="C6" s="251" t="s">
        <v>88</v>
      </c>
      <c r="D6" s="260">
        <v>40</v>
      </c>
      <c r="E6" s="204"/>
      <c r="F6" s="205"/>
      <c r="G6" s="261"/>
      <c r="H6" s="275">
        <v>40</v>
      </c>
      <c r="I6" s="206"/>
      <c r="J6" s="206"/>
      <c r="K6" s="206"/>
      <c r="L6" s="207"/>
      <c r="M6" s="206"/>
      <c r="N6" s="276"/>
      <c r="O6" s="287"/>
      <c r="P6" s="208"/>
      <c r="Q6" s="208"/>
      <c r="R6" s="208"/>
      <c r="S6" s="208"/>
      <c r="T6" s="209"/>
      <c r="U6" s="208"/>
      <c r="V6" s="210"/>
      <c r="W6" s="208"/>
      <c r="X6" s="208"/>
      <c r="Y6" s="208"/>
      <c r="Z6" s="208"/>
      <c r="AA6" s="288"/>
      <c r="AB6" s="287"/>
      <c r="AC6" s="288"/>
      <c r="AD6" s="160"/>
      <c r="AE6" s="160"/>
      <c r="AF6" s="160"/>
      <c r="AG6" s="160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</row>
    <row r="7" spans="1:115" s="162" customFormat="1" ht="12" customHeight="1" x14ac:dyDescent="0.25">
      <c r="A7" s="442">
        <v>45019</v>
      </c>
      <c r="B7" s="443" t="s">
        <v>384</v>
      </c>
      <c r="C7" s="444" t="s">
        <v>88</v>
      </c>
      <c r="D7" s="445">
        <v>300</v>
      </c>
      <c r="E7" s="446"/>
      <c r="F7" s="447"/>
      <c r="G7" s="448"/>
      <c r="H7" s="449">
        <v>300</v>
      </c>
      <c r="I7" s="450"/>
      <c r="J7" s="450"/>
      <c r="K7" s="450"/>
      <c r="L7" s="451"/>
      <c r="M7" s="450"/>
      <c r="N7" s="461"/>
      <c r="O7" s="460"/>
      <c r="P7" s="452"/>
      <c r="Q7" s="452"/>
      <c r="R7" s="452"/>
      <c r="S7" s="452"/>
      <c r="T7" s="453"/>
      <c r="U7" s="452"/>
      <c r="V7" s="454"/>
      <c r="W7" s="452"/>
      <c r="X7" s="452"/>
      <c r="Y7" s="452"/>
      <c r="Z7" s="452"/>
      <c r="AA7" s="455"/>
      <c r="AB7" s="460"/>
      <c r="AC7" s="455"/>
      <c r="AD7" s="160"/>
      <c r="AE7" s="160"/>
      <c r="AF7" s="160"/>
      <c r="AG7" s="160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</row>
    <row r="8" spans="1:115" s="162" customFormat="1" ht="12" customHeight="1" x14ac:dyDescent="0.25">
      <c r="A8" s="442">
        <v>45019</v>
      </c>
      <c r="B8" s="443" t="s">
        <v>382</v>
      </c>
      <c r="C8" s="444" t="s">
        <v>88</v>
      </c>
      <c r="D8" s="445">
        <v>100</v>
      </c>
      <c r="E8" s="446"/>
      <c r="F8" s="447"/>
      <c r="G8" s="448"/>
      <c r="H8" s="449">
        <v>100</v>
      </c>
      <c r="I8" s="450"/>
      <c r="J8" s="450"/>
      <c r="K8" s="450"/>
      <c r="L8" s="451"/>
      <c r="M8" s="450"/>
      <c r="N8" s="461"/>
      <c r="O8" s="460"/>
      <c r="P8" s="452"/>
      <c r="Q8" s="452"/>
      <c r="R8" s="452"/>
      <c r="S8" s="452"/>
      <c r="T8" s="453"/>
      <c r="U8" s="452"/>
      <c r="V8" s="454"/>
      <c r="W8" s="452"/>
      <c r="X8" s="452"/>
      <c r="Y8" s="452"/>
      <c r="Z8" s="452"/>
      <c r="AA8" s="455"/>
      <c r="AB8" s="460"/>
      <c r="AC8" s="455"/>
      <c r="AD8" s="160"/>
      <c r="AE8" s="160"/>
      <c r="AF8" s="160"/>
      <c r="AG8" s="160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</row>
    <row r="9" spans="1:115" s="162" customFormat="1" ht="12" customHeight="1" x14ac:dyDescent="0.25">
      <c r="A9" s="442">
        <v>45019</v>
      </c>
      <c r="B9" s="443" t="s">
        <v>383</v>
      </c>
      <c r="C9" s="444" t="s">
        <v>88</v>
      </c>
      <c r="D9" s="445"/>
      <c r="E9" s="446"/>
      <c r="F9" s="447"/>
      <c r="G9" s="448">
        <v>4.4000000000000004</v>
      </c>
      <c r="H9" s="449"/>
      <c r="I9" s="450"/>
      <c r="J9" s="450"/>
      <c r="K9" s="450"/>
      <c r="L9" s="451"/>
      <c r="M9" s="450"/>
      <c r="N9" s="461"/>
      <c r="O9" s="460"/>
      <c r="P9" s="452"/>
      <c r="Q9" s="452"/>
      <c r="R9" s="452"/>
      <c r="S9" s="452"/>
      <c r="T9" s="453"/>
      <c r="U9" s="452"/>
      <c r="V9" s="454">
        <v>4.4000000000000004</v>
      </c>
      <c r="W9" s="452"/>
      <c r="X9" s="452"/>
      <c r="Y9" s="452"/>
      <c r="Z9" s="452"/>
      <c r="AA9" s="455"/>
      <c r="AB9" s="460"/>
      <c r="AC9" s="455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</row>
    <row r="10" spans="1:115" s="162" customFormat="1" ht="12" customHeight="1" x14ac:dyDescent="0.25">
      <c r="A10" s="442">
        <v>45019</v>
      </c>
      <c r="B10" s="443" t="s">
        <v>394</v>
      </c>
      <c r="C10" s="444" t="s">
        <v>88</v>
      </c>
      <c r="D10" s="445"/>
      <c r="E10" s="446"/>
      <c r="F10" s="447">
        <v>15</v>
      </c>
      <c r="G10" s="448"/>
      <c r="H10" s="449"/>
      <c r="I10" s="450">
        <v>15</v>
      </c>
      <c r="J10" s="450"/>
      <c r="K10" s="450"/>
      <c r="L10" s="451"/>
      <c r="M10" s="450"/>
      <c r="N10" s="461"/>
      <c r="O10" s="460"/>
      <c r="P10" s="452"/>
      <c r="Q10" s="452"/>
      <c r="R10" s="452"/>
      <c r="S10" s="452"/>
      <c r="T10" s="453"/>
      <c r="U10" s="452"/>
      <c r="V10" s="454"/>
      <c r="W10" s="452"/>
      <c r="X10" s="452"/>
      <c r="Y10" s="452"/>
      <c r="Z10" s="452"/>
      <c r="AA10" s="455"/>
      <c r="AB10" s="460"/>
      <c r="AC10" s="455"/>
      <c r="AD10" s="160"/>
      <c r="AE10" s="160"/>
      <c r="AF10" s="160"/>
      <c r="AG10" s="160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</row>
    <row r="11" spans="1:115" s="162" customFormat="1" ht="12" customHeight="1" x14ac:dyDescent="0.25">
      <c r="A11" s="442">
        <v>45019</v>
      </c>
      <c r="B11" s="443" t="s">
        <v>395</v>
      </c>
      <c r="C11" s="444" t="s">
        <v>88</v>
      </c>
      <c r="D11" s="445"/>
      <c r="E11" s="446"/>
      <c r="F11" s="447">
        <v>20</v>
      </c>
      <c r="G11" s="448"/>
      <c r="H11" s="449"/>
      <c r="I11" s="450">
        <v>20</v>
      </c>
      <c r="J11" s="450"/>
      <c r="K11" s="450"/>
      <c r="L11" s="451"/>
      <c r="M11" s="450"/>
      <c r="N11" s="461"/>
      <c r="O11" s="460"/>
      <c r="P11" s="452"/>
      <c r="Q11" s="452"/>
      <c r="R11" s="452"/>
      <c r="S11" s="452"/>
      <c r="T11" s="453"/>
      <c r="U11" s="452"/>
      <c r="V11" s="454"/>
      <c r="W11" s="452"/>
      <c r="X11" s="452"/>
      <c r="Y11" s="452"/>
      <c r="Z11" s="452"/>
      <c r="AA11" s="455"/>
      <c r="AB11" s="460"/>
      <c r="AC11" s="455"/>
      <c r="AD11" s="160"/>
      <c r="AE11" s="160"/>
      <c r="AF11" s="160"/>
      <c r="AG11" s="160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</row>
    <row r="12" spans="1:115" s="162" customFormat="1" ht="12" customHeight="1" x14ac:dyDescent="0.25">
      <c r="A12" s="442">
        <v>45019</v>
      </c>
      <c r="B12" s="443" t="s">
        <v>396</v>
      </c>
      <c r="C12" s="444" t="s">
        <v>88</v>
      </c>
      <c r="D12" s="445"/>
      <c r="E12" s="446"/>
      <c r="F12" s="447">
        <v>36</v>
      </c>
      <c r="G12" s="448"/>
      <c r="H12" s="449"/>
      <c r="I12" s="450">
        <v>36</v>
      </c>
      <c r="J12" s="450"/>
      <c r="K12" s="450"/>
      <c r="L12" s="451"/>
      <c r="M12" s="450"/>
      <c r="N12" s="461"/>
      <c r="O12" s="460"/>
      <c r="P12" s="452"/>
      <c r="Q12" s="452"/>
      <c r="R12" s="452"/>
      <c r="S12" s="452"/>
      <c r="T12" s="453"/>
      <c r="U12" s="452"/>
      <c r="V12" s="454"/>
      <c r="W12" s="452"/>
      <c r="X12" s="452"/>
      <c r="Y12" s="452"/>
      <c r="Z12" s="452"/>
      <c r="AA12" s="455"/>
      <c r="AB12" s="460"/>
      <c r="AC12" s="455"/>
      <c r="AD12" s="160"/>
      <c r="AE12" s="160"/>
      <c r="AF12" s="160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</row>
    <row r="13" spans="1:115" s="162" customFormat="1" ht="12" customHeight="1" x14ac:dyDescent="0.25">
      <c r="A13" s="442">
        <v>45019</v>
      </c>
      <c r="B13" s="443" t="s">
        <v>395</v>
      </c>
      <c r="C13" s="444" t="s">
        <v>88</v>
      </c>
      <c r="D13" s="445"/>
      <c r="E13" s="446"/>
      <c r="F13" s="447">
        <v>12</v>
      </c>
      <c r="G13" s="448"/>
      <c r="H13" s="449"/>
      <c r="I13" s="450">
        <v>12</v>
      </c>
      <c r="J13" s="450"/>
      <c r="K13" s="450"/>
      <c r="L13" s="451"/>
      <c r="M13" s="450"/>
      <c r="N13" s="461"/>
      <c r="O13" s="460"/>
      <c r="P13" s="452"/>
      <c r="Q13" s="452"/>
      <c r="R13" s="452"/>
      <c r="S13" s="452"/>
      <c r="T13" s="453"/>
      <c r="U13" s="452"/>
      <c r="V13" s="454"/>
      <c r="W13" s="452"/>
      <c r="X13" s="452"/>
      <c r="Y13" s="452"/>
      <c r="Z13" s="452"/>
      <c r="AA13" s="455"/>
      <c r="AB13" s="460"/>
      <c r="AC13" s="455"/>
      <c r="AD13" s="160"/>
      <c r="AE13" s="160"/>
      <c r="AF13" s="160"/>
      <c r="AG13" s="160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</row>
    <row r="14" spans="1:115" s="162" customFormat="1" ht="12" customHeight="1" x14ac:dyDescent="0.25">
      <c r="A14" s="442">
        <v>45019</v>
      </c>
      <c r="B14" s="443" t="s">
        <v>397</v>
      </c>
      <c r="C14" s="444" t="s">
        <v>88</v>
      </c>
      <c r="D14" s="445"/>
      <c r="E14" s="446"/>
      <c r="F14" s="447">
        <v>50</v>
      </c>
      <c r="G14" s="448"/>
      <c r="H14" s="449"/>
      <c r="I14" s="450">
        <v>50</v>
      </c>
      <c r="J14" s="450"/>
      <c r="K14" s="450"/>
      <c r="L14" s="451"/>
      <c r="M14" s="450"/>
      <c r="N14" s="461"/>
      <c r="O14" s="460"/>
      <c r="P14" s="452"/>
      <c r="Q14" s="452"/>
      <c r="R14" s="452"/>
      <c r="S14" s="452"/>
      <c r="T14" s="453"/>
      <c r="U14" s="452"/>
      <c r="V14" s="454"/>
      <c r="W14" s="452"/>
      <c r="X14" s="452"/>
      <c r="Y14" s="452"/>
      <c r="Z14" s="452"/>
      <c r="AA14" s="455"/>
      <c r="AB14" s="460"/>
      <c r="AC14" s="455"/>
      <c r="AD14" s="160"/>
      <c r="AE14" s="160"/>
      <c r="AF14" s="160"/>
      <c r="AG14" s="160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</row>
    <row r="15" spans="1:115" s="162" customFormat="1" ht="12" customHeight="1" x14ac:dyDescent="0.25">
      <c r="A15" s="442">
        <v>45019</v>
      </c>
      <c r="B15" s="443" t="s">
        <v>398</v>
      </c>
      <c r="C15" s="444" t="s">
        <v>88</v>
      </c>
      <c r="D15" s="445"/>
      <c r="E15" s="446"/>
      <c r="F15" s="447">
        <v>72</v>
      </c>
      <c r="G15" s="448"/>
      <c r="H15" s="449"/>
      <c r="I15" s="450">
        <v>72</v>
      </c>
      <c r="J15" s="450"/>
      <c r="K15" s="450"/>
      <c r="L15" s="451"/>
      <c r="M15" s="450"/>
      <c r="N15" s="461"/>
      <c r="O15" s="460"/>
      <c r="P15" s="452"/>
      <c r="Q15" s="452"/>
      <c r="R15" s="452"/>
      <c r="S15" s="452"/>
      <c r="T15" s="453"/>
      <c r="U15" s="452"/>
      <c r="V15" s="454"/>
      <c r="W15" s="452"/>
      <c r="X15" s="452"/>
      <c r="Y15" s="452"/>
      <c r="Z15" s="452"/>
      <c r="AA15" s="455"/>
      <c r="AB15" s="460"/>
      <c r="AC15" s="455"/>
      <c r="AD15" s="160"/>
      <c r="AE15" s="160"/>
      <c r="AF15" s="160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</row>
    <row r="16" spans="1:115" s="162" customFormat="1" ht="12" customHeight="1" x14ac:dyDescent="0.25">
      <c r="A16" s="442">
        <v>45019</v>
      </c>
      <c r="B16" s="443" t="s">
        <v>390</v>
      </c>
      <c r="C16" s="444" t="s">
        <v>88</v>
      </c>
      <c r="D16" s="445">
        <v>501.6</v>
      </c>
      <c r="E16" s="446"/>
      <c r="F16" s="447"/>
      <c r="G16" s="448">
        <v>501.6</v>
      </c>
      <c r="H16" s="449"/>
      <c r="I16" s="450"/>
      <c r="J16" s="450"/>
      <c r="K16" s="450"/>
      <c r="L16" s="451"/>
      <c r="M16" s="450"/>
      <c r="N16" s="461"/>
      <c r="O16" s="460"/>
      <c r="P16" s="452"/>
      <c r="Q16" s="452"/>
      <c r="R16" s="452"/>
      <c r="S16" s="452"/>
      <c r="T16" s="453"/>
      <c r="U16" s="452"/>
      <c r="V16" s="454"/>
      <c r="W16" s="452"/>
      <c r="X16" s="452"/>
      <c r="Y16" s="452"/>
      <c r="Z16" s="452"/>
      <c r="AA16" s="455"/>
      <c r="AB16" s="460"/>
      <c r="AC16" s="455"/>
      <c r="AD16" s="160"/>
      <c r="AE16" s="160"/>
      <c r="AF16" s="160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</row>
    <row r="17" spans="1:117" s="162" customFormat="1" ht="12" customHeight="1" x14ac:dyDescent="0.25">
      <c r="A17" s="252">
        <v>45020</v>
      </c>
      <c r="B17" s="211" t="s">
        <v>131</v>
      </c>
      <c r="C17" s="253" t="s">
        <v>88</v>
      </c>
      <c r="D17" s="262"/>
      <c r="E17" s="201">
        <v>10.44</v>
      </c>
      <c r="F17" s="202"/>
      <c r="G17" s="263"/>
      <c r="H17" s="277"/>
      <c r="I17" s="173"/>
      <c r="J17" s="173"/>
      <c r="K17" s="173"/>
      <c r="L17" s="174"/>
      <c r="M17" s="173"/>
      <c r="N17" s="278"/>
      <c r="O17" s="289"/>
      <c r="P17" s="177"/>
      <c r="Q17" s="177"/>
      <c r="R17" s="177"/>
      <c r="S17" s="177"/>
      <c r="T17" s="212"/>
      <c r="U17" s="177"/>
      <c r="V17" s="178"/>
      <c r="W17" s="177"/>
      <c r="X17" s="177"/>
      <c r="Y17" s="177">
        <v>10.44</v>
      </c>
      <c r="Z17" s="177"/>
      <c r="AA17" s="466"/>
      <c r="AB17" s="289"/>
      <c r="AC17" s="290"/>
      <c r="AD17" s="160"/>
      <c r="AE17" s="160"/>
      <c r="AF17" s="160"/>
      <c r="AG17" s="160"/>
      <c r="AH17" s="160"/>
      <c r="AI17" s="160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</row>
    <row r="18" spans="1:117" s="162" customFormat="1" ht="12" customHeight="1" x14ac:dyDescent="0.25">
      <c r="A18" s="252">
        <v>45020</v>
      </c>
      <c r="B18" s="443" t="s">
        <v>132</v>
      </c>
      <c r="C18" s="444" t="s">
        <v>88</v>
      </c>
      <c r="D18" s="445"/>
      <c r="E18" s="446">
        <v>29.99</v>
      </c>
      <c r="F18" s="447"/>
      <c r="G18" s="448"/>
      <c r="H18" s="449"/>
      <c r="I18" s="450"/>
      <c r="J18" s="450"/>
      <c r="K18" s="450"/>
      <c r="L18" s="451"/>
      <c r="M18" s="450"/>
      <c r="N18" s="461"/>
      <c r="O18" s="460"/>
      <c r="P18" s="452"/>
      <c r="Q18" s="452"/>
      <c r="R18" s="452"/>
      <c r="S18" s="452"/>
      <c r="T18" s="453"/>
      <c r="U18" s="452">
        <v>29.99</v>
      </c>
      <c r="V18" s="454"/>
      <c r="W18" s="452"/>
      <c r="X18" s="452"/>
      <c r="Y18" s="452"/>
      <c r="Z18" s="452"/>
      <c r="AA18" s="465"/>
      <c r="AB18" s="460"/>
      <c r="AC18" s="455"/>
      <c r="AD18" s="160"/>
      <c r="AE18" s="160"/>
      <c r="AF18" s="160"/>
      <c r="AG18" s="160"/>
      <c r="AH18" s="160"/>
      <c r="AI18" s="160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</row>
    <row r="19" spans="1:117" s="162" customFormat="1" ht="12" customHeight="1" x14ac:dyDescent="0.25">
      <c r="A19" s="442">
        <v>45021</v>
      </c>
      <c r="B19" s="443" t="s">
        <v>391</v>
      </c>
      <c r="C19" s="444" t="s">
        <v>88</v>
      </c>
      <c r="D19" s="445"/>
      <c r="E19" s="446"/>
      <c r="F19" s="447">
        <v>40.4</v>
      </c>
      <c r="G19" s="448"/>
      <c r="H19" s="449"/>
      <c r="I19" s="450"/>
      <c r="J19" s="450"/>
      <c r="K19" s="450">
        <v>40.4</v>
      </c>
      <c r="L19" s="451"/>
      <c r="M19" s="450"/>
      <c r="N19" s="461"/>
      <c r="O19" s="460"/>
      <c r="P19" s="452"/>
      <c r="Q19" s="452"/>
      <c r="R19" s="452"/>
      <c r="S19" s="452"/>
      <c r="T19" s="453"/>
      <c r="U19" s="452"/>
      <c r="V19" s="454"/>
      <c r="W19" s="452"/>
      <c r="X19" s="452"/>
      <c r="Y19" s="452"/>
      <c r="Z19" s="452"/>
      <c r="AA19" s="455"/>
      <c r="AB19" s="460"/>
      <c r="AC19" s="455"/>
      <c r="AD19" s="160"/>
      <c r="AE19" s="160"/>
      <c r="AF19" s="160"/>
      <c r="AG19" s="160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</row>
    <row r="20" spans="1:117" s="162" customFormat="1" ht="12" customHeight="1" x14ac:dyDescent="0.25">
      <c r="A20" s="252">
        <v>45021</v>
      </c>
      <c r="B20" s="211" t="s">
        <v>392</v>
      </c>
      <c r="C20" s="253" t="s">
        <v>88</v>
      </c>
      <c r="D20" s="262">
        <v>200</v>
      </c>
      <c r="E20" s="201"/>
      <c r="F20" s="202"/>
      <c r="G20" s="263"/>
      <c r="H20" s="277">
        <v>200</v>
      </c>
      <c r="I20" s="173"/>
      <c r="J20" s="173"/>
      <c r="K20" s="173"/>
      <c r="L20" s="174"/>
      <c r="M20" s="173"/>
      <c r="N20" s="278"/>
      <c r="O20" s="289"/>
      <c r="P20" s="177"/>
      <c r="Q20" s="177"/>
      <c r="R20" s="177"/>
      <c r="S20" s="177"/>
      <c r="T20" s="212"/>
      <c r="U20" s="177"/>
      <c r="V20" s="178"/>
      <c r="W20" s="177"/>
      <c r="X20" s="177"/>
      <c r="Y20" s="177"/>
      <c r="Z20" s="177"/>
      <c r="AA20" s="290"/>
      <c r="AB20" s="460"/>
      <c r="AC20" s="455"/>
      <c r="AD20" s="160"/>
      <c r="AE20" s="160"/>
      <c r="AF20" s="160"/>
      <c r="AG20" s="160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</row>
    <row r="21" spans="1:117" s="162" customFormat="1" ht="12" customHeight="1" x14ac:dyDescent="0.25">
      <c r="A21" s="252">
        <v>45024</v>
      </c>
      <c r="B21" s="211" t="s">
        <v>393</v>
      </c>
      <c r="C21" s="253" t="s">
        <v>88</v>
      </c>
      <c r="D21" s="262"/>
      <c r="E21" s="201"/>
      <c r="F21" s="202">
        <v>7.5</v>
      </c>
      <c r="G21" s="263"/>
      <c r="H21" s="277"/>
      <c r="I21" s="173">
        <v>7.5</v>
      </c>
      <c r="J21" s="173"/>
      <c r="K21" s="173"/>
      <c r="L21" s="174"/>
      <c r="M21" s="173"/>
      <c r="N21" s="278"/>
      <c r="O21" s="289"/>
      <c r="P21" s="177"/>
      <c r="Q21" s="177"/>
      <c r="R21" s="177"/>
      <c r="S21" s="177"/>
      <c r="T21" s="212"/>
      <c r="U21" s="177"/>
      <c r="V21" s="178"/>
      <c r="W21" s="177"/>
      <c r="X21" s="177"/>
      <c r="Y21" s="177"/>
      <c r="Z21" s="177"/>
      <c r="AA21" s="290"/>
      <c r="AB21" s="460"/>
      <c r="AC21" s="455"/>
      <c r="AD21" s="160"/>
      <c r="AE21" s="160"/>
      <c r="AF21" s="160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</row>
    <row r="22" spans="1:117" s="162" customFormat="1" ht="12" customHeight="1" x14ac:dyDescent="0.25">
      <c r="A22" s="442">
        <v>45024</v>
      </c>
      <c r="B22" s="443" t="s">
        <v>400</v>
      </c>
      <c r="C22" s="444" t="s">
        <v>88</v>
      </c>
      <c r="D22" s="445">
        <v>24</v>
      </c>
      <c r="E22" s="446"/>
      <c r="F22" s="447"/>
      <c r="G22" s="448"/>
      <c r="H22" s="449"/>
      <c r="I22" s="450">
        <v>24</v>
      </c>
      <c r="J22" s="450"/>
      <c r="K22" s="450"/>
      <c r="L22" s="451"/>
      <c r="M22" s="450"/>
      <c r="N22" s="461"/>
      <c r="O22" s="460"/>
      <c r="P22" s="452"/>
      <c r="Q22" s="452"/>
      <c r="R22" s="452"/>
      <c r="S22" s="452"/>
      <c r="T22" s="453"/>
      <c r="U22" s="452"/>
      <c r="V22" s="454"/>
      <c r="W22" s="452"/>
      <c r="X22" s="452"/>
      <c r="Y22" s="452"/>
      <c r="Z22" s="452"/>
      <c r="AA22" s="455"/>
      <c r="AB22" s="460"/>
      <c r="AC22" s="455"/>
      <c r="AD22" s="160"/>
      <c r="AE22" s="160"/>
      <c r="AF22" s="160"/>
      <c r="AG22" s="160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</row>
    <row r="23" spans="1:117" s="162" customFormat="1" ht="12" customHeight="1" x14ac:dyDescent="0.25">
      <c r="A23" s="252">
        <v>45024</v>
      </c>
      <c r="B23" s="211" t="s">
        <v>399</v>
      </c>
      <c r="C23" s="253" t="s">
        <v>88</v>
      </c>
      <c r="D23" s="262"/>
      <c r="E23" s="201"/>
      <c r="F23" s="202">
        <v>2</v>
      </c>
      <c r="G23" s="263"/>
      <c r="H23" s="277"/>
      <c r="I23" s="173">
        <v>2</v>
      </c>
      <c r="J23" s="173"/>
      <c r="K23" s="173"/>
      <c r="L23" s="174"/>
      <c r="M23" s="173"/>
      <c r="N23" s="278"/>
      <c r="O23" s="289"/>
      <c r="P23" s="177"/>
      <c r="Q23" s="177"/>
      <c r="R23" s="177"/>
      <c r="S23" s="177"/>
      <c r="T23" s="212"/>
      <c r="U23" s="177"/>
      <c r="V23" s="178"/>
      <c r="W23" s="177"/>
      <c r="X23" s="177"/>
      <c r="Y23" s="177"/>
      <c r="Z23" s="177"/>
      <c r="AA23" s="290"/>
      <c r="AB23" s="460"/>
      <c r="AC23" s="455"/>
      <c r="AD23" s="160"/>
      <c r="AE23" s="160"/>
      <c r="AF23" s="160"/>
      <c r="AG23" s="160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</row>
    <row r="24" spans="1:117" s="162" customFormat="1" ht="12" customHeight="1" x14ac:dyDescent="0.25">
      <c r="A24" s="252">
        <v>45024</v>
      </c>
      <c r="B24" s="211" t="s">
        <v>401</v>
      </c>
      <c r="C24" s="253" t="s">
        <v>88</v>
      </c>
      <c r="D24" s="262">
        <v>83</v>
      </c>
      <c r="E24" s="201"/>
      <c r="F24" s="202"/>
      <c r="G24" s="263"/>
      <c r="H24" s="277"/>
      <c r="I24" s="173">
        <v>83</v>
      </c>
      <c r="J24" s="173"/>
      <c r="K24" s="173"/>
      <c r="L24" s="174"/>
      <c r="M24" s="173"/>
      <c r="N24" s="278"/>
      <c r="O24" s="289"/>
      <c r="P24" s="177"/>
      <c r="Q24" s="177"/>
      <c r="R24" s="177"/>
      <c r="S24" s="177"/>
      <c r="T24" s="212"/>
      <c r="U24" s="177"/>
      <c r="V24" s="178"/>
      <c r="W24" s="177"/>
      <c r="X24" s="177"/>
      <c r="Y24" s="177"/>
      <c r="Z24" s="177"/>
      <c r="AA24" s="290"/>
      <c r="AB24" s="460"/>
      <c r="AC24" s="455"/>
      <c r="AD24" s="160"/>
      <c r="AE24" s="160"/>
      <c r="AF24" s="160"/>
      <c r="AG24" s="160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</row>
    <row r="25" spans="1:117" s="162" customFormat="1" ht="12" customHeight="1" x14ac:dyDescent="0.25">
      <c r="A25" s="252">
        <v>45024</v>
      </c>
      <c r="B25" s="211" t="s">
        <v>402</v>
      </c>
      <c r="C25" s="253" t="s">
        <v>88</v>
      </c>
      <c r="D25" s="262"/>
      <c r="E25" s="201"/>
      <c r="F25" s="202">
        <v>155</v>
      </c>
      <c r="G25" s="263"/>
      <c r="H25" s="277"/>
      <c r="I25" s="173">
        <v>155</v>
      </c>
      <c r="J25" s="173"/>
      <c r="K25" s="173"/>
      <c r="L25" s="174"/>
      <c r="M25" s="173"/>
      <c r="N25" s="278"/>
      <c r="O25" s="289"/>
      <c r="P25" s="177"/>
      <c r="Q25" s="177"/>
      <c r="R25" s="177"/>
      <c r="S25" s="177"/>
      <c r="T25" s="212"/>
      <c r="U25" s="177"/>
      <c r="V25" s="178"/>
      <c r="W25" s="177"/>
      <c r="X25" s="177"/>
      <c r="Y25" s="177"/>
      <c r="Z25" s="177"/>
      <c r="AA25" s="290"/>
      <c r="AB25" s="460"/>
      <c r="AC25" s="455"/>
      <c r="AD25" s="160"/>
      <c r="AE25" s="160"/>
      <c r="AF25" s="160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</row>
    <row r="26" spans="1:117" s="162" customFormat="1" ht="12" customHeight="1" x14ac:dyDescent="0.25">
      <c r="A26" s="442">
        <v>45024</v>
      </c>
      <c r="B26" s="443" t="s">
        <v>402</v>
      </c>
      <c r="C26" s="444" t="s">
        <v>88</v>
      </c>
      <c r="D26" s="445"/>
      <c r="E26" s="446"/>
      <c r="F26" s="447">
        <v>15</v>
      </c>
      <c r="G26" s="448"/>
      <c r="H26" s="449"/>
      <c r="I26" s="450">
        <v>15</v>
      </c>
      <c r="J26" s="450"/>
      <c r="K26" s="450"/>
      <c r="L26" s="451"/>
      <c r="M26" s="450"/>
      <c r="N26" s="461"/>
      <c r="O26" s="460"/>
      <c r="P26" s="452"/>
      <c r="Q26" s="452"/>
      <c r="R26" s="452"/>
      <c r="S26" s="452"/>
      <c r="T26" s="453"/>
      <c r="U26" s="452"/>
      <c r="V26" s="454"/>
      <c r="W26" s="452"/>
      <c r="X26" s="452"/>
      <c r="Y26" s="452"/>
      <c r="Z26" s="452"/>
      <c r="AA26" s="455"/>
      <c r="AB26" s="460"/>
      <c r="AC26" s="455"/>
      <c r="AD26" s="160"/>
      <c r="AE26" s="160"/>
      <c r="AF26" s="160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</row>
    <row r="27" spans="1:117" s="162" customFormat="1" ht="12" customHeight="1" x14ac:dyDescent="0.25">
      <c r="A27" s="252">
        <v>45024</v>
      </c>
      <c r="B27" s="211" t="s">
        <v>403</v>
      </c>
      <c r="C27" s="253" t="s">
        <v>88</v>
      </c>
      <c r="D27" s="262">
        <v>22</v>
      </c>
      <c r="E27" s="201"/>
      <c r="F27" s="202"/>
      <c r="G27" s="263"/>
      <c r="H27" s="277"/>
      <c r="I27" s="173">
        <v>22</v>
      </c>
      <c r="J27" s="173"/>
      <c r="K27" s="173"/>
      <c r="L27" s="174"/>
      <c r="M27" s="173"/>
      <c r="N27" s="278"/>
      <c r="O27" s="289"/>
      <c r="P27" s="177"/>
      <c r="Q27" s="177"/>
      <c r="R27" s="177"/>
      <c r="S27" s="177"/>
      <c r="T27" s="212"/>
      <c r="U27" s="177"/>
      <c r="V27" s="178"/>
      <c r="W27" s="177"/>
      <c r="X27" s="177"/>
      <c r="Y27" s="177"/>
      <c r="Z27" s="177"/>
      <c r="AA27" s="290"/>
      <c r="AB27" s="460"/>
      <c r="AC27" s="455"/>
      <c r="AD27" s="160"/>
      <c r="AE27" s="160"/>
      <c r="AF27" s="160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</row>
    <row r="28" spans="1:117" s="162" customFormat="1" ht="12" customHeight="1" x14ac:dyDescent="0.25">
      <c r="A28" s="252">
        <v>45024</v>
      </c>
      <c r="B28" s="211" t="s">
        <v>404</v>
      </c>
      <c r="C28" s="253" t="s">
        <v>88</v>
      </c>
      <c r="D28" s="262">
        <v>36</v>
      </c>
      <c r="E28" s="201"/>
      <c r="F28" s="202"/>
      <c r="G28" s="263"/>
      <c r="H28" s="277"/>
      <c r="I28" s="173">
        <v>36</v>
      </c>
      <c r="J28" s="173"/>
      <c r="K28" s="173"/>
      <c r="L28" s="174"/>
      <c r="M28" s="173"/>
      <c r="N28" s="278"/>
      <c r="O28" s="289"/>
      <c r="P28" s="177"/>
      <c r="Q28" s="177"/>
      <c r="R28" s="177"/>
      <c r="S28" s="177"/>
      <c r="T28" s="212"/>
      <c r="U28" s="177"/>
      <c r="V28" s="178"/>
      <c r="W28" s="177"/>
      <c r="X28" s="177"/>
      <c r="Y28" s="177"/>
      <c r="Z28" s="177"/>
      <c r="AA28" s="290"/>
      <c r="AB28" s="460"/>
      <c r="AC28" s="455"/>
      <c r="AD28" s="160"/>
      <c r="AE28" s="160"/>
      <c r="AF28" s="160"/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</row>
    <row r="29" spans="1:117" s="162" customFormat="1" ht="12" customHeight="1" x14ac:dyDescent="0.25">
      <c r="A29" s="442">
        <v>45024</v>
      </c>
      <c r="B29" s="443" t="s">
        <v>405</v>
      </c>
      <c r="C29" s="444" t="s">
        <v>88</v>
      </c>
      <c r="D29" s="445"/>
      <c r="E29" s="446"/>
      <c r="F29" s="447">
        <v>1</v>
      </c>
      <c r="G29" s="448"/>
      <c r="H29" s="449"/>
      <c r="I29" s="450">
        <v>1</v>
      </c>
      <c r="J29" s="450"/>
      <c r="K29" s="450"/>
      <c r="L29" s="451"/>
      <c r="M29" s="450"/>
      <c r="N29" s="461"/>
      <c r="O29" s="460"/>
      <c r="P29" s="452"/>
      <c r="Q29" s="452"/>
      <c r="R29" s="452"/>
      <c r="S29" s="452"/>
      <c r="T29" s="453"/>
      <c r="U29" s="452"/>
      <c r="V29" s="454"/>
      <c r="W29" s="452"/>
      <c r="X29" s="452"/>
      <c r="Y29" s="452"/>
      <c r="Z29" s="452"/>
      <c r="AA29" s="455"/>
      <c r="AB29" s="460"/>
      <c r="AC29" s="455"/>
      <c r="AD29" s="160"/>
      <c r="AE29" s="160"/>
      <c r="AF29" s="160"/>
      <c r="AG29" s="160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</row>
    <row r="30" spans="1:117" s="162" customFormat="1" ht="12" customHeight="1" x14ac:dyDescent="0.25">
      <c r="A30" s="252">
        <v>45024</v>
      </c>
      <c r="B30" s="211" t="s">
        <v>406</v>
      </c>
      <c r="C30" s="253" t="s">
        <v>88</v>
      </c>
      <c r="D30" s="262"/>
      <c r="E30" s="201"/>
      <c r="F30" s="202">
        <v>57.5</v>
      </c>
      <c r="G30" s="263"/>
      <c r="H30" s="277"/>
      <c r="I30" s="173">
        <v>57.5</v>
      </c>
      <c r="J30" s="173"/>
      <c r="K30" s="173"/>
      <c r="L30" s="174"/>
      <c r="M30" s="173"/>
      <c r="N30" s="278"/>
      <c r="O30" s="289"/>
      <c r="P30" s="177"/>
      <c r="Q30" s="177"/>
      <c r="R30" s="177"/>
      <c r="S30" s="177"/>
      <c r="T30" s="212"/>
      <c r="U30" s="177"/>
      <c r="V30" s="178"/>
      <c r="W30" s="177"/>
      <c r="X30" s="177"/>
      <c r="Y30" s="177"/>
      <c r="Z30" s="177"/>
      <c r="AA30" s="290"/>
      <c r="AB30" s="460"/>
      <c r="AC30" s="455"/>
      <c r="AD30" s="160"/>
      <c r="AE30" s="160"/>
      <c r="AF30" s="160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</row>
    <row r="31" spans="1:117" s="162" customFormat="1" ht="12" customHeight="1" x14ac:dyDescent="0.25">
      <c r="A31" s="252">
        <v>45024</v>
      </c>
      <c r="B31" s="211" t="s">
        <v>403</v>
      </c>
      <c r="C31" s="253" t="s">
        <v>88</v>
      </c>
      <c r="D31" s="262">
        <v>15</v>
      </c>
      <c r="E31" s="201"/>
      <c r="F31" s="202"/>
      <c r="G31" s="263"/>
      <c r="H31" s="277"/>
      <c r="I31" s="173">
        <v>15</v>
      </c>
      <c r="J31" s="173"/>
      <c r="K31" s="173"/>
      <c r="L31" s="174"/>
      <c r="M31" s="173"/>
      <c r="N31" s="278"/>
      <c r="O31" s="289"/>
      <c r="P31" s="177"/>
      <c r="Q31" s="177"/>
      <c r="R31" s="177"/>
      <c r="S31" s="177"/>
      <c r="T31" s="212"/>
      <c r="U31" s="177"/>
      <c r="V31" s="178"/>
      <c r="W31" s="177"/>
      <c r="X31" s="177"/>
      <c r="Y31" s="177"/>
      <c r="Z31" s="177"/>
      <c r="AA31" s="290"/>
      <c r="AB31" s="460"/>
      <c r="AC31" s="455"/>
      <c r="AD31" s="160"/>
      <c r="AE31" s="160"/>
      <c r="AF31" s="160"/>
      <c r="AG31" s="160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</row>
    <row r="32" spans="1:117" s="162" customFormat="1" ht="12" customHeight="1" x14ac:dyDescent="0.25">
      <c r="A32" s="252">
        <v>45024</v>
      </c>
      <c r="B32" s="211" t="s">
        <v>407</v>
      </c>
      <c r="C32" s="253" t="s">
        <v>88</v>
      </c>
      <c r="D32" s="262">
        <v>94.5</v>
      </c>
      <c r="E32" s="201"/>
      <c r="F32" s="202"/>
      <c r="G32" s="263"/>
      <c r="H32" s="277"/>
      <c r="I32" s="173">
        <v>94.5</v>
      </c>
      <c r="J32" s="173"/>
      <c r="K32" s="173"/>
      <c r="L32" s="174"/>
      <c r="M32" s="173"/>
      <c r="N32" s="278"/>
      <c r="O32" s="289"/>
      <c r="P32" s="177"/>
      <c r="Q32" s="177"/>
      <c r="R32" s="177"/>
      <c r="S32" s="177"/>
      <c r="T32" s="212"/>
      <c r="U32" s="177"/>
      <c r="V32" s="178"/>
      <c r="W32" s="177"/>
      <c r="X32" s="177"/>
      <c r="Y32" s="177"/>
      <c r="Z32" s="177"/>
      <c r="AA32" s="290"/>
      <c r="AB32" s="460"/>
      <c r="AC32" s="455"/>
      <c r="AD32" s="160"/>
      <c r="AE32" s="160"/>
      <c r="AF32" s="160"/>
      <c r="AG32" s="160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</row>
    <row r="33" spans="1:115" s="162" customFormat="1" ht="12" customHeight="1" x14ac:dyDescent="0.25">
      <c r="A33" s="442">
        <v>45024</v>
      </c>
      <c r="B33" s="443" t="s">
        <v>403</v>
      </c>
      <c r="C33" s="444" t="s">
        <v>88</v>
      </c>
      <c r="D33" s="445"/>
      <c r="E33" s="446"/>
      <c r="F33" s="447">
        <v>80</v>
      </c>
      <c r="G33" s="448"/>
      <c r="H33" s="449"/>
      <c r="I33" s="450">
        <v>80</v>
      </c>
      <c r="J33" s="450"/>
      <c r="K33" s="450"/>
      <c r="L33" s="451"/>
      <c r="M33" s="450"/>
      <c r="N33" s="461"/>
      <c r="O33" s="460"/>
      <c r="P33" s="452"/>
      <c r="Q33" s="452"/>
      <c r="R33" s="452"/>
      <c r="S33" s="452"/>
      <c r="T33" s="453"/>
      <c r="U33" s="452"/>
      <c r="V33" s="454"/>
      <c r="W33" s="452"/>
      <c r="X33" s="452"/>
      <c r="Y33" s="452"/>
      <c r="Z33" s="452"/>
      <c r="AA33" s="455"/>
      <c r="AB33" s="460"/>
      <c r="AC33" s="455"/>
      <c r="AD33" s="160"/>
      <c r="AE33" s="160"/>
      <c r="AF33" s="160"/>
      <c r="AG33" s="160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</row>
    <row r="34" spans="1:115" s="162" customFormat="1" ht="12" customHeight="1" x14ac:dyDescent="0.25">
      <c r="A34" s="252">
        <v>45024</v>
      </c>
      <c r="B34" s="211" t="s">
        <v>408</v>
      </c>
      <c r="C34" s="253" t="s">
        <v>88</v>
      </c>
      <c r="D34" s="262"/>
      <c r="E34" s="201"/>
      <c r="F34" s="202">
        <v>49</v>
      </c>
      <c r="G34" s="263"/>
      <c r="H34" s="277"/>
      <c r="I34" s="173">
        <v>49</v>
      </c>
      <c r="J34" s="173"/>
      <c r="K34" s="173"/>
      <c r="L34" s="174"/>
      <c r="M34" s="173"/>
      <c r="N34" s="278"/>
      <c r="O34" s="289"/>
      <c r="P34" s="177"/>
      <c r="Q34" s="177"/>
      <c r="R34" s="177"/>
      <c r="S34" s="177"/>
      <c r="T34" s="212"/>
      <c r="U34" s="177"/>
      <c r="V34" s="178"/>
      <c r="W34" s="177"/>
      <c r="X34" s="177"/>
      <c r="Y34" s="177"/>
      <c r="Z34" s="177"/>
      <c r="AA34" s="290"/>
      <c r="AB34" s="460"/>
      <c r="AC34" s="455"/>
      <c r="AD34" s="160"/>
      <c r="AE34" s="160"/>
      <c r="AF34" s="160"/>
      <c r="AG34" s="160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</row>
    <row r="35" spans="1:115" s="162" customFormat="1" ht="12" customHeight="1" x14ac:dyDescent="0.25">
      <c r="A35" s="252">
        <v>45027</v>
      </c>
      <c r="B35" s="211" t="s">
        <v>409</v>
      </c>
      <c r="C35" s="253" t="s">
        <v>88</v>
      </c>
      <c r="D35" s="262"/>
      <c r="E35" s="201"/>
      <c r="F35" s="202">
        <v>14</v>
      </c>
      <c r="G35" s="263"/>
      <c r="H35" s="277"/>
      <c r="I35" s="173">
        <v>14</v>
      </c>
      <c r="J35" s="173"/>
      <c r="K35" s="173"/>
      <c r="L35" s="174"/>
      <c r="M35" s="173"/>
      <c r="N35" s="278"/>
      <c r="O35" s="289"/>
      <c r="P35" s="177"/>
      <c r="Q35" s="177"/>
      <c r="R35" s="177"/>
      <c r="S35" s="177"/>
      <c r="T35" s="212"/>
      <c r="U35" s="177"/>
      <c r="V35" s="178"/>
      <c r="W35" s="177"/>
      <c r="X35" s="177"/>
      <c r="Y35" s="177"/>
      <c r="Z35" s="177"/>
      <c r="AA35" s="290"/>
      <c r="AB35" s="460"/>
      <c r="AC35" s="455"/>
      <c r="AD35" s="160"/>
      <c r="AE35" s="160"/>
      <c r="AF35" s="160"/>
      <c r="AG35" s="160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</row>
    <row r="36" spans="1:115" s="162" customFormat="1" ht="12" customHeight="1" x14ac:dyDescent="0.25">
      <c r="A36" s="252">
        <v>45027</v>
      </c>
      <c r="B36" s="211" t="s">
        <v>410</v>
      </c>
      <c r="C36" s="253" t="s">
        <v>88</v>
      </c>
      <c r="D36" s="262">
        <v>25</v>
      </c>
      <c r="E36" s="201"/>
      <c r="F36" s="202"/>
      <c r="G36" s="263"/>
      <c r="H36" s="277">
        <v>25</v>
      </c>
      <c r="I36" s="173"/>
      <c r="J36" s="173"/>
      <c r="K36" s="173"/>
      <c r="L36" s="174"/>
      <c r="M36" s="173"/>
      <c r="N36" s="278"/>
      <c r="O36" s="289"/>
      <c r="P36" s="177"/>
      <c r="Q36" s="177"/>
      <c r="R36" s="177"/>
      <c r="S36" s="177"/>
      <c r="T36" s="212"/>
      <c r="U36" s="177"/>
      <c r="V36" s="178"/>
      <c r="W36" s="177"/>
      <c r="X36" s="177"/>
      <c r="Y36" s="177"/>
      <c r="Z36" s="177"/>
      <c r="AA36" s="290"/>
      <c r="AB36" s="460"/>
      <c r="AC36" s="455"/>
      <c r="AD36" s="160"/>
      <c r="AE36" s="160"/>
      <c r="AF36" s="160"/>
      <c r="AG36" s="160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</row>
    <row r="37" spans="1:115" s="162" customFormat="1" ht="12" customHeight="1" x14ac:dyDescent="0.25">
      <c r="A37" s="252">
        <v>45027</v>
      </c>
      <c r="B37" s="211" t="s">
        <v>380</v>
      </c>
      <c r="C37" s="253" t="s">
        <v>88</v>
      </c>
      <c r="D37" s="262"/>
      <c r="E37" s="201">
        <v>1467.36</v>
      </c>
      <c r="F37" s="202"/>
      <c r="G37" s="263"/>
      <c r="H37" s="277"/>
      <c r="I37" s="173"/>
      <c r="J37" s="173"/>
      <c r="K37" s="173"/>
      <c r="L37" s="174"/>
      <c r="M37" s="173"/>
      <c r="N37" s="278"/>
      <c r="O37" s="289">
        <v>1467.36</v>
      </c>
      <c r="P37" s="177"/>
      <c r="Q37" s="177"/>
      <c r="R37" s="177"/>
      <c r="S37" s="177"/>
      <c r="T37" s="212"/>
      <c r="U37" s="177"/>
      <c r="V37" s="178"/>
      <c r="W37" s="177"/>
      <c r="X37" s="177"/>
      <c r="Y37" s="177"/>
      <c r="Z37" s="177"/>
      <c r="AA37" s="290"/>
      <c r="AB37" s="177"/>
      <c r="AC37" s="290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</row>
    <row r="38" spans="1:115" s="162" customFormat="1" ht="12" customHeight="1" x14ac:dyDescent="0.25">
      <c r="A38" s="252">
        <v>45028</v>
      </c>
      <c r="B38" s="211" t="s">
        <v>93</v>
      </c>
      <c r="C38" s="253" t="s">
        <v>88</v>
      </c>
      <c r="D38" s="262">
        <v>600</v>
      </c>
      <c r="E38" s="201"/>
      <c r="F38" s="202"/>
      <c r="G38" s="263"/>
      <c r="H38" s="277">
        <v>600</v>
      </c>
      <c r="I38" s="173"/>
      <c r="J38" s="173"/>
      <c r="K38" s="173"/>
      <c r="L38" s="174"/>
      <c r="M38" s="173"/>
      <c r="N38" s="278"/>
      <c r="O38" s="289"/>
      <c r="P38" s="177"/>
      <c r="Q38" s="177"/>
      <c r="R38" s="177"/>
      <c r="S38" s="177"/>
      <c r="T38" s="212"/>
      <c r="U38" s="177"/>
      <c r="V38" s="178"/>
      <c r="W38" s="177"/>
      <c r="X38" s="177"/>
      <c r="Y38" s="177"/>
      <c r="Z38" s="177"/>
      <c r="AA38" s="290"/>
      <c r="AB38" s="460"/>
      <c r="AC38" s="455"/>
      <c r="AD38" s="160"/>
      <c r="AE38" s="160"/>
      <c r="AF38" s="160"/>
      <c r="AG38" s="160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</row>
    <row r="39" spans="1:115" s="162" customFormat="1" ht="12" customHeight="1" x14ac:dyDescent="0.25">
      <c r="A39" s="252">
        <v>45030</v>
      </c>
      <c r="B39" s="211" t="s">
        <v>95</v>
      </c>
      <c r="C39" s="253" t="s">
        <v>88</v>
      </c>
      <c r="D39" s="262">
        <v>53.42</v>
      </c>
      <c r="E39" s="201"/>
      <c r="F39" s="202"/>
      <c r="G39" s="263"/>
      <c r="H39" s="277">
        <v>53.42</v>
      </c>
      <c r="I39" s="173"/>
      <c r="J39" s="173"/>
      <c r="K39" s="173"/>
      <c r="L39" s="174"/>
      <c r="M39" s="173"/>
      <c r="N39" s="278"/>
      <c r="O39" s="289"/>
      <c r="P39" s="177"/>
      <c r="Q39" s="177"/>
      <c r="R39" s="177"/>
      <c r="S39" s="177"/>
      <c r="T39" s="212"/>
      <c r="U39" s="177"/>
      <c r="V39" s="178"/>
      <c r="W39" s="177"/>
      <c r="X39" s="177"/>
      <c r="Y39" s="177"/>
      <c r="Z39" s="177"/>
      <c r="AA39" s="290"/>
      <c r="AB39" s="460"/>
      <c r="AC39" s="455"/>
      <c r="AD39" s="160"/>
      <c r="AE39" s="160"/>
      <c r="AF39" s="160"/>
      <c r="AG39" s="160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</row>
    <row r="40" spans="1:115" s="162" customFormat="1" ht="12" customHeight="1" x14ac:dyDescent="0.25">
      <c r="A40" s="252">
        <v>45037</v>
      </c>
      <c r="B40" s="211" t="s">
        <v>411</v>
      </c>
      <c r="C40" s="253" t="s">
        <v>88</v>
      </c>
      <c r="D40" s="262"/>
      <c r="E40" s="201">
        <v>11.27</v>
      </c>
      <c r="F40" s="202"/>
      <c r="G40" s="263"/>
      <c r="H40" s="277"/>
      <c r="I40" s="173"/>
      <c r="J40" s="173"/>
      <c r="K40" s="173"/>
      <c r="L40" s="174"/>
      <c r="M40" s="173"/>
      <c r="N40" s="278"/>
      <c r="O40" s="289"/>
      <c r="P40" s="177"/>
      <c r="Q40" s="177"/>
      <c r="R40" s="177"/>
      <c r="S40" s="177"/>
      <c r="T40" s="212"/>
      <c r="U40" s="177"/>
      <c r="V40" s="178"/>
      <c r="W40" s="177"/>
      <c r="X40" s="177">
        <v>11.27</v>
      </c>
      <c r="Y40" s="177"/>
      <c r="Z40" s="177"/>
      <c r="AA40" s="290"/>
      <c r="AB40" s="460"/>
      <c r="AC40" s="455"/>
      <c r="AD40" s="160"/>
      <c r="AE40" s="160"/>
      <c r="AF40" s="160"/>
      <c r="AG40" s="160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</row>
    <row r="41" spans="1:115" s="162" customFormat="1" ht="12" customHeight="1" x14ac:dyDescent="0.25">
      <c r="A41" s="252">
        <v>45037</v>
      </c>
      <c r="B41" s="211" t="s">
        <v>412</v>
      </c>
      <c r="C41" s="253" t="s">
        <v>88</v>
      </c>
      <c r="D41" s="262"/>
      <c r="E41" s="201">
        <v>387.71</v>
      </c>
      <c r="F41" s="202"/>
      <c r="G41" s="263"/>
      <c r="H41" s="277"/>
      <c r="I41" s="173"/>
      <c r="J41" s="173"/>
      <c r="K41" s="173"/>
      <c r="L41" s="174"/>
      <c r="M41" s="173"/>
      <c r="N41" s="278"/>
      <c r="O41" s="289"/>
      <c r="P41" s="177">
        <v>387.71</v>
      </c>
      <c r="Q41" s="177"/>
      <c r="R41" s="177"/>
      <c r="S41" s="177"/>
      <c r="T41" s="212"/>
      <c r="U41" s="177"/>
      <c r="V41" s="178"/>
      <c r="W41" s="177"/>
      <c r="X41" s="177"/>
      <c r="Y41" s="177"/>
      <c r="Z41" s="177"/>
      <c r="AA41" s="290"/>
      <c r="AB41" s="460"/>
      <c r="AC41" s="455"/>
      <c r="AD41" s="160"/>
      <c r="AE41" s="160"/>
      <c r="AF41" s="160"/>
      <c r="AG41" s="160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</row>
    <row r="42" spans="1:115" s="162" customFormat="1" ht="12" customHeight="1" x14ac:dyDescent="0.25">
      <c r="A42" s="252">
        <v>45038</v>
      </c>
      <c r="B42" s="211" t="s">
        <v>421</v>
      </c>
      <c r="C42" s="253" t="s">
        <v>88</v>
      </c>
      <c r="D42" s="262">
        <v>282.39999999999998</v>
      </c>
      <c r="E42" s="201"/>
      <c r="F42" s="202"/>
      <c r="G42" s="263"/>
      <c r="H42" s="277">
        <v>282.39999999999998</v>
      </c>
      <c r="I42" s="173"/>
      <c r="J42" s="173"/>
      <c r="K42" s="173"/>
      <c r="L42" s="174"/>
      <c r="M42" s="173"/>
      <c r="N42" s="278"/>
      <c r="O42" s="289"/>
      <c r="P42" s="177"/>
      <c r="Q42" s="177"/>
      <c r="R42" s="177"/>
      <c r="S42" s="177"/>
      <c r="T42" s="212"/>
      <c r="U42" s="177"/>
      <c r="V42" s="178"/>
      <c r="W42" s="177"/>
      <c r="X42" s="177"/>
      <c r="Y42" s="177"/>
      <c r="Z42" s="177"/>
      <c r="AA42" s="290"/>
      <c r="AB42" s="460"/>
      <c r="AC42" s="455"/>
      <c r="AD42" s="160"/>
      <c r="AE42" s="160"/>
      <c r="AF42" s="160"/>
      <c r="AG42" s="160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</row>
    <row r="43" spans="1:115" s="162" customFormat="1" ht="12" customHeight="1" x14ac:dyDescent="0.25">
      <c r="A43" s="252">
        <v>45042</v>
      </c>
      <c r="B43" s="211" t="s">
        <v>413</v>
      </c>
      <c r="C43" s="253" t="s">
        <v>88</v>
      </c>
      <c r="D43" s="262">
        <v>28</v>
      </c>
      <c r="E43" s="201"/>
      <c r="F43" s="202"/>
      <c r="G43" s="263"/>
      <c r="H43" s="277"/>
      <c r="I43" s="173">
        <v>28</v>
      </c>
      <c r="J43" s="173"/>
      <c r="K43" s="173"/>
      <c r="L43" s="174"/>
      <c r="M43" s="173"/>
      <c r="N43" s="278"/>
      <c r="O43" s="289"/>
      <c r="P43" s="177"/>
      <c r="Q43" s="177"/>
      <c r="R43" s="177"/>
      <c r="S43" s="177"/>
      <c r="T43" s="212"/>
      <c r="U43" s="177"/>
      <c r="V43" s="178"/>
      <c r="W43" s="177"/>
      <c r="X43" s="177"/>
      <c r="Y43" s="177"/>
      <c r="Z43" s="177"/>
      <c r="AA43" s="290"/>
      <c r="AB43" s="460"/>
      <c r="AC43" s="455"/>
      <c r="AD43" s="160"/>
      <c r="AE43" s="160"/>
      <c r="AF43" s="160"/>
      <c r="AG43" s="160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</row>
    <row r="44" spans="1:115" s="162" customFormat="1" ht="12" customHeight="1" x14ac:dyDescent="0.25">
      <c r="A44" s="252">
        <v>45042</v>
      </c>
      <c r="B44" s="211" t="s">
        <v>414</v>
      </c>
      <c r="C44" s="253" t="s">
        <v>88</v>
      </c>
      <c r="D44" s="262"/>
      <c r="E44" s="201"/>
      <c r="F44" s="202">
        <v>7.5</v>
      </c>
      <c r="G44" s="263"/>
      <c r="H44" s="277"/>
      <c r="I44" s="173">
        <v>7.5</v>
      </c>
      <c r="J44" s="173"/>
      <c r="K44" s="173"/>
      <c r="L44" s="174"/>
      <c r="M44" s="173"/>
      <c r="N44" s="278"/>
      <c r="O44" s="289"/>
      <c r="P44" s="177"/>
      <c r="Q44" s="177"/>
      <c r="R44" s="177"/>
      <c r="S44" s="177"/>
      <c r="T44" s="212"/>
      <c r="U44" s="177"/>
      <c r="V44" s="178"/>
      <c r="W44" s="177"/>
      <c r="X44" s="177"/>
      <c r="Y44" s="177"/>
      <c r="Z44" s="177"/>
      <c r="AA44" s="290"/>
      <c r="AB44" s="460"/>
      <c r="AC44" s="455"/>
      <c r="AD44" s="160"/>
      <c r="AE44" s="160"/>
      <c r="AF44" s="160"/>
      <c r="AG44" s="160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</row>
    <row r="45" spans="1:115" s="162" customFormat="1" ht="12" customHeight="1" x14ac:dyDescent="0.25">
      <c r="A45" s="252">
        <v>45042</v>
      </c>
      <c r="B45" s="211" t="s">
        <v>415</v>
      </c>
      <c r="C45" s="253" t="s">
        <v>88</v>
      </c>
      <c r="D45" s="262"/>
      <c r="E45" s="201"/>
      <c r="F45" s="202">
        <v>98</v>
      </c>
      <c r="G45" s="263"/>
      <c r="H45" s="277"/>
      <c r="I45" s="173">
        <v>98</v>
      </c>
      <c r="J45" s="173"/>
      <c r="K45" s="173"/>
      <c r="L45" s="174"/>
      <c r="M45" s="173"/>
      <c r="N45" s="278"/>
      <c r="O45" s="289"/>
      <c r="P45" s="177"/>
      <c r="Q45" s="177"/>
      <c r="R45" s="177"/>
      <c r="S45" s="177"/>
      <c r="T45" s="212"/>
      <c r="U45" s="177"/>
      <c r="V45" s="178"/>
      <c r="W45" s="177"/>
      <c r="X45" s="177"/>
      <c r="Y45" s="177"/>
      <c r="Z45" s="177"/>
      <c r="AA45" s="290"/>
      <c r="AB45" s="460"/>
      <c r="AC45" s="455"/>
      <c r="AD45" s="160"/>
      <c r="AE45" s="160"/>
      <c r="AF45" s="160"/>
      <c r="AG45" s="160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</row>
    <row r="46" spans="1:115" s="162" customFormat="1" ht="12" customHeight="1" x14ac:dyDescent="0.25">
      <c r="A46" s="252">
        <v>45042</v>
      </c>
      <c r="B46" s="211" t="s">
        <v>416</v>
      </c>
      <c r="C46" s="253" t="s">
        <v>88</v>
      </c>
      <c r="D46" s="262"/>
      <c r="E46" s="201"/>
      <c r="F46" s="202">
        <v>41</v>
      </c>
      <c r="G46" s="263"/>
      <c r="H46" s="277"/>
      <c r="I46" s="173">
        <v>41</v>
      </c>
      <c r="J46" s="173"/>
      <c r="K46" s="173"/>
      <c r="L46" s="174"/>
      <c r="M46" s="173"/>
      <c r="N46" s="278"/>
      <c r="O46" s="289"/>
      <c r="P46" s="177"/>
      <c r="Q46" s="177"/>
      <c r="R46" s="177"/>
      <c r="S46" s="177"/>
      <c r="T46" s="212"/>
      <c r="U46" s="177"/>
      <c r="V46" s="178"/>
      <c r="W46" s="177"/>
      <c r="X46" s="177"/>
      <c r="Y46" s="177"/>
      <c r="Z46" s="177"/>
      <c r="AA46" s="290"/>
      <c r="AB46" s="460"/>
      <c r="AC46" s="455"/>
      <c r="AD46" s="160"/>
      <c r="AE46" s="160"/>
      <c r="AF46" s="160"/>
      <c r="AG46" s="160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</row>
    <row r="47" spans="1:115" s="162" customFormat="1" ht="12" customHeight="1" x14ac:dyDescent="0.25">
      <c r="A47" s="252">
        <v>45042</v>
      </c>
      <c r="B47" s="211" t="s">
        <v>417</v>
      </c>
      <c r="C47" s="253" t="s">
        <v>88</v>
      </c>
      <c r="D47" s="262">
        <v>22.5</v>
      </c>
      <c r="E47" s="201"/>
      <c r="F47" s="202"/>
      <c r="G47" s="263"/>
      <c r="H47" s="277"/>
      <c r="I47" s="173">
        <v>22.5</v>
      </c>
      <c r="J47" s="173"/>
      <c r="K47" s="173"/>
      <c r="L47" s="174"/>
      <c r="M47" s="173"/>
      <c r="N47" s="278"/>
      <c r="O47" s="289"/>
      <c r="P47" s="177"/>
      <c r="Q47" s="177"/>
      <c r="R47" s="177"/>
      <c r="S47" s="177"/>
      <c r="T47" s="212"/>
      <c r="U47" s="177"/>
      <c r="V47" s="178"/>
      <c r="W47" s="177"/>
      <c r="X47" s="177"/>
      <c r="Y47" s="177"/>
      <c r="Z47" s="177"/>
      <c r="AA47" s="290"/>
      <c r="AB47" s="460"/>
      <c r="AC47" s="455"/>
      <c r="AD47" s="160"/>
      <c r="AE47" s="160"/>
      <c r="AF47" s="160"/>
      <c r="AG47" s="160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</row>
    <row r="48" spans="1:115" s="162" customFormat="1" ht="12" customHeight="1" x14ac:dyDescent="0.25">
      <c r="A48" s="252">
        <v>45042</v>
      </c>
      <c r="B48" s="211" t="s">
        <v>418</v>
      </c>
      <c r="C48" s="253" t="s">
        <v>88</v>
      </c>
      <c r="D48" s="262"/>
      <c r="E48" s="201"/>
      <c r="F48" s="202">
        <v>99</v>
      </c>
      <c r="G48" s="263"/>
      <c r="H48" s="277"/>
      <c r="I48" s="173">
        <v>99</v>
      </c>
      <c r="J48" s="173"/>
      <c r="K48" s="173"/>
      <c r="L48" s="174"/>
      <c r="M48" s="173"/>
      <c r="N48" s="278"/>
      <c r="O48" s="289"/>
      <c r="P48" s="177"/>
      <c r="Q48" s="177"/>
      <c r="R48" s="177"/>
      <c r="S48" s="177"/>
      <c r="T48" s="212"/>
      <c r="U48" s="177"/>
      <c r="V48" s="178"/>
      <c r="W48" s="177"/>
      <c r="X48" s="177"/>
      <c r="Y48" s="177"/>
      <c r="Z48" s="177"/>
      <c r="AA48" s="290"/>
      <c r="AB48" s="460"/>
      <c r="AC48" s="455"/>
      <c r="AD48" s="160"/>
      <c r="AE48" s="160"/>
      <c r="AF48" s="160"/>
      <c r="AG48" s="160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</row>
    <row r="49" spans="1:117" s="162" customFormat="1" ht="12" customHeight="1" x14ac:dyDescent="0.25">
      <c r="A49" s="252">
        <v>45042</v>
      </c>
      <c r="B49" s="211" t="s">
        <v>419</v>
      </c>
      <c r="C49" s="253" t="s">
        <v>88</v>
      </c>
      <c r="D49" s="262"/>
      <c r="E49" s="201"/>
      <c r="F49" s="202">
        <v>26</v>
      </c>
      <c r="G49" s="263"/>
      <c r="H49" s="277"/>
      <c r="I49" s="173">
        <v>26</v>
      </c>
      <c r="J49" s="173"/>
      <c r="K49" s="173"/>
      <c r="L49" s="174"/>
      <c r="M49" s="173"/>
      <c r="N49" s="278"/>
      <c r="O49" s="289"/>
      <c r="P49" s="177"/>
      <c r="Q49" s="177"/>
      <c r="R49" s="177"/>
      <c r="S49" s="177"/>
      <c r="T49" s="212"/>
      <c r="U49" s="177"/>
      <c r="V49" s="178"/>
      <c r="W49" s="177"/>
      <c r="X49" s="177"/>
      <c r="Y49" s="177"/>
      <c r="Z49" s="177"/>
      <c r="AA49" s="290"/>
      <c r="AB49" s="460"/>
      <c r="AC49" s="455"/>
      <c r="AD49" s="160"/>
      <c r="AE49" s="160"/>
      <c r="AF49" s="160"/>
      <c r="AG49" s="160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</row>
    <row r="50" spans="1:117" s="162" customFormat="1" ht="12" customHeight="1" x14ac:dyDescent="0.25">
      <c r="A50" s="252">
        <v>45042</v>
      </c>
      <c r="B50" s="211" t="s">
        <v>420</v>
      </c>
      <c r="C50" s="253" t="s">
        <v>88</v>
      </c>
      <c r="D50" s="262">
        <v>102.2</v>
      </c>
      <c r="E50" s="201"/>
      <c r="F50" s="202"/>
      <c r="G50" s="263"/>
      <c r="H50" s="277"/>
      <c r="I50" s="173">
        <v>102.2</v>
      </c>
      <c r="J50" s="173"/>
      <c r="K50" s="173"/>
      <c r="L50" s="174"/>
      <c r="M50" s="173"/>
      <c r="N50" s="278"/>
      <c r="O50" s="289"/>
      <c r="P50" s="177"/>
      <c r="Q50" s="177"/>
      <c r="R50" s="177"/>
      <c r="S50" s="177"/>
      <c r="T50" s="212"/>
      <c r="U50" s="177"/>
      <c r="V50" s="178"/>
      <c r="W50" s="177"/>
      <c r="X50" s="177"/>
      <c r="Y50" s="177"/>
      <c r="Z50" s="177"/>
      <c r="AA50" s="290"/>
      <c r="AB50" s="460"/>
      <c r="AC50" s="455"/>
      <c r="AD50" s="160"/>
      <c r="AE50" s="160"/>
      <c r="AF50" s="160"/>
      <c r="AG50" s="160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</row>
    <row r="51" spans="1:117" s="162" customFormat="1" ht="12" customHeight="1" x14ac:dyDescent="0.25">
      <c r="A51" s="252">
        <v>45042</v>
      </c>
      <c r="B51" s="211" t="s">
        <v>429</v>
      </c>
      <c r="C51" s="253" t="s">
        <v>88</v>
      </c>
      <c r="D51" s="262"/>
      <c r="E51" s="201"/>
      <c r="F51" s="202"/>
      <c r="G51" s="263">
        <v>30</v>
      </c>
      <c r="H51" s="277"/>
      <c r="I51" s="173"/>
      <c r="J51" s="173"/>
      <c r="K51" s="173"/>
      <c r="L51" s="174"/>
      <c r="M51" s="173"/>
      <c r="N51" s="278"/>
      <c r="O51" s="289"/>
      <c r="P51" s="177"/>
      <c r="Q51" s="177"/>
      <c r="R51" s="177"/>
      <c r="S51" s="177">
        <v>30</v>
      </c>
      <c r="T51" s="212"/>
      <c r="U51" s="177"/>
      <c r="V51" s="178"/>
      <c r="W51" s="177"/>
      <c r="X51" s="177"/>
      <c r="Y51" s="177"/>
      <c r="Z51" s="177"/>
      <c r="AA51" s="290"/>
      <c r="AB51" s="460"/>
      <c r="AC51" s="455"/>
      <c r="AD51" s="160"/>
      <c r="AE51" s="160"/>
      <c r="AF51" s="160"/>
      <c r="AG51" s="160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</row>
    <row r="52" spans="1:117" s="162" customFormat="1" ht="12" customHeight="1" x14ac:dyDescent="0.25">
      <c r="A52" s="252">
        <v>45042</v>
      </c>
      <c r="B52" s="211" t="s">
        <v>422</v>
      </c>
      <c r="C52" s="253" t="s">
        <v>88</v>
      </c>
      <c r="D52" s="262">
        <v>160</v>
      </c>
      <c r="E52" s="201"/>
      <c r="F52" s="202"/>
      <c r="G52" s="263"/>
      <c r="H52" s="277">
        <v>160</v>
      </c>
      <c r="I52" s="173"/>
      <c r="J52" s="173"/>
      <c r="K52" s="173"/>
      <c r="L52" s="174"/>
      <c r="M52" s="173"/>
      <c r="N52" s="278"/>
      <c r="O52" s="289"/>
      <c r="P52" s="177"/>
      <c r="Q52" s="177"/>
      <c r="R52" s="177"/>
      <c r="S52" s="177"/>
      <c r="T52" s="212"/>
      <c r="U52" s="177"/>
      <c r="V52" s="178"/>
      <c r="W52" s="177"/>
      <c r="X52" s="177"/>
      <c r="Y52" s="177"/>
      <c r="Z52" s="177"/>
      <c r="AA52" s="290"/>
      <c r="AB52" s="460"/>
      <c r="AC52" s="455"/>
      <c r="AD52" s="160"/>
      <c r="AE52" s="160"/>
      <c r="AF52" s="160"/>
      <c r="AG52" s="160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</row>
    <row r="53" spans="1:117" s="162" customFormat="1" ht="12" customHeight="1" x14ac:dyDescent="0.25">
      <c r="A53" s="252">
        <v>45042</v>
      </c>
      <c r="B53" s="211" t="s">
        <v>423</v>
      </c>
      <c r="C53" s="253" t="s">
        <v>88</v>
      </c>
      <c r="D53" s="262">
        <v>170</v>
      </c>
      <c r="E53" s="201"/>
      <c r="F53" s="202"/>
      <c r="G53" s="263"/>
      <c r="H53" s="277">
        <v>170</v>
      </c>
      <c r="I53" s="173"/>
      <c r="J53" s="173"/>
      <c r="K53" s="173"/>
      <c r="L53" s="174"/>
      <c r="M53" s="173"/>
      <c r="N53" s="278"/>
      <c r="O53" s="289"/>
      <c r="P53" s="177"/>
      <c r="Q53" s="177"/>
      <c r="R53" s="177"/>
      <c r="S53" s="177"/>
      <c r="T53" s="212"/>
      <c r="U53" s="177"/>
      <c r="V53" s="178"/>
      <c r="W53" s="177"/>
      <c r="X53" s="177"/>
      <c r="Y53" s="177"/>
      <c r="Z53" s="177"/>
      <c r="AA53" s="290"/>
      <c r="AB53" s="460"/>
      <c r="AC53" s="455"/>
      <c r="AD53" s="160"/>
      <c r="AE53" s="160"/>
      <c r="AF53" s="160"/>
      <c r="AG53" s="160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</row>
    <row r="54" spans="1:117" s="162" customFormat="1" ht="12" customHeight="1" x14ac:dyDescent="0.25">
      <c r="A54" s="252">
        <v>45042</v>
      </c>
      <c r="B54" s="211" t="s">
        <v>424</v>
      </c>
      <c r="C54" s="253" t="s">
        <v>88</v>
      </c>
      <c r="D54" s="262"/>
      <c r="E54" s="201"/>
      <c r="F54" s="202">
        <v>1.5</v>
      </c>
      <c r="G54" s="263"/>
      <c r="H54" s="277"/>
      <c r="I54" s="173">
        <v>1.5</v>
      </c>
      <c r="J54" s="173"/>
      <c r="K54" s="173"/>
      <c r="L54" s="174"/>
      <c r="M54" s="173"/>
      <c r="N54" s="278"/>
      <c r="O54" s="289"/>
      <c r="P54" s="177"/>
      <c r="Q54" s="177"/>
      <c r="R54" s="177"/>
      <c r="S54" s="177"/>
      <c r="T54" s="212"/>
      <c r="U54" s="177"/>
      <c r="V54" s="178"/>
      <c r="W54" s="177"/>
      <c r="X54" s="177"/>
      <c r="Y54" s="177"/>
      <c r="Z54" s="177"/>
      <c r="AA54" s="290"/>
      <c r="AB54" s="460"/>
      <c r="AC54" s="455"/>
      <c r="AD54" s="160"/>
      <c r="AE54" s="160"/>
      <c r="AF54" s="160"/>
      <c r="AG54" s="160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</row>
    <row r="55" spans="1:117" s="162" customFormat="1" ht="12" customHeight="1" x14ac:dyDescent="0.25">
      <c r="A55" s="252">
        <v>45042</v>
      </c>
      <c r="B55" s="211" t="s">
        <v>425</v>
      </c>
      <c r="C55" s="253" t="s">
        <v>88</v>
      </c>
      <c r="D55" s="262"/>
      <c r="E55" s="201"/>
      <c r="F55" s="202">
        <v>40</v>
      </c>
      <c r="G55" s="263"/>
      <c r="H55" s="277"/>
      <c r="I55" s="173">
        <v>40</v>
      </c>
      <c r="J55" s="173"/>
      <c r="K55" s="173"/>
      <c r="L55" s="174"/>
      <c r="M55" s="173"/>
      <c r="N55" s="278"/>
      <c r="O55" s="289"/>
      <c r="P55" s="177"/>
      <c r="Q55" s="177"/>
      <c r="R55" s="177"/>
      <c r="S55" s="177"/>
      <c r="T55" s="212"/>
      <c r="U55" s="177"/>
      <c r="V55" s="178"/>
      <c r="W55" s="177"/>
      <c r="X55" s="177"/>
      <c r="Y55" s="177"/>
      <c r="Z55" s="177"/>
      <c r="AA55" s="290"/>
      <c r="AB55" s="460"/>
      <c r="AC55" s="455"/>
      <c r="AD55" s="160"/>
      <c r="AE55" s="160"/>
      <c r="AF55" s="160"/>
      <c r="AG55" s="160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</row>
    <row r="56" spans="1:117" s="162" customFormat="1" ht="12" customHeight="1" x14ac:dyDescent="0.25">
      <c r="A56" s="252">
        <v>45042</v>
      </c>
      <c r="B56" s="211" t="s">
        <v>426</v>
      </c>
      <c r="C56" s="253" t="s">
        <v>88</v>
      </c>
      <c r="D56" s="262">
        <v>155</v>
      </c>
      <c r="E56" s="201"/>
      <c r="F56" s="202"/>
      <c r="G56" s="263"/>
      <c r="H56" s="277"/>
      <c r="I56" s="173">
        <v>155</v>
      </c>
      <c r="J56" s="173"/>
      <c r="K56" s="173"/>
      <c r="L56" s="174"/>
      <c r="M56" s="173"/>
      <c r="N56" s="278"/>
      <c r="O56" s="289"/>
      <c r="P56" s="177"/>
      <c r="Q56" s="177"/>
      <c r="R56" s="177"/>
      <c r="S56" s="177"/>
      <c r="T56" s="212"/>
      <c r="U56" s="177"/>
      <c r="V56" s="178"/>
      <c r="W56" s="177"/>
      <c r="X56" s="177"/>
      <c r="Y56" s="177"/>
      <c r="Z56" s="177"/>
      <c r="AA56" s="290"/>
      <c r="AB56" s="460"/>
      <c r="AC56" s="455"/>
      <c r="AD56" s="160"/>
      <c r="AE56" s="160"/>
      <c r="AF56" s="160"/>
      <c r="AG56" s="160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</row>
    <row r="57" spans="1:117" s="162" customFormat="1" ht="12" customHeight="1" x14ac:dyDescent="0.25">
      <c r="A57" s="252">
        <v>45043</v>
      </c>
      <c r="B57" s="211" t="s">
        <v>427</v>
      </c>
      <c r="C57" s="253" t="s">
        <v>88</v>
      </c>
      <c r="D57" s="262">
        <v>100</v>
      </c>
      <c r="E57" s="201"/>
      <c r="F57" s="202"/>
      <c r="G57" s="263"/>
      <c r="H57" s="277">
        <v>100</v>
      </c>
      <c r="I57" s="173"/>
      <c r="J57" s="173"/>
      <c r="K57" s="173"/>
      <c r="L57" s="174"/>
      <c r="M57" s="173"/>
      <c r="N57" s="278"/>
      <c r="O57" s="289"/>
      <c r="P57" s="177"/>
      <c r="Q57" s="177"/>
      <c r="R57" s="177"/>
      <c r="S57" s="177"/>
      <c r="T57" s="212"/>
      <c r="U57" s="177"/>
      <c r="V57" s="178"/>
      <c r="W57" s="177"/>
      <c r="X57" s="177"/>
      <c r="Y57" s="177"/>
      <c r="Z57" s="177"/>
      <c r="AA57" s="290"/>
      <c r="AB57" s="460"/>
      <c r="AC57" s="455"/>
      <c r="AD57" s="160"/>
      <c r="AE57" s="160"/>
      <c r="AF57" s="160"/>
      <c r="AG57" s="160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</row>
    <row r="58" spans="1:117" s="162" customFormat="1" ht="12" customHeight="1" x14ac:dyDescent="0.25">
      <c r="A58" s="442">
        <v>45043</v>
      </c>
      <c r="B58" s="443" t="s">
        <v>139</v>
      </c>
      <c r="C58" s="444" t="s">
        <v>88</v>
      </c>
      <c r="D58" s="445"/>
      <c r="E58" s="446">
        <v>180.84</v>
      </c>
      <c r="F58" s="447"/>
      <c r="G58" s="448"/>
      <c r="H58" s="449"/>
      <c r="I58" s="450"/>
      <c r="J58" s="450"/>
      <c r="K58" s="450"/>
      <c r="L58" s="451"/>
      <c r="M58" s="450"/>
      <c r="N58" s="461"/>
      <c r="O58" s="460"/>
      <c r="P58" s="452"/>
      <c r="Q58" s="452"/>
      <c r="R58" s="452"/>
      <c r="S58" s="452"/>
      <c r="T58" s="453"/>
      <c r="U58" s="452">
        <v>180.84</v>
      </c>
      <c r="V58" s="454"/>
      <c r="W58" s="452"/>
      <c r="X58" s="452"/>
      <c r="Y58" s="452"/>
      <c r="Z58" s="452"/>
      <c r="AA58" s="465"/>
      <c r="AB58" s="460"/>
      <c r="AC58" s="455"/>
      <c r="AD58" s="160"/>
      <c r="AE58" s="160"/>
      <c r="AF58" s="160"/>
      <c r="AG58" s="160"/>
      <c r="AH58" s="160"/>
      <c r="AI58" s="160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</row>
    <row r="59" spans="1:117" s="162" customFormat="1" ht="12" customHeight="1" x14ac:dyDescent="0.25">
      <c r="A59" s="252">
        <v>45045</v>
      </c>
      <c r="B59" s="211" t="s">
        <v>261</v>
      </c>
      <c r="C59" s="253" t="s">
        <v>88</v>
      </c>
      <c r="D59" s="262">
        <v>33</v>
      </c>
      <c r="E59" s="201"/>
      <c r="F59" s="202"/>
      <c r="G59" s="263"/>
      <c r="H59" s="277">
        <v>33</v>
      </c>
      <c r="I59" s="173"/>
      <c r="J59" s="173"/>
      <c r="K59" s="173"/>
      <c r="L59" s="174"/>
      <c r="M59" s="173"/>
      <c r="N59" s="278"/>
      <c r="O59" s="289"/>
      <c r="P59" s="177"/>
      <c r="Q59" s="177"/>
      <c r="R59" s="177"/>
      <c r="S59" s="177"/>
      <c r="T59" s="212"/>
      <c r="U59" s="177"/>
      <c r="V59" s="178"/>
      <c r="W59" s="177"/>
      <c r="X59" s="177"/>
      <c r="Y59" s="177"/>
      <c r="Z59" s="177"/>
      <c r="AA59" s="290"/>
      <c r="AB59" s="460"/>
      <c r="AC59" s="455"/>
      <c r="AD59" s="160"/>
      <c r="AE59" s="160"/>
      <c r="AF59" s="160"/>
      <c r="AG59" s="160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</row>
    <row r="60" spans="1:117" s="162" customFormat="1" ht="12" customHeight="1" x14ac:dyDescent="0.25">
      <c r="A60" s="252">
        <v>45045</v>
      </c>
      <c r="B60" s="211" t="s">
        <v>143</v>
      </c>
      <c r="C60" s="253" t="s">
        <v>88</v>
      </c>
      <c r="D60" s="262"/>
      <c r="E60" s="201">
        <v>60</v>
      </c>
      <c r="F60" s="202"/>
      <c r="G60" s="263"/>
      <c r="H60" s="277"/>
      <c r="I60" s="173"/>
      <c r="J60" s="173"/>
      <c r="K60" s="173"/>
      <c r="L60" s="174"/>
      <c r="M60" s="173"/>
      <c r="N60" s="278"/>
      <c r="O60" s="289"/>
      <c r="P60" s="177"/>
      <c r="Q60" s="177"/>
      <c r="R60" s="177"/>
      <c r="S60" s="177"/>
      <c r="T60" s="212"/>
      <c r="U60" s="177">
        <v>60</v>
      </c>
      <c r="V60" s="178"/>
      <c r="W60" s="177"/>
      <c r="X60" s="177"/>
      <c r="Y60" s="177"/>
      <c r="Z60" s="177"/>
      <c r="AA60" s="466"/>
      <c r="AB60" s="289"/>
      <c r="AC60" s="290"/>
      <c r="AD60" s="160"/>
      <c r="AE60" s="160"/>
      <c r="AF60" s="160"/>
      <c r="AG60" s="160"/>
      <c r="AH60" s="160"/>
      <c r="AI60" s="160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</row>
    <row r="61" spans="1:117" s="162" customFormat="1" ht="12" customHeight="1" x14ac:dyDescent="0.25">
      <c r="A61" s="252">
        <v>45045</v>
      </c>
      <c r="B61" s="211" t="s">
        <v>291</v>
      </c>
      <c r="C61" s="253" t="s">
        <v>88</v>
      </c>
      <c r="D61" s="262">
        <v>40</v>
      </c>
      <c r="E61" s="201"/>
      <c r="F61" s="202"/>
      <c r="G61" s="263"/>
      <c r="H61" s="277">
        <v>40</v>
      </c>
      <c r="I61" s="173"/>
      <c r="J61" s="173"/>
      <c r="K61" s="173"/>
      <c r="L61" s="174"/>
      <c r="M61" s="173"/>
      <c r="N61" s="278"/>
      <c r="O61" s="289"/>
      <c r="P61" s="177"/>
      <c r="Q61" s="177"/>
      <c r="R61" s="177"/>
      <c r="S61" s="177"/>
      <c r="T61" s="212"/>
      <c r="U61" s="177"/>
      <c r="V61" s="178"/>
      <c r="W61" s="177"/>
      <c r="X61" s="177"/>
      <c r="Y61" s="177"/>
      <c r="Z61" s="177"/>
      <c r="AA61" s="290"/>
      <c r="AB61" s="460"/>
      <c r="AC61" s="455"/>
      <c r="AD61" s="160"/>
      <c r="AE61" s="160"/>
      <c r="AF61" s="160"/>
      <c r="AG61" s="160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</row>
    <row r="62" spans="1:117" s="162" customFormat="1" ht="12" customHeight="1" x14ac:dyDescent="0.25">
      <c r="A62" s="252">
        <v>45045</v>
      </c>
      <c r="B62" s="211" t="s">
        <v>428</v>
      </c>
      <c r="C62" s="253" t="s">
        <v>88</v>
      </c>
      <c r="D62" s="262">
        <v>84</v>
      </c>
      <c r="E62" s="201"/>
      <c r="F62" s="202"/>
      <c r="G62" s="263"/>
      <c r="H62" s="277">
        <v>84</v>
      </c>
      <c r="I62" s="173"/>
      <c r="J62" s="173"/>
      <c r="K62" s="173"/>
      <c r="L62" s="174"/>
      <c r="M62" s="173"/>
      <c r="N62" s="278"/>
      <c r="O62" s="289"/>
      <c r="P62" s="177"/>
      <c r="Q62" s="177"/>
      <c r="R62" s="177"/>
      <c r="S62" s="177"/>
      <c r="T62" s="212"/>
      <c r="U62" s="177"/>
      <c r="V62" s="178"/>
      <c r="W62" s="177"/>
      <c r="X62" s="177"/>
      <c r="Y62" s="177"/>
      <c r="Z62" s="177"/>
      <c r="AA62" s="290"/>
      <c r="AB62" s="460"/>
      <c r="AC62" s="455"/>
      <c r="AD62" s="160"/>
      <c r="AE62" s="160"/>
      <c r="AF62" s="160"/>
      <c r="AG62" s="160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</row>
    <row r="63" spans="1:117" s="162" customFormat="1" ht="12" customHeight="1" x14ac:dyDescent="0.25">
      <c r="A63" s="252">
        <v>45045</v>
      </c>
      <c r="B63" s="211" t="s">
        <v>430</v>
      </c>
      <c r="C63" s="253" t="s">
        <v>88</v>
      </c>
      <c r="D63" s="262">
        <v>262</v>
      </c>
      <c r="E63" s="201"/>
      <c r="F63" s="202"/>
      <c r="G63" s="263"/>
      <c r="H63" s="277">
        <v>262</v>
      </c>
      <c r="I63" s="173"/>
      <c r="J63" s="173"/>
      <c r="K63" s="173"/>
      <c r="L63" s="174"/>
      <c r="M63" s="173"/>
      <c r="N63" s="278"/>
      <c r="O63" s="289"/>
      <c r="P63" s="177"/>
      <c r="Q63" s="177"/>
      <c r="R63" s="177"/>
      <c r="S63" s="177"/>
      <c r="T63" s="212"/>
      <c r="U63" s="177"/>
      <c r="V63" s="178"/>
      <c r="W63" s="177"/>
      <c r="X63" s="177"/>
      <c r="Y63" s="177"/>
      <c r="Z63" s="177"/>
      <c r="AA63" s="290"/>
      <c r="AB63" s="460"/>
      <c r="AC63" s="455"/>
      <c r="AD63" s="160"/>
      <c r="AE63" s="160"/>
      <c r="AF63" s="160"/>
      <c r="AG63" s="160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</row>
    <row r="64" spans="1:117" s="162" customFormat="1" ht="12" customHeight="1" x14ac:dyDescent="0.25">
      <c r="A64" s="252">
        <v>45045</v>
      </c>
      <c r="B64" s="211" t="s">
        <v>432</v>
      </c>
      <c r="C64" s="253" t="s">
        <v>88</v>
      </c>
      <c r="D64" s="262">
        <v>18</v>
      </c>
      <c r="E64" s="201"/>
      <c r="F64" s="202"/>
      <c r="G64" s="263"/>
      <c r="H64" s="277"/>
      <c r="I64" s="173">
        <v>18</v>
      </c>
      <c r="J64" s="173"/>
      <c r="K64" s="173"/>
      <c r="L64" s="174"/>
      <c r="M64" s="173"/>
      <c r="N64" s="278"/>
      <c r="O64" s="289"/>
      <c r="P64" s="177"/>
      <c r="Q64" s="177"/>
      <c r="R64" s="177"/>
      <c r="S64" s="177"/>
      <c r="T64" s="212"/>
      <c r="U64" s="177"/>
      <c r="V64" s="178"/>
      <c r="W64" s="177"/>
      <c r="X64" s="177"/>
      <c r="Y64" s="177"/>
      <c r="Z64" s="177"/>
      <c r="AA64" s="290"/>
      <c r="AB64" s="460"/>
      <c r="AC64" s="455"/>
      <c r="AD64" s="160"/>
      <c r="AE64" s="160"/>
      <c r="AF64" s="160"/>
      <c r="AG64" s="160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</row>
    <row r="65" spans="1:115" s="162" customFormat="1" ht="12" customHeight="1" x14ac:dyDescent="0.25">
      <c r="A65" s="252">
        <v>45045</v>
      </c>
      <c r="B65" s="211" t="s">
        <v>431</v>
      </c>
      <c r="C65" s="253" t="s">
        <v>88</v>
      </c>
      <c r="D65" s="262">
        <v>25</v>
      </c>
      <c r="E65" s="201"/>
      <c r="F65" s="202"/>
      <c r="G65" s="263"/>
      <c r="H65" s="277"/>
      <c r="I65" s="173">
        <v>25</v>
      </c>
      <c r="J65" s="173"/>
      <c r="K65" s="173"/>
      <c r="L65" s="174"/>
      <c r="M65" s="173"/>
      <c r="N65" s="278"/>
      <c r="O65" s="289"/>
      <c r="P65" s="177"/>
      <c r="Q65" s="177"/>
      <c r="R65" s="177"/>
      <c r="S65" s="177"/>
      <c r="T65" s="212"/>
      <c r="U65" s="177"/>
      <c r="V65" s="178"/>
      <c r="W65" s="177"/>
      <c r="X65" s="177"/>
      <c r="Y65" s="177"/>
      <c r="Z65" s="177"/>
      <c r="AA65" s="290"/>
      <c r="AB65" s="460"/>
      <c r="AC65" s="455"/>
      <c r="AD65" s="160"/>
      <c r="AE65" s="160"/>
      <c r="AF65" s="160"/>
      <c r="AG65" s="160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</row>
    <row r="66" spans="1:115" s="162" customFormat="1" ht="12" customHeight="1" x14ac:dyDescent="0.25">
      <c r="A66" s="252">
        <v>45045</v>
      </c>
      <c r="B66" s="211" t="s">
        <v>433</v>
      </c>
      <c r="C66" s="253" t="s">
        <v>88</v>
      </c>
      <c r="D66" s="262">
        <v>15</v>
      </c>
      <c r="E66" s="201"/>
      <c r="F66" s="202"/>
      <c r="G66" s="263"/>
      <c r="H66" s="277"/>
      <c r="I66" s="173">
        <v>15</v>
      </c>
      <c r="J66" s="173"/>
      <c r="K66" s="173"/>
      <c r="L66" s="174"/>
      <c r="M66" s="173"/>
      <c r="N66" s="278"/>
      <c r="O66" s="289"/>
      <c r="P66" s="177"/>
      <c r="Q66" s="177"/>
      <c r="R66" s="177"/>
      <c r="S66" s="177"/>
      <c r="T66" s="212"/>
      <c r="U66" s="177"/>
      <c r="V66" s="178"/>
      <c r="W66" s="177"/>
      <c r="X66" s="177"/>
      <c r="Y66" s="177"/>
      <c r="Z66" s="177"/>
      <c r="AA66" s="290"/>
      <c r="AB66" s="460"/>
      <c r="AC66" s="455"/>
      <c r="AD66" s="160"/>
      <c r="AE66" s="160"/>
      <c r="AF66" s="160"/>
      <c r="AG66" s="160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</row>
    <row r="67" spans="1:115" s="162" customFormat="1" ht="12" customHeight="1" x14ac:dyDescent="0.25">
      <c r="A67" s="252">
        <v>45045</v>
      </c>
      <c r="B67" s="211" t="s">
        <v>434</v>
      </c>
      <c r="C67" s="253" t="s">
        <v>88</v>
      </c>
      <c r="D67" s="262">
        <v>51</v>
      </c>
      <c r="E67" s="201"/>
      <c r="F67" s="202"/>
      <c r="G67" s="263"/>
      <c r="H67" s="277"/>
      <c r="I67" s="173">
        <v>51</v>
      </c>
      <c r="J67" s="173"/>
      <c r="K67" s="173"/>
      <c r="L67" s="174"/>
      <c r="M67" s="173"/>
      <c r="N67" s="278"/>
      <c r="O67" s="289"/>
      <c r="P67" s="177"/>
      <c r="Q67" s="177"/>
      <c r="R67" s="177"/>
      <c r="S67" s="177"/>
      <c r="T67" s="212"/>
      <c r="U67" s="177"/>
      <c r="V67" s="178"/>
      <c r="W67" s="177"/>
      <c r="X67" s="177"/>
      <c r="Y67" s="177"/>
      <c r="Z67" s="177"/>
      <c r="AA67" s="290"/>
      <c r="AB67" s="460"/>
      <c r="AC67" s="455"/>
      <c r="AD67" s="160"/>
      <c r="AE67" s="160"/>
      <c r="AF67" s="160"/>
      <c r="AG67" s="160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</row>
    <row r="68" spans="1:115" s="162" customFormat="1" ht="12" customHeight="1" x14ac:dyDescent="0.25">
      <c r="A68" s="252">
        <v>45045</v>
      </c>
      <c r="B68" s="211" t="s">
        <v>435</v>
      </c>
      <c r="C68" s="253" t="s">
        <v>88</v>
      </c>
      <c r="D68" s="262"/>
      <c r="E68" s="201"/>
      <c r="F68" s="202">
        <v>143.5</v>
      </c>
      <c r="G68" s="263"/>
      <c r="H68" s="277"/>
      <c r="I68" s="173">
        <v>143.5</v>
      </c>
      <c r="J68" s="173"/>
      <c r="K68" s="173"/>
      <c r="L68" s="174"/>
      <c r="M68" s="173"/>
      <c r="N68" s="278"/>
      <c r="O68" s="289"/>
      <c r="P68" s="177"/>
      <c r="Q68" s="177"/>
      <c r="R68" s="177"/>
      <c r="S68" s="177"/>
      <c r="T68" s="212"/>
      <c r="U68" s="177"/>
      <c r="V68" s="178"/>
      <c r="W68" s="177"/>
      <c r="X68" s="177"/>
      <c r="Y68" s="177"/>
      <c r="Z68" s="177"/>
      <c r="AA68" s="290"/>
      <c r="AB68" s="460"/>
      <c r="AC68" s="455"/>
      <c r="AD68" s="160"/>
      <c r="AE68" s="160"/>
      <c r="AF68" s="160"/>
      <c r="AG68" s="160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</row>
    <row r="69" spans="1:115" s="162" customFormat="1" ht="12" customHeight="1" x14ac:dyDescent="0.25">
      <c r="A69" s="252">
        <v>45045</v>
      </c>
      <c r="B69" s="211" t="s">
        <v>436</v>
      </c>
      <c r="C69" s="253" t="s">
        <v>88</v>
      </c>
      <c r="D69" s="262">
        <v>80</v>
      </c>
      <c r="E69" s="201"/>
      <c r="F69" s="202"/>
      <c r="G69" s="263"/>
      <c r="H69" s="277"/>
      <c r="I69" s="173">
        <v>80</v>
      </c>
      <c r="J69" s="173"/>
      <c r="K69" s="173"/>
      <c r="L69" s="174"/>
      <c r="M69" s="173"/>
      <c r="N69" s="278"/>
      <c r="O69" s="289"/>
      <c r="P69" s="177"/>
      <c r="Q69" s="177"/>
      <c r="R69" s="177"/>
      <c r="S69" s="177"/>
      <c r="T69" s="212"/>
      <c r="U69" s="177"/>
      <c r="V69" s="178"/>
      <c r="W69" s="177"/>
      <c r="X69" s="177"/>
      <c r="Y69" s="177"/>
      <c r="Z69" s="177"/>
      <c r="AA69" s="290"/>
      <c r="AB69" s="460"/>
      <c r="AC69" s="455"/>
      <c r="AD69" s="160"/>
      <c r="AE69" s="160"/>
      <c r="AF69" s="160"/>
      <c r="AG69" s="160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</row>
    <row r="70" spans="1:115" s="162" customFormat="1" ht="12" customHeight="1" x14ac:dyDescent="0.25">
      <c r="A70" s="252">
        <v>45045</v>
      </c>
      <c r="B70" s="211" t="s">
        <v>437</v>
      </c>
      <c r="C70" s="253" t="s">
        <v>88</v>
      </c>
      <c r="D70" s="262"/>
      <c r="E70" s="201"/>
      <c r="F70" s="202">
        <v>36</v>
      </c>
      <c r="G70" s="263"/>
      <c r="H70" s="277"/>
      <c r="I70" s="173">
        <v>36</v>
      </c>
      <c r="J70" s="173"/>
      <c r="K70" s="173"/>
      <c r="L70" s="174"/>
      <c r="M70" s="173"/>
      <c r="N70" s="278"/>
      <c r="O70" s="289"/>
      <c r="P70" s="177"/>
      <c r="Q70" s="177"/>
      <c r="R70" s="177"/>
      <c r="S70" s="177"/>
      <c r="T70" s="212"/>
      <c r="U70" s="177"/>
      <c r="V70" s="178"/>
      <c r="W70" s="177"/>
      <c r="X70" s="177"/>
      <c r="Y70" s="177"/>
      <c r="Z70" s="177"/>
      <c r="AA70" s="290"/>
      <c r="AB70" s="460"/>
      <c r="AC70" s="455"/>
      <c r="AD70" s="160"/>
      <c r="AE70" s="160"/>
      <c r="AF70" s="160"/>
      <c r="AG70" s="160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</row>
    <row r="71" spans="1:115" s="162" customFormat="1" ht="12" customHeight="1" x14ac:dyDescent="0.25">
      <c r="A71" s="252">
        <v>45045</v>
      </c>
      <c r="B71" s="211" t="s">
        <v>438</v>
      </c>
      <c r="C71" s="253" t="s">
        <v>88</v>
      </c>
      <c r="D71" s="262"/>
      <c r="E71" s="201"/>
      <c r="F71" s="202">
        <v>27</v>
      </c>
      <c r="G71" s="263"/>
      <c r="H71" s="277"/>
      <c r="I71" s="173">
        <v>27</v>
      </c>
      <c r="J71" s="173"/>
      <c r="K71" s="173"/>
      <c r="L71" s="174"/>
      <c r="M71" s="173"/>
      <c r="N71" s="278"/>
      <c r="O71" s="289"/>
      <c r="P71" s="177"/>
      <c r="Q71" s="177"/>
      <c r="R71" s="177"/>
      <c r="S71" s="177"/>
      <c r="T71" s="212"/>
      <c r="U71" s="177"/>
      <c r="V71" s="178"/>
      <c r="W71" s="177"/>
      <c r="X71" s="177"/>
      <c r="Y71" s="177"/>
      <c r="Z71" s="177"/>
      <c r="AA71" s="290"/>
      <c r="AB71" s="460"/>
      <c r="AC71" s="455"/>
      <c r="AD71" s="160"/>
      <c r="AE71" s="160"/>
      <c r="AF71" s="160"/>
      <c r="AG71" s="160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</row>
    <row r="72" spans="1:115" s="162" customFormat="1" ht="12" customHeight="1" x14ac:dyDescent="0.25">
      <c r="A72" s="252">
        <v>45045</v>
      </c>
      <c r="B72" s="211" t="s">
        <v>439</v>
      </c>
      <c r="C72" s="253" t="s">
        <v>88</v>
      </c>
      <c r="D72" s="262"/>
      <c r="E72" s="201"/>
      <c r="F72" s="202">
        <v>242.2</v>
      </c>
      <c r="G72" s="263"/>
      <c r="H72" s="277"/>
      <c r="I72" s="173">
        <v>242.2</v>
      </c>
      <c r="J72" s="173"/>
      <c r="K72" s="173"/>
      <c r="L72" s="174"/>
      <c r="M72" s="173"/>
      <c r="N72" s="278"/>
      <c r="O72" s="289"/>
      <c r="P72" s="177"/>
      <c r="Q72" s="177"/>
      <c r="R72" s="177"/>
      <c r="S72" s="177"/>
      <c r="T72" s="212"/>
      <c r="U72" s="177"/>
      <c r="V72" s="178"/>
      <c r="W72" s="177"/>
      <c r="X72" s="177"/>
      <c r="Y72" s="177"/>
      <c r="Z72" s="177"/>
      <c r="AA72" s="290"/>
      <c r="AB72" s="460"/>
      <c r="AC72" s="455"/>
      <c r="AD72" s="160"/>
      <c r="AE72" s="160"/>
      <c r="AF72" s="160"/>
      <c r="AG72" s="160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</row>
    <row r="73" spans="1:115" s="162" customFormat="1" ht="12" customHeight="1" x14ac:dyDescent="0.25">
      <c r="A73" s="252">
        <v>45045</v>
      </c>
      <c r="B73" s="211" t="s">
        <v>442</v>
      </c>
      <c r="C73" s="253" t="s">
        <v>88</v>
      </c>
      <c r="D73" s="262"/>
      <c r="E73" s="201"/>
      <c r="F73" s="202">
        <v>2</v>
      </c>
      <c r="G73" s="263"/>
      <c r="H73" s="277"/>
      <c r="I73" s="173">
        <v>2</v>
      </c>
      <c r="J73" s="173"/>
      <c r="K73" s="173"/>
      <c r="L73" s="174"/>
      <c r="M73" s="173"/>
      <c r="N73" s="278"/>
      <c r="O73" s="289"/>
      <c r="P73" s="177"/>
      <c r="Q73" s="177"/>
      <c r="R73" s="177"/>
      <c r="S73" s="177"/>
      <c r="T73" s="212"/>
      <c r="U73" s="177"/>
      <c r="V73" s="178"/>
      <c r="W73" s="177"/>
      <c r="X73" s="177"/>
      <c r="Y73" s="177"/>
      <c r="Z73" s="177"/>
      <c r="AA73" s="290"/>
      <c r="AB73" s="460"/>
      <c r="AC73" s="455"/>
      <c r="AD73" s="160"/>
      <c r="AE73" s="160"/>
      <c r="AF73" s="160"/>
      <c r="AG73" s="160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</row>
    <row r="74" spans="1:115" s="162" customFormat="1" ht="12" customHeight="1" x14ac:dyDescent="0.25">
      <c r="A74" s="252">
        <v>45045</v>
      </c>
      <c r="B74" s="211" t="s">
        <v>440</v>
      </c>
      <c r="C74" s="253" t="s">
        <v>88</v>
      </c>
      <c r="D74" s="262">
        <v>15</v>
      </c>
      <c r="E74" s="201"/>
      <c r="F74" s="202"/>
      <c r="G74" s="263"/>
      <c r="H74" s="277"/>
      <c r="I74" s="173">
        <v>15</v>
      </c>
      <c r="J74" s="173"/>
      <c r="K74" s="173"/>
      <c r="L74" s="174"/>
      <c r="M74" s="173"/>
      <c r="N74" s="278"/>
      <c r="O74" s="289"/>
      <c r="P74" s="177"/>
      <c r="Q74" s="177"/>
      <c r="R74" s="177"/>
      <c r="S74" s="177"/>
      <c r="T74" s="212"/>
      <c r="U74" s="177"/>
      <c r="V74" s="178"/>
      <c r="W74" s="177"/>
      <c r="X74" s="177"/>
      <c r="Y74" s="177"/>
      <c r="Z74" s="177"/>
      <c r="AA74" s="290"/>
      <c r="AB74" s="460"/>
      <c r="AC74" s="455"/>
      <c r="AD74" s="160"/>
      <c r="AE74" s="160"/>
      <c r="AF74" s="160"/>
      <c r="AG74" s="160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</row>
    <row r="75" spans="1:115" s="162" customFormat="1" ht="12" customHeight="1" x14ac:dyDescent="0.25">
      <c r="A75" s="252">
        <v>45045</v>
      </c>
      <c r="B75" s="211" t="s">
        <v>443</v>
      </c>
      <c r="C75" s="253" t="s">
        <v>88</v>
      </c>
      <c r="D75" s="262"/>
      <c r="E75" s="201"/>
      <c r="F75" s="202">
        <v>15</v>
      </c>
      <c r="G75" s="263"/>
      <c r="H75" s="277"/>
      <c r="I75" s="173">
        <v>15</v>
      </c>
      <c r="J75" s="173"/>
      <c r="K75" s="173"/>
      <c r="L75" s="174"/>
      <c r="M75" s="173"/>
      <c r="N75" s="278"/>
      <c r="O75" s="289"/>
      <c r="P75" s="177"/>
      <c r="Q75" s="177"/>
      <c r="R75" s="177"/>
      <c r="S75" s="177"/>
      <c r="T75" s="212"/>
      <c r="U75" s="177"/>
      <c r="V75" s="178"/>
      <c r="W75" s="177"/>
      <c r="X75" s="177"/>
      <c r="Y75" s="177"/>
      <c r="Z75" s="177"/>
      <c r="AA75" s="290"/>
      <c r="AB75" s="460"/>
      <c r="AC75" s="455"/>
      <c r="AD75" s="160"/>
      <c r="AE75" s="160"/>
      <c r="AF75" s="160"/>
      <c r="AG75" s="160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</row>
    <row r="76" spans="1:115" s="162" customFormat="1" ht="12" customHeight="1" x14ac:dyDescent="0.25">
      <c r="A76" s="252">
        <v>45045</v>
      </c>
      <c r="B76" s="211" t="s">
        <v>441</v>
      </c>
      <c r="C76" s="253" t="s">
        <v>88</v>
      </c>
      <c r="D76" s="262"/>
      <c r="E76" s="201"/>
      <c r="F76" s="202"/>
      <c r="G76" s="263">
        <v>4.88</v>
      </c>
      <c r="H76" s="277"/>
      <c r="I76" s="173"/>
      <c r="J76" s="173"/>
      <c r="K76" s="173"/>
      <c r="L76" s="174"/>
      <c r="M76" s="173"/>
      <c r="N76" s="278"/>
      <c r="O76" s="289"/>
      <c r="P76" s="177"/>
      <c r="Q76" s="177"/>
      <c r="R76" s="177"/>
      <c r="S76" s="177"/>
      <c r="T76" s="212"/>
      <c r="U76" s="177"/>
      <c r="V76" s="178">
        <v>4.88</v>
      </c>
      <c r="W76" s="177"/>
      <c r="X76" s="177"/>
      <c r="Y76" s="177"/>
      <c r="Z76" s="177"/>
      <c r="AA76" s="290"/>
      <c r="AB76" s="460"/>
      <c r="AC76" s="455"/>
      <c r="AD76" s="160"/>
      <c r="AE76" s="160"/>
      <c r="AF76" s="160"/>
      <c r="AG76" s="160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</row>
    <row r="77" spans="1:115" s="162" customFormat="1" ht="12" customHeight="1" x14ac:dyDescent="0.25">
      <c r="A77" s="252">
        <v>45046</v>
      </c>
      <c r="B77" s="211" t="s">
        <v>444</v>
      </c>
      <c r="C77" s="253" t="s">
        <v>88</v>
      </c>
      <c r="D77" s="262">
        <v>70</v>
      </c>
      <c r="E77" s="201"/>
      <c r="F77" s="202"/>
      <c r="G77" s="263"/>
      <c r="H77" s="277">
        <v>70</v>
      </c>
      <c r="I77" s="173"/>
      <c r="J77" s="173"/>
      <c r="K77" s="173"/>
      <c r="L77" s="174"/>
      <c r="M77" s="173"/>
      <c r="N77" s="278"/>
      <c r="O77" s="289"/>
      <c r="P77" s="177"/>
      <c r="Q77" s="177"/>
      <c r="R77" s="177"/>
      <c r="S77" s="177"/>
      <c r="T77" s="212"/>
      <c r="U77" s="177"/>
      <c r="V77" s="178"/>
      <c r="W77" s="177"/>
      <c r="X77" s="177"/>
      <c r="Y77" s="177"/>
      <c r="Z77" s="177"/>
      <c r="AA77" s="290"/>
      <c r="AB77" s="460"/>
      <c r="AC77" s="455"/>
      <c r="AD77" s="160"/>
      <c r="AE77" s="160"/>
      <c r="AF77" s="160"/>
      <c r="AG77" s="160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</row>
    <row r="78" spans="1:115" s="162" customFormat="1" ht="12" customHeight="1" x14ac:dyDescent="0.25">
      <c r="A78" s="252">
        <v>45046</v>
      </c>
      <c r="B78" s="211" t="s">
        <v>445</v>
      </c>
      <c r="C78" s="253" t="s">
        <v>88</v>
      </c>
      <c r="D78" s="262">
        <v>840</v>
      </c>
      <c r="E78" s="201"/>
      <c r="F78" s="202"/>
      <c r="G78" s="263">
        <v>840</v>
      </c>
      <c r="H78" s="277"/>
      <c r="I78" s="173"/>
      <c r="J78" s="173"/>
      <c r="K78" s="173"/>
      <c r="L78" s="174"/>
      <c r="M78" s="173"/>
      <c r="N78" s="278"/>
      <c r="O78" s="289"/>
      <c r="P78" s="177"/>
      <c r="Q78" s="177"/>
      <c r="R78" s="177"/>
      <c r="S78" s="177"/>
      <c r="T78" s="212"/>
      <c r="U78" s="177"/>
      <c r="V78" s="178"/>
      <c r="W78" s="177"/>
      <c r="X78" s="177"/>
      <c r="Y78" s="177"/>
      <c r="Z78" s="177"/>
      <c r="AA78" s="290"/>
      <c r="AB78" s="460"/>
      <c r="AC78" s="455"/>
      <c r="AD78" s="160"/>
      <c r="AE78" s="160"/>
      <c r="AF78" s="160"/>
      <c r="AG78" s="160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</row>
    <row r="79" spans="1:115" s="162" customFormat="1" ht="12" customHeight="1" x14ac:dyDescent="0.25">
      <c r="A79" s="252">
        <v>45046</v>
      </c>
      <c r="B79" s="211" t="s">
        <v>445</v>
      </c>
      <c r="C79" s="253" t="s">
        <v>88</v>
      </c>
      <c r="D79" s="262">
        <v>225</v>
      </c>
      <c r="E79" s="201"/>
      <c r="F79" s="202"/>
      <c r="G79" s="263">
        <v>225</v>
      </c>
      <c r="H79" s="277"/>
      <c r="I79" s="173"/>
      <c r="J79" s="173"/>
      <c r="K79" s="173"/>
      <c r="L79" s="174"/>
      <c r="M79" s="173"/>
      <c r="N79" s="278"/>
      <c r="O79" s="289"/>
      <c r="P79" s="177"/>
      <c r="Q79" s="177"/>
      <c r="R79" s="177"/>
      <c r="S79" s="177"/>
      <c r="T79" s="212"/>
      <c r="U79" s="177"/>
      <c r="V79" s="178"/>
      <c r="W79" s="177"/>
      <c r="X79" s="177"/>
      <c r="Y79" s="177"/>
      <c r="Z79" s="177"/>
      <c r="AA79" s="290"/>
      <c r="AB79" s="289"/>
      <c r="AC79" s="290"/>
      <c r="AD79" s="160"/>
      <c r="AE79" s="160"/>
      <c r="AF79" s="160"/>
      <c r="AG79" s="160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</row>
    <row r="80" spans="1:115" s="162" customFormat="1" ht="12" customHeight="1" x14ac:dyDescent="0.25">
      <c r="A80" s="252"/>
      <c r="B80" s="211"/>
      <c r="C80" s="253"/>
      <c r="D80" s="262"/>
      <c r="E80" s="201"/>
      <c r="F80" s="202"/>
      <c r="G80" s="263"/>
      <c r="H80" s="277"/>
      <c r="I80" s="173"/>
      <c r="J80" s="173"/>
      <c r="K80" s="173"/>
      <c r="L80" s="174"/>
      <c r="M80" s="173"/>
      <c r="N80" s="278"/>
      <c r="O80" s="289"/>
      <c r="P80" s="177"/>
      <c r="Q80" s="177"/>
      <c r="R80" s="177"/>
      <c r="S80" s="177"/>
      <c r="T80" s="212"/>
      <c r="U80" s="177"/>
      <c r="V80" s="178"/>
      <c r="W80" s="177"/>
      <c r="X80" s="177"/>
      <c r="Y80" s="177"/>
      <c r="Z80" s="177"/>
      <c r="AA80" s="290"/>
      <c r="AB80" s="289"/>
      <c r="AC80" s="290"/>
      <c r="AD80" s="160"/>
      <c r="AE80" s="160"/>
      <c r="AF80" s="160"/>
      <c r="AG80" s="160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</row>
    <row r="81" spans="1:115" s="9" customFormat="1" ht="11" thickBot="1" x14ac:dyDescent="0.3">
      <c r="A81" s="254" t="s">
        <v>41</v>
      </c>
      <c r="B81" s="255"/>
      <c r="C81" s="256"/>
      <c r="D81" s="264">
        <f t="shared" ref="D81:AC81" si="0">SUM(D6:D80)</f>
        <v>4872.62</v>
      </c>
      <c r="E81" s="265">
        <f t="shared" si="0"/>
        <v>2147.61</v>
      </c>
      <c r="F81" s="266">
        <f t="shared" si="0"/>
        <v>1405.1000000000001</v>
      </c>
      <c r="G81" s="267">
        <f t="shared" si="0"/>
        <v>1605.88</v>
      </c>
      <c r="H81" s="264">
        <f t="shared" si="0"/>
        <v>2519.8200000000002</v>
      </c>
      <c r="I81" s="265">
        <f t="shared" si="0"/>
        <v>2150.9</v>
      </c>
      <c r="J81" s="265">
        <f t="shared" si="0"/>
        <v>0</v>
      </c>
      <c r="K81" s="265">
        <f t="shared" si="0"/>
        <v>40.4</v>
      </c>
      <c r="L81" s="265">
        <f t="shared" si="0"/>
        <v>0</v>
      </c>
      <c r="M81" s="265">
        <f t="shared" si="0"/>
        <v>0</v>
      </c>
      <c r="N81" s="279">
        <f t="shared" si="0"/>
        <v>0</v>
      </c>
      <c r="O81" s="291">
        <f t="shared" si="0"/>
        <v>1467.36</v>
      </c>
      <c r="P81" s="292">
        <f t="shared" si="0"/>
        <v>387.71</v>
      </c>
      <c r="Q81" s="292">
        <f t="shared" si="0"/>
        <v>0</v>
      </c>
      <c r="R81" s="292">
        <f t="shared" si="0"/>
        <v>0</v>
      </c>
      <c r="S81" s="292">
        <f t="shared" si="0"/>
        <v>30</v>
      </c>
      <c r="T81" s="292">
        <f t="shared" si="0"/>
        <v>0</v>
      </c>
      <c r="U81" s="292">
        <f t="shared" si="0"/>
        <v>270.83000000000004</v>
      </c>
      <c r="V81" s="292">
        <f t="shared" si="0"/>
        <v>9.2800000000000011</v>
      </c>
      <c r="W81" s="292">
        <f t="shared" si="0"/>
        <v>0</v>
      </c>
      <c r="X81" s="292">
        <f t="shared" si="0"/>
        <v>11.27</v>
      </c>
      <c r="Y81" s="292">
        <f t="shared" si="0"/>
        <v>10.44</v>
      </c>
      <c r="Z81" s="292">
        <f t="shared" si="0"/>
        <v>0</v>
      </c>
      <c r="AA81" s="293">
        <f t="shared" si="0"/>
        <v>0</v>
      </c>
      <c r="AB81" s="291">
        <f t="shared" si="0"/>
        <v>0</v>
      </c>
      <c r="AC81" s="293">
        <f t="shared" si="0"/>
        <v>0</v>
      </c>
      <c r="AD81" s="36"/>
      <c r="AE81" s="36"/>
      <c r="AF81" s="36"/>
      <c r="AG81" s="36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s="37" customFormat="1" ht="11.5" thickTop="1" thickBot="1" x14ac:dyDescent="0.3">
      <c r="A82" s="295"/>
      <c r="B82" s="296"/>
      <c r="C82" s="297"/>
      <c r="D82" s="305"/>
      <c r="E82" s="306"/>
      <c r="F82" s="307"/>
      <c r="G82" s="308"/>
      <c r="H82" s="322"/>
      <c r="I82" s="307"/>
      <c r="J82" s="307"/>
      <c r="K82" s="307"/>
      <c r="L82" s="323"/>
      <c r="M82" s="307"/>
      <c r="N82" s="308"/>
      <c r="O82" s="339"/>
      <c r="P82" s="340"/>
      <c r="Q82" s="340"/>
      <c r="R82" s="340"/>
      <c r="S82" s="341"/>
      <c r="T82" s="340"/>
      <c r="U82" s="340"/>
      <c r="V82" s="342"/>
      <c r="W82" s="343"/>
      <c r="X82" s="343"/>
      <c r="Y82" s="343"/>
      <c r="Z82" s="343"/>
      <c r="AA82" s="344"/>
      <c r="AB82" s="471"/>
      <c r="AC82" s="472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</row>
    <row r="83" spans="1:115" s="6" customFormat="1" ht="43" thickTop="1" thickBot="1" x14ac:dyDescent="0.3">
      <c r="A83" s="298" t="s">
        <v>35</v>
      </c>
      <c r="B83" s="12" t="s">
        <v>12</v>
      </c>
      <c r="C83" s="299"/>
      <c r="D83" s="309" t="s">
        <v>13</v>
      </c>
      <c r="E83" s="213"/>
      <c r="F83" s="213" t="s">
        <v>14</v>
      </c>
      <c r="G83" s="310"/>
      <c r="H83" s="324" t="s">
        <v>15</v>
      </c>
      <c r="I83" s="13" t="s">
        <v>16</v>
      </c>
      <c r="J83" s="13" t="s">
        <v>17</v>
      </c>
      <c r="K83" s="13" t="s">
        <v>18</v>
      </c>
      <c r="L83" s="14" t="s">
        <v>19</v>
      </c>
      <c r="M83" s="15" t="s">
        <v>20</v>
      </c>
      <c r="N83" s="325" t="s">
        <v>21</v>
      </c>
      <c r="O83" s="268" t="s">
        <v>22</v>
      </c>
      <c r="P83" s="270" t="s">
        <v>23</v>
      </c>
      <c r="Q83" s="280" t="s">
        <v>24</v>
      </c>
      <c r="R83" s="281" t="s">
        <v>25</v>
      </c>
      <c r="S83" s="282" t="s">
        <v>26</v>
      </c>
      <c r="T83" s="270" t="s">
        <v>27</v>
      </c>
      <c r="U83" s="270" t="s">
        <v>28</v>
      </c>
      <c r="V83" s="269" t="s">
        <v>29</v>
      </c>
      <c r="W83" s="283" t="s">
        <v>30</v>
      </c>
      <c r="X83" s="270" t="s">
        <v>31</v>
      </c>
      <c r="Y83" s="270" t="s">
        <v>32</v>
      </c>
      <c r="Z83" s="270" t="s">
        <v>33</v>
      </c>
      <c r="AA83" s="271" t="s">
        <v>34</v>
      </c>
      <c r="AB83" s="428" t="s">
        <v>320</v>
      </c>
      <c r="AC83" s="271" t="s">
        <v>321</v>
      </c>
    </row>
    <row r="84" spans="1:115" s="6" customFormat="1" ht="11" thickBot="1" x14ac:dyDescent="0.3">
      <c r="A84" s="300"/>
      <c r="B84" s="16"/>
      <c r="C84" s="301"/>
      <c r="D84" s="311" t="s">
        <v>37</v>
      </c>
      <c r="E84" s="38" t="s">
        <v>38</v>
      </c>
      <c r="F84" s="16" t="s">
        <v>37</v>
      </c>
      <c r="G84" s="312" t="s">
        <v>38</v>
      </c>
      <c r="H84" s="300" t="s">
        <v>37</v>
      </c>
      <c r="I84" s="16" t="s">
        <v>37</v>
      </c>
      <c r="J84" s="16" t="s">
        <v>37</v>
      </c>
      <c r="K84" s="16" t="s">
        <v>37</v>
      </c>
      <c r="L84" s="17" t="s">
        <v>37</v>
      </c>
      <c r="M84" s="18" t="s">
        <v>37</v>
      </c>
      <c r="N84" s="326" t="s">
        <v>37</v>
      </c>
      <c r="O84" s="300" t="s">
        <v>38</v>
      </c>
      <c r="P84" s="16" t="s">
        <v>38</v>
      </c>
      <c r="Q84" s="18" t="s">
        <v>38</v>
      </c>
      <c r="R84" s="18" t="s">
        <v>38</v>
      </c>
      <c r="S84" s="16" t="s">
        <v>38</v>
      </c>
      <c r="T84" s="16" t="s">
        <v>38</v>
      </c>
      <c r="U84" s="16" t="s">
        <v>38</v>
      </c>
      <c r="V84" s="19" t="s">
        <v>38</v>
      </c>
      <c r="W84" s="16" t="s">
        <v>38</v>
      </c>
      <c r="X84" s="16" t="s">
        <v>38</v>
      </c>
      <c r="Y84" s="16" t="s">
        <v>38</v>
      </c>
      <c r="Z84" s="16" t="s">
        <v>38</v>
      </c>
      <c r="AA84" s="345" t="s">
        <v>38</v>
      </c>
      <c r="AB84" s="300" t="s">
        <v>322</v>
      </c>
      <c r="AC84" s="345" t="s">
        <v>322</v>
      </c>
    </row>
    <row r="85" spans="1:115" s="20" customFormat="1" ht="11" thickBot="1" x14ac:dyDescent="0.3">
      <c r="A85" s="302"/>
      <c r="B85" s="303"/>
      <c r="C85" s="304"/>
      <c r="D85" s="313">
        <f t="shared" ref="D85:AC85" si="1">SUM(D5:D80)</f>
        <v>19593.66</v>
      </c>
      <c r="E85" s="314">
        <f t="shared" si="1"/>
        <v>2147.61</v>
      </c>
      <c r="F85" s="314">
        <f t="shared" si="1"/>
        <v>1783.7000000000005</v>
      </c>
      <c r="G85" s="315">
        <f t="shared" si="1"/>
        <v>1605.88</v>
      </c>
      <c r="H85" s="327">
        <f t="shared" si="1"/>
        <v>2519.8200000000002</v>
      </c>
      <c r="I85" s="328">
        <f t="shared" si="1"/>
        <v>2150.9</v>
      </c>
      <c r="J85" s="328">
        <f t="shared" si="1"/>
        <v>0</v>
      </c>
      <c r="K85" s="328">
        <f t="shared" si="1"/>
        <v>40.4</v>
      </c>
      <c r="L85" s="328">
        <f t="shared" si="1"/>
        <v>0</v>
      </c>
      <c r="M85" s="328">
        <f t="shared" si="1"/>
        <v>0</v>
      </c>
      <c r="N85" s="329">
        <f t="shared" si="1"/>
        <v>15099.64</v>
      </c>
      <c r="O85" s="327">
        <f t="shared" si="1"/>
        <v>1467.36</v>
      </c>
      <c r="P85" s="328">
        <f t="shared" si="1"/>
        <v>387.71</v>
      </c>
      <c r="Q85" s="328">
        <f t="shared" si="1"/>
        <v>0</v>
      </c>
      <c r="R85" s="328">
        <f t="shared" si="1"/>
        <v>0</v>
      </c>
      <c r="S85" s="328">
        <f t="shared" si="1"/>
        <v>30</v>
      </c>
      <c r="T85" s="328">
        <f t="shared" si="1"/>
        <v>0</v>
      </c>
      <c r="U85" s="328">
        <f t="shared" si="1"/>
        <v>270.83000000000004</v>
      </c>
      <c r="V85" s="328">
        <f t="shared" si="1"/>
        <v>9.2800000000000011</v>
      </c>
      <c r="W85" s="328">
        <f t="shared" si="1"/>
        <v>0</v>
      </c>
      <c r="X85" s="328">
        <f t="shared" si="1"/>
        <v>11.27</v>
      </c>
      <c r="Y85" s="328">
        <f t="shared" si="1"/>
        <v>10.44</v>
      </c>
      <c r="Z85" s="328">
        <f t="shared" si="1"/>
        <v>0</v>
      </c>
      <c r="AA85" s="329">
        <f t="shared" si="1"/>
        <v>0</v>
      </c>
      <c r="AB85" s="327">
        <f t="shared" si="1"/>
        <v>0</v>
      </c>
      <c r="AC85" s="329">
        <f t="shared" si="1"/>
        <v>0</v>
      </c>
    </row>
    <row r="86" spans="1:115" s="6" customFormat="1" ht="11.5" thickTop="1" thickBot="1" x14ac:dyDescent="0.3">
      <c r="A86" s="316"/>
      <c r="B86" s="317" t="s">
        <v>42</v>
      </c>
      <c r="C86" s="318"/>
      <c r="D86" s="319">
        <f>SUM(D85-E85)</f>
        <v>17446.05</v>
      </c>
      <c r="E86" s="320"/>
      <c r="F86" s="319">
        <f>SUM(F85-G85)</f>
        <v>177.82000000000039</v>
      </c>
      <c r="G86" s="321"/>
      <c r="H86" s="331"/>
      <c r="I86" s="346"/>
      <c r="J86" s="346"/>
      <c r="K86" s="346" t="s">
        <v>43</v>
      </c>
      <c r="L86" s="333"/>
      <c r="M86" s="332"/>
      <c r="N86" s="334" t="s">
        <v>43</v>
      </c>
      <c r="O86" s="331"/>
      <c r="P86" s="332"/>
      <c r="Q86" s="332" t="s">
        <v>43</v>
      </c>
      <c r="R86" s="332" t="s">
        <v>43</v>
      </c>
      <c r="S86" s="332" t="s">
        <v>43</v>
      </c>
      <c r="T86" s="338"/>
      <c r="U86" s="332" t="s">
        <v>43</v>
      </c>
      <c r="V86" s="338"/>
      <c r="W86" s="332" t="s">
        <v>43</v>
      </c>
      <c r="X86" s="332" t="s">
        <v>43</v>
      </c>
      <c r="Y86" s="332" t="s">
        <v>43</v>
      </c>
      <c r="Z86" s="332" t="s">
        <v>43</v>
      </c>
      <c r="AA86" s="321" t="s">
        <v>43</v>
      </c>
      <c r="AB86" s="331" t="s">
        <v>43</v>
      </c>
      <c r="AC86" s="321" t="s">
        <v>43</v>
      </c>
    </row>
    <row r="87" spans="1:115" s="6" customFormat="1" ht="11.5" thickTop="1" thickBot="1" x14ac:dyDescent="0.3">
      <c r="A87" s="2"/>
      <c r="B87" s="2"/>
      <c r="C87" s="54"/>
      <c r="D87" s="34"/>
      <c r="E87" s="33"/>
      <c r="F87" s="4"/>
      <c r="I87" s="505" t="s">
        <v>44</v>
      </c>
      <c r="J87" s="506"/>
      <c r="K87" s="508"/>
      <c r="L87" s="330">
        <f>SUM(H85:N85)</f>
        <v>19810.759999999998</v>
      </c>
      <c r="N87" s="21"/>
      <c r="O87" s="4"/>
      <c r="P87" s="6" t="s">
        <v>45</v>
      </c>
      <c r="Q87" s="335" t="s">
        <v>43</v>
      </c>
      <c r="R87" s="336">
        <f>SUM(O85:AC85)</f>
        <v>2186.8900000000003</v>
      </c>
      <c r="S87" s="337"/>
    </row>
    <row r="88" spans="1:115" s="6" customFormat="1" ht="11" thickBot="1" x14ac:dyDescent="0.3">
      <c r="A88" s="2"/>
      <c r="B88" s="22" t="s">
        <v>46</v>
      </c>
      <c r="C88" s="22"/>
      <c r="D88" s="39" t="s">
        <v>43</v>
      </c>
      <c r="E88" s="179">
        <f>SUM(D85-E85+F85-G85)</f>
        <v>17623.87</v>
      </c>
      <c r="F88" s="24" t="s">
        <v>47</v>
      </c>
      <c r="H88" s="25"/>
      <c r="I88" s="45"/>
      <c r="J88" s="45"/>
      <c r="K88" s="45"/>
      <c r="L88" s="26"/>
      <c r="N88" s="23">
        <f>E85</f>
        <v>2147.61</v>
      </c>
      <c r="O88" s="495">
        <f>SUM(L87-R87)</f>
        <v>17623.87</v>
      </c>
      <c r="P88" s="496"/>
      <c r="Q88" s="499" t="s">
        <v>48</v>
      </c>
      <c r="R88" s="499"/>
      <c r="S88" s="500"/>
    </row>
    <row r="89" spans="1:115" s="6" customFormat="1" ht="10.5" x14ac:dyDescent="0.25">
      <c r="A89" s="1"/>
      <c r="B89" s="2"/>
      <c r="C89" s="54"/>
      <c r="D89" s="27"/>
      <c r="E89" s="33"/>
      <c r="F89" s="4"/>
      <c r="G89" s="3"/>
      <c r="H89" s="3"/>
      <c r="I89" s="3"/>
      <c r="J89" s="3"/>
      <c r="K89" s="3"/>
      <c r="L89" s="5"/>
      <c r="M89" s="3"/>
      <c r="N89" s="4"/>
      <c r="O89" s="4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115" s="6" customFormat="1" x14ac:dyDescent="0.25">
      <c r="A90" s="1"/>
      <c r="B90" s="2"/>
      <c r="C90" s="2"/>
      <c r="D90" s="501" t="s">
        <v>49</v>
      </c>
      <c r="E90" s="502"/>
      <c r="F90" s="180">
        <f>57+100</f>
        <v>157</v>
      </c>
      <c r="G90" s="183">
        <f>16548.35+262+(301+276.7)+(58)</f>
        <v>17446.05</v>
      </c>
      <c r="H90" s="51" t="s">
        <v>50</v>
      </c>
      <c r="I90" s="56"/>
      <c r="J90" s="56"/>
      <c r="K90" s="3"/>
      <c r="L90" s="5"/>
      <c r="M90" s="3"/>
      <c r="N90" s="4"/>
      <c r="O90" s="4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115" s="6" customFormat="1" x14ac:dyDescent="0.25">
      <c r="A91" s="1"/>
      <c r="B91" s="2"/>
      <c r="C91" s="2"/>
      <c r="D91" s="503" t="s">
        <v>51</v>
      </c>
      <c r="E91" s="504"/>
      <c r="F91" s="181">
        <v>20.6</v>
      </c>
      <c r="G91" s="183">
        <f>D86</f>
        <v>17446.05</v>
      </c>
      <c r="H91" s="51" t="s">
        <v>52</v>
      </c>
      <c r="I91" s="56"/>
      <c r="J91" s="56"/>
      <c r="K91" s="3"/>
      <c r="L91" s="5"/>
      <c r="M91" s="3"/>
      <c r="N91" s="4"/>
      <c r="O91" s="4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115" s="6" customFormat="1" x14ac:dyDescent="0.25">
      <c r="A92" s="1"/>
      <c r="B92" s="2"/>
      <c r="C92" s="2"/>
      <c r="D92" s="503" t="s">
        <v>53</v>
      </c>
      <c r="E92" s="504"/>
      <c r="F92" s="180">
        <f>0.22</f>
        <v>0.22</v>
      </c>
      <c r="G92" s="184">
        <f>G90-G91</f>
        <v>0</v>
      </c>
      <c r="H92" s="52" t="s">
        <v>54</v>
      </c>
      <c r="I92" s="3"/>
      <c r="J92" s="3"/>
      <c r="K92" s="3"/>
      <c r="L92" s="5"/>
      <c r="M92" s="3"/>
      <c r="N92" s="4"/>
      <c r="O92" s="4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115" s="6" customFormat="1" x14ac:dyDescent="0.25">
      <c r="A93" s="1"/>
      <c r="B93" s="2"/>
      <c r="C93" s="2"/>
      <c r="D93" s="489" t="s">
        <v>54</v>
      </c>
      <c r="E93" s="490"/>
      <c r="F93" s="182">
        <f>F90+F91+F92-F86</f>
        <v>-3.979039320256561E-13</v>
      </c>
      <c r="G93" s="83"/>
      <c r="H93" s="84"/>
      <c r="I93" s="3"/>
      <c r="J93" s="3"/>
      <c r="K93" s="3"/>
      <c r="L93" s="5"/>
      <c r="M93" s="3"/>
      <c r="N93" s="4"/>
      <c r="O93" s="4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</sheetData>
  <sheetProtection selectLockedCells="1" selectUnlockedCells="1"/>
  <mergeCells count="10">
    <mergeCell ref="D91:E91"/>
    <mergeCell ref="D92:E92"/>
    <mergeCell ref="D93:E93"/>
    <mergeCell ref="A1:D1"/>
    <mergeCell ref="D3:E3"/>
    <mergeCell ref="F3:G3"/>
    <mergeCell ref="I87:K87"/>
    <mergeCell ref="O88:P88"/>
    <mergeCell ref="Q88:S88"/>
    <mergeCell ref="D90:E90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B17AB-535D-4738-A07A-9E847CF40402}">
  <sheetPr>
    <pageSetUpPr fitToPage="1"/>
  </sheetPr>
  <dimension ref="A1:AP1159"/>
  <sheetViews>
    <sheetView showGridLines="0" workbookViewId="0">
      <selection activeCell="G31" sqref="G31"/>
    </sheetView>
  </sheetViews>
  <sheetFormatPr baseColWidth="10" defaultColWidth="10.81640625" defaultRowHeight="10.5" x14ac:dyDescent="0.25"/>
  <cols>
    <col min="1" max="1" width="10.81640625" style="57"/>
    <col min="2" max="2" width="31.81640625" style="57" customWidth="1"/>
    <col min="3" max="3" width="10.81640625" style="57"/>
    <col min="4" max="5" width="10.81640625" style="145" customWidth="1"/>
    <col min="6" max="6" width="10.81640625" style="57"/>
    <col min="7" max="7" width="11.81640625" style="155" customWidth="1"/>
    <col min="8" max="8" width="10.81640625" style="3"/>
    <col min="9" max="9" width="10.81640625" style="57"/>
    <col min="10" max="10" width="31.54296875" style="57" customWidth="1"/>
    <col min="11" max="11" width="10.81640625" style="57" customWidth="1"/>
    <col min="12" max="13" width="10.81640625" style="145" customWidth="1"/>
    <col min="14" max="14" width="10.81640625" style="57"/>
    <col min="15" max="15" width="11.54296875" style="155" customWidth="1"/>
    <col min="16" max="16" width="15.81640625" style="3" customWidth="1"/>
    <col min="17" max="42" width="10.81640625" style="3"/>
    <col min="43" max="16384" width="10.81640625" style="57"/>
  </cols>
  <sheetData>
    <row r="1" spans="1:42" ht="11" thickBot="1" x14ac:dyDescent="0.3">
      <c r="A1" s="422"/>
      <c r="B1" s="423"/>
      <c r="C1" s="423"/>
      <c r="D1" s="424"/>
      <c r="E1" s="424"/>
      <c r="F1" s="423"/>
      <c r="G1" s="425"/>
      <c r="I1" s="422"/>
      <c r="J1" s="423"/>
      <c r="K1" s="423"/>
      <c r="L1" s="424"/>
      <c r="M1" s="424"/>
      <c r="N1" s="423"/>
      <c r="O1" s="425"/>
    </row>
    <row r="2" spans="1:42" ht="14" thickTop="1" thickBot="1" x14ac:dyDescent="0.35">
      <c r="A2" s="486" t="s">
        <v>73</v>
      </c>
      <c r="B2" s="487"/>
      <c r="C2" s="487"/>
      <c r="D2" s="487"/>
      <c r="E2" s="487"/>
      <c r="F2" s="487"/>
      <c r="G2" s="488"/>
      <c r="I2" s="486" t="s">
        <v>74</v>
      </c>
      <c r="J2" s="487"/>
      <c r="K2" s="487"/>
      <c r="L2" s="487"/>
      <c r="M2" s="487"/>
      <c r="N2" s="487"/>
      <c r="O2" s="488"/>
    </row>
    <row r="3" spans="1:42" ht="13.5" thickTop="1" x14ac:dyDescent="0.3">
      <c r="A3" s="426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427" t="s">
        <v>8</v>
      </c>
      <c r="I3" s="426" t="s">
        <v>2</v>
      </c>
      <c r="J3" s="192" t="s">
        <v>9</v>
      </c>
      <c r="K3" s="192" t="s">
        <v>4</v>
      </c>
      <c r="L3" s="192" t="s">
        <v>5</v>
      </c>
      <c r="M3" s="192" t="s">
        <v>6</v>
      </c>
      <c r="N3" s="192" t="s">
        <v>7</v>
      </c>
      <c r="O3" s="427" t="s">
        <v>8</v>
      </c>
    </row>
    <row r="4" spans="1:42" ht="13" x14ac:dyDescent="0.3">
      <c r="A4" s="252">
        <v>45066</v>
      </c>
      <c r="B4" s="347" t="s">
        <v>463</v>
      </c>
      <c r="C4" s="191"/>
      <c r="D4" s="190"/>
      <c r="E4" s="202">
        <v>2.5</v>
      </c>
      <c r="F4" s="190">
        <f>SUM(C4:E4)</f>
        <v>2.5</v>
      </c>
      <c r="G4" s="194" t="s">
        <v>88</v>
      </c>
      <c r="I4" s="193">
        <v>45047</v>
      </c>
      <c r="J4" s="55" t="s">
        <v>447</v>
      </c>
      <c r="K4" s="185">
        <v>89.5</v>
      </c>
      <c r="L4" s="186"/>
      <c r="M4" s="187"/>
      <c r="N4" s="188">
        <f>SUM(K4:M4)</f>
        <v>89.5</v>
      </c>
      <c r="O4" s="200" t="s">
        <v>88</v>
      </c>
    </row>
    <row r="5" spans="1:42" ht="13" x14ac:dyDescent="0.3">
      <c r="A5" s="252">
        <v>45066</v>
      </c>
      <c r="B5" s="347" t="s">
        <v>461</v>
      </c>
      <c r="C5" s="191"/>
      <c r="D5" s="190"/>
      <c r="E5" s="202">
        <v>15</v>
      </c>
      <c r="F5" s="190">
        <f t="shared" ref="F5:F31" si="0">SUM(C5:E5)</f>
        <v>15</v>
      </c>
      <c r="G5" s="194" t="s">
        <v>88</v>
      </c>
      <c r="I5" s="193">
        <v>45050</v>
      </c>
      <c r="J5" s="55" t="s">
        <v>449</v>
      </c>
      <c r="K5" s="185">
        <v>70</v>
      </c>
      <c r="L5" s="186"/>
      <c r="M5" s="189"/>
      <c r="N5" s="188">
        <f t="shared" ref="N5:N31" si="1">SUM(K5:M5)</f>
        <v>70</v>
      </c>
      <c r="O5" s="200" t="s">
        <v>88</v>
      </c>
    </row>
    <row r="6" spans="1:42" ht="13" x14ac:dyDescent="0.3">
      <c r="A6" s="252">
        <v>45066</v>
      </c>
      <c r="B6" s="347" t="s">
        <v>464</v>
      </c>
      <c r="C6" s="191"/>
      <c r="D6" s="190"/>
      <c r="E6" s="202">
        <v>6</v>
      </c>
      <c r="F6" s="188">
        <f t="shared" si="0"/>
        <v>6</v>
      </c>
      <c r="G6" s="194" t="s">
        <v>88</v>
      </c>
      <c r="I6" s="193">
        <v>45053</v>
      </c>
      <c r="J6" s="55" t="s">
        <v>330</v>
      </c>
      <c r="K6" s="185">
        <v>90</v>
      </c>
      <c r="L6" s="186"/>
      <c r="M6" s="189"/>
      <c r="N6" s="190">
        <f t="shared" si="1"/>
        <v>90</v>
      </c>
      <c r="O6" s="200" t="s">
        <v>88</v>
      </c>
    </row>
    <row r="7" spans="1:42" ht="13" x14ac:dyDescent="0.3">
      <c r="A7" s="252">
        <v>45066</v>
      </c>
      <c r="B7" s="347" t="s">
        <v>465</v>
      </c>
      <c r="C7" s="191"/>
      <c r="D7" s="190"/>
      <c r="E7" s="202">
        <v>15</v>
      </c>
      <c r="F7" s="188">
        <f t="shared" si="0"/>
        <v>15</v>
      </c>
      <c r="G7" s="194" t="s">
        <v>88</v>
      </c>
      <c r="I7" s="193">
        <v>45055</v>
      </c>
      <c r="J7" s="55" t="s">
        <v>452</v>
      </c>
      <c r="K7" s="185">
        <v>415</v>
      </c>
      <c r="L7" s="186"/>
      <c r="M7" s="189"/>
      <c r="N7" s="190">
        <f t="shared" si="1"/>
        <v>415</v>
      </c>
      <c r="O7" s="200" t="s">
        <v>88</v>
      </c>
    </row>
    <row r="8" spans="1:42" ht="13" x14ac:dyDescent="0.3">
      <c r="A8" s="252">
        <v>45066</v>
      </c>
      <c r="B8" s="347" t="s">
        <v>466</v>
      </c>
      <c r="C8" s="191"/>
      <c r="D8" s="190">
        <v>64</v>
      </c>
      <c r="E8" s="202"/>
      <c r="F8" s="188">
        <f t="shared" si="0"/>
        <v>64</v>
      </c>
      <c r="G8" s="194" t="s">
        <v>88</v>
      </c>
      <c r="I8" s="252">
        <v>45056</v>
      </c>
      <c r="J8" s="211" t="s">
        <v>453</v>
      </c>
      <c r="K8" s="185">
        <v>50</v>
      </c>
      <c r="L8" s="186"/>
      <c r="M8" s="189"/>
      <c r="N8" s="190">
        <f t="shared" si="1"/>
        <v>50</v>
      </c>
      <c r="O8" s="200" t="s">
        <v>88</v>
      </c>
    </row>
    <row r="9" spans="1:42" ht="13" x14ac:dyDescent="0.3">
      <c r="A9" s="252">
        <v>45066</v>
      </c>
      <c r="B9" s="347" t="s">
        <v>467</v>
      </c>
      <c r="C9" s="191"/>
      <c r="D9" s="190"/>
      <c r="E9" s="202">
        <v>6</v>
      </c>
      <c r="F9" s="188">
        <f t="shared" si="0"/>
        <v>6</v>
      </c>
      <c r="G9" s="194" t="s">
        <v>88</v>
      </c>
      <c r="I9" s="193">
        <v>45058</v>
      </c>
      <c r="J9" s="55" t="s">
        <v>328</v>
      </c>
      <c r="K9" s="185">
        <v>50</v>
      </c>
      <c r="L9" s="186"/>
      <c r="M9" s="189"/>
      <c r="N9" s="190">
        <f t="shared" si="1"/>
        <v>50</v>
      </c>
      <c r="O9" s="200" t="s">
        <v>88</v>
      </c>
    </row>
    <row r="10" spans="1:42" ht="13" x14ac:dyDescent="0.3">
      <c r="A10" s="252">
        <v>45066</v>
      </c>
      <c r="B10" s="347" t="s">
        <v>468</v>
      </c>
      <c r="C10" s="191"/>
      <c r="D10" s="190"/>
      <c r="E10" s="202">
        <v>37.700000000000003</v>
      </c>
      <c r="F10" s="188">
        <f t="shared" si="0"/>
        <v>37.700000000000003</v>
      </c>
      <c r="G10" s="194" t="s">
        <v>88</v>
      </c>
      <c r="I10" s="193">
        <v>45061</v>
      </c>
      <c r="J10" s="55" t="s">
        <v>456</v>
      </c>
      <c r="K10" s="185">
        <v>40</v>
      </c>
      <c r="L10" s="186"/>
      <c r="M10" s="189"/>
      <c r="N10" s="190">
        <f t="shared" si="1"/>
        <v>40</v>
      </c>
      <c r="O10" s="200" t="s">
        <v>88</v>
      </c>
    </row>
    <row r="11" spans="1:42" ht="13" x14ac:dyDescent="0.3">
      <c r="A11" s="252">
        <v>45066</v>
      </c>
      <c r="B11" s="347" t="s">
        <v>468</v>
      </c>
      <c r="C11" s="191"/>
      <c r="D11" s="190"/>
      <c r="E11" s="202">
        <v>20</v>
      </c>
      <c r="F11" s="188">
        <f t="shared" si="0"/>
        <v>20</v>
      </c>
      <c r="G11" s="194" t="s">
        <v>88</v>
      </c>
      <c r="I11" s="252">
        <v>45066</v>
      </c>
      <c r="J11" s="211" t="s">
        <v>459</v>
      </c>
      <c r="K11" s="185"/>
      <c r="L11" s="186">
        <v>70</v>
      </c>
      <c r="M11" s="189"/>
      <c r="N11" s="190">
        <f t="shared" si="1"/>
        <v>70</v>
      </c>
      <c r="O11" s="200" t="s">
        <v>88</v>
      </c>
    </row>
    <row r="12" spans="1:42" s="154" customFormat="1" ht="13" x14ac:dyDescent="0.3">
      <c r="A12" s="252">
        <v>45066</v>
      </c>
      <c r="B12" s="347" t="s">
        <v>469</v>
      </c>
      <c r="C12" s="191"/>
      <c r="D12" s="186"/>
      <c r="E12" s="202">
        <v>16</v>
      </c>
      <c r="F12" s="188">
        <f t="shared" si="0"/>
        <v>16</v>
      </c>
      <c r="G12" s="194" t="s">
        <v>88</v>
      </c>
      <c r="H12" s="3"/>
      <c r="I12" s="252">
        <v>45066</v>
      </c>
      <c r="J12" s="211" t="s">
        <v>460</v>
      </c>
      <c r="K12" s="185"/>
      <c r="L12" s="186">
        <v>50</v>
      </c>
      <c r="M12" s="189"/>
      <c r="N12" s="190">
        <f t="shared" si="1"/>
        <v>50</v>
      </c>
      <c r="O12" s="200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3" x14ac:dyDescent="0.3">
      <c r="A13" s="252">
        <v>45066</v>
      </c>
      <c r="B13" s="347" t="s">
        <v>470</v>
      </c>
      <c r="C13" s="191"/>
      <c r="D13" s="190">
        <v>26.5</v>
      </c>
      <c r="E13" s="202"/>
      <c r="F13" s="190">
        <f t="shared" si="0"/>
        <v>26.5</v>
      </c>
      <c r="G13" s="194" t="s">
        <v>88</v>
      </c>
      <c r="I13" s="193">
        <v>45068</v>
      </c>
      <c r="J13" s="55" t="s">
        <v>478</v>
      </c>
      <c r="K13" s="185">
        <v>200</v>
      </c>
      <c r="L13" s="186"/>
      <c r="M13" s="189"/>
      <c r="N13" s="188">
        <f t="shared" si="1"/>
        <v>200</v>
      </c>
      <c r="O13" s="200" t="s">
        <v>88</v>
      </c>
    </row>
    <row r="14" spans="1:42" ht="13" x14ac:dyDescent="0.3">
      <c r="A14" s="252">
        <v>45066</v>
      </c>
      <c r="B14" s="347" t="s">
        <v>471</v>
      </c>
      <c r="C14" s="191"/>
      <c r="D14" s="190"/>
      <c r="E14" s="202">
        <v>90.6</v>
      </c>
      <c r="F14" s="188">
        <f t="shared" si="0"/>
        <v>90.6</v>
      </c>
      <c r="G14" s="194" t="s">
        <v>88</v>
      </c>
      <c r="I14" s="193">
        <v>45070</v>
      </c>
      <c r="J14" s="55" t="s">
        <v>335</v>
      </c>
      <c r="K14" s="185">
        <v>188</v>
      </c>
      <c r="L14" s="186"/>
      <c r="M14" s="189"/>
      <c r="N14" s="190">
        <f t="shared" si="1"/>
        <v>188</v>
      </c>
      <c r="O14" s="200" t="s">
        <v>88</v>
      </c>
    </row>
    <row r="15" spans="1:42" ht="13" x14ac:dyDescent="0.3">
      <c r="A15" s="252">
        <v>45066</v>
      </c>
      <c r="B15" s="347" t="s">
        <v>472</v>
      </c>
      <c r="C15" s="191"/>
      <c r="D15" s="190"/>
      <c r="E15" s="202">
        <v>14.5</v>
      </c>
      <c r="F15" s="188">
        <f t="shared" si="0"/>
        <v>14.5</v>
      </c>
      <c r="G15" s="194" t="s">
        <v>88</v>
      </c>
      <c r="I15" s="193">
        <v>45070</v>
      </c>
      <c r="J15" s="55" t="s">
        <v>331</v>
      </c>
      <c r="K15" s="185">
        <v>108.24</v>
      </c>
      <c r="L15" s="186"/>
      <c r="M15" s="189"/>
      <c r="N15" s="190">
        <f t="shared" si="1"/>
        <v>108.24</v>
      </c>
      <c r="O15" s="200" t="s">
        <v>88</v>
      </c>
    </row>
    <row r="16" spans="1:42" ht="13" x14ac:dyDescent="0.3">
      <c r="A16" s="252">
        <v>45066</v>
      </c>
      <c r="B16" s="347" t="s">
        <v>473</v>
      </c>
      <c r="C16" s="191"/>
      <c r="D16" s="190"/>
      <c r="E16" s="202">
        <v>50.5</v>
      </c>
      <c r="F16" s="188">
        <f t="shared" si="0"/>
        <v>50.5</v>
      </c>
      <c r="G16" s="194" t="s">
        <v>88</v>
      </c>
      <c r="I16" s="252">
        <v>45072</v>
      </c>
      <c r="J16" s="211" t="s">
        <v>486</v>
      </c>
      <c r="K16" s="185">
        <v>100</v>
      </c>
      <c r="L16" s="186"/>
      <c r="M16" s="189"/>
      <c r="N16" s="190">
        <f t="shared" si="1"/>
        <v>100</v>
      </c>
      <c r="O16" s="200" t="s">
        <v>88</v>
      </c>
    </row>
    <row r="17" spans="1:42" ht="13" x14ac:dyDescent="0.3">
      <c r="A17" s="252">
        <v>45066</v>
      </c>
      <c r="B17" s="347" t="s">
        <v>474</v>
      </c>
      <c r="C17" s="191"/>
      <c r="D17" s="190"/>
      <c r="E17" s="202">
        <v>34</v>
      </c>
      <c r="F17" s="188">
        <f t="shared" si="0"/>
        <v>34</v>
      </c>
      <c r="G17" s="194" t="s">
        <v>88</v>
      </c>
      <c r="I17" s="193">
        <v>45072</v>
      </c>
      <c r="J17" s="55" t="s">
        <v>376</v>
      </c>
      <c r="K17" s="185">
        <v>30</v>
      </c>
      <c r="L17" s="186"/>
      <c r="M17" s="189"/>
      <c r="N17" s="190">
        <f t="shared" si="1"/>
        <v>30</v>
      </c>
      <c r="O17" s="200" t="s">
        <v>88</v>
      </c>
    </row>
    <row r="18" spans="1:42" ht="13" x14ac:dyDescent="0.3">
      <c r="A18" s="252">
        <v>45066</v>
      </c>
      <c r="B18" s="347" t="s">
        <v>475</v>
      </c>
      <c r="C18" s="191"/>
      <c r="D18" s="190"/>
      <c r="E18" s="202">
        <v>2</v>
      </c>
      <c r="F18" s="188">
        <f t="shared" si="0"/>
        <v>2</v>
      </c>
      <c r="G18" s="194" t="s">
        <v>88</v>
      </c>
      <c r="I18" s="193">
        <v>45076</v>
      </c>
      <c r="J18" s="55" t="s">
        <v>495</v>
      </c>
      <c r="K18" s="185">
        <v>157</v>
      </c>
      <c r="L18" s="186"/>
      <c r="M18" s="189"/>
      <c r="N18" s="190">
        <f t="shared" si="1"/>
        <v>157</v>
      </c>
      <c r="O18" s="200" t="s">
        <v>88</v>
      </c>
    </row>
    <row r="19" spans="1:42" ht="13" x14ac:dyDescent="0.3">
      <c r="A19" s="252">
        <v>45072</v>
      </c>
      <c r="B19" s="347" t="s">
        <v>479</v>
      </c>
      <c r="C19" s="191"/>
      <c r="D19" s="190"/>
      <c r="E19" s="202">
        <v>37</v>
      </c>
      <c r="F19" s="188">
        <f t="shared" si="0"/>
        <v>37</v>
      </c>
      <c r="G19" s="194" t="s">
        <v>88</v>
      </c>
      <c r="I19" s="252"/>
      <c r="J19" s="211"/>
      <c r="K19" s="185"/>
      <c r="L19" s="186"/>
      <c r="M19" s="189"/>
      <c r="N19" s="190">
        <f t="shared" si="1"/>
        <v>0</v>
      </c>
      <c r="O19" s="200"/>
    </row>
    <row r="20" spans="1:42" ht="13" x14ac:dyDescent="0.3">
      <c r="A20" s="252">
        <v>45072</v>
      </c>
      <c r="B20" s="347" t="s">
        <v>480</v>
      </c>
      <c r="C20" s="191"/>
      <c r="D20" s="190">
        <v>72</v>
      </c>
      <c r="E20" s="202"/>
      <c r="F20" s="188">
        <f t="shared" ref="F20:F29" si="2">SUM(C20:E20)</f>
        <v>72</v>
      </c>
      <c r="G20" s="194" t="s">
        <v>88</v>
      </c>
      <c r="I20" s="193"/>
      <c r="J20" s="55"/>
      <c r="K20" s="185"/>
      <c r="L20" s="186"/>
      <c r="M20" s="189"/>
      <c r="N20" s="190">
        <f t="shared" ref="N20:N29" si="3">SUM(K20:M20)</f>
        <v>0</v>
      </c>
      <c r="O20" s="200"/>
    </row>
    <row r="21" spans="1:42" ht="13" x14ac:dyDescent="0.3">
      <c r="A21" s="252">
        <v>45072</v>
      </c>
      <c r="B21" s="347" t="s">
        <v>481</v>
      </c>
      <c r="C21" s="191"/>
      <c r="D21" s="190">
        <v>37.5</v>
      </c>
      <c r="E21" s="202"/>
      <c r="F21" s="188">
        <f t="shared" si="2"/>
        <v>37.5</v>
      </c>
      <c r="G21" s="194" t="s">
        <v>88</v>
      </c>
      <c r="I21" s="252"/>
      <c r="J21" s="211"/>
      <c r="K21" s="185"/>
      <c r="L21" s="186"/>
      <c r="M21" s="189"/>
      <c r="N21" s="190">
        <f t="shared" si="3"/>
        <v>0</v>
      </c>
      <c r="O21" s="200"/>
    </row>
    <row r="22" spans="1:42" ht="13" x14ac:dyDescent="0.3">
      <c r="A22" s="252">
        <v>45072</v>
      </c>
      <c r="B22" s="347" t="s">
        <v>482</v>
      </c>
      <c r="C22" s="191"/>
      <c r="D22" s="190">
        <v>131</v>
      </c>
      <c r="E22" s="202"/>
      <c r="F22" s="188">
        <f t="shared" si="2"/>
        <v>131</v>
      </c>
      <c r="G22" s="194" t="s">
        <v>88</v>
      </c>
      <c r="I22" s="193"/>
      <c r="J22" s="55"/>
      <c r="K22" s="185"/>
      <c r="L22" s="186"/>
      <c r="M22" s="189"/>
      <c r="N22" s="190">
        <f t="shared" si="3"/>
        <v>0</v>
      </c>
      <c r="O22" s="200"/>
    </row>
    <row r="23" spans="1:42" ht="13" x14ac:dyDescent="0.3">
      <c r="A23" s="252">
        <v>45072</v>
      </c>
      <c r="B23" s="347" t="s">
        <v>482</v>
      </c>
      <c r="C23" s="191"/>
      <c r="D23" s="190"/>
      <c r="E23" s="202">
        <v>0.5</v>
      </c>
      <c r="F23" s="188">
        <f t="shared" si="2"/>
        <v>0.5</v>
      </c>
      <c r="G23" s="194" t="s">
        <v>88</v>
      </c>
      <c r="I23" s="193"/>
      <c r="J23" s="55"/>
      <c r="K23" s="185"/>
      <c r="L23" s="186"/>
      <c r="M23" s="189"/>
      <c r="N23" s="190">
        <f t="shared" si="3"/>
        <v>0</v>
      </c>
      <c r="O23" s="200"/>
    </row>
    <row r="24" spans="1:42" ht="13" x14ac:dyDescent="0.3">
      <c r="A24" s="252">
        <v>45072</v>
      </c>
      <c r="B24" s="347" t="s">
        <v>482</v>
      </c>
      <c r="C24" s="191"/>
      <c r="D24" s="190">
        <v>18</v>
      </c>
      <c r="E24" s="202"/>
      <c r="F24" s="188">
        <f t="shared" si="2"/>
        <v>18</v>
      </c>
      <c r="G24" s="194" t="s">
        <v>88</v>
      </c>
      <c r="I24" s="252"/>
      <c r="J24" s="211"/>
      <c r="K24" s="185"/>
      <c r="L24" s="186"/>
      <c r="M24" s="189"/>
      <c r="N24" s="190">
        <f t="shared" si="3"/>
        <v>0</v>
      </c>
      <c r="O24" s="200"/>
    </row>
    <row r="25" spans="1:42" s="154" customFormat="1" ht="13" x14ac:dyDescent="0.3">
      <c r="A25" s="252">
        <v>45072</v>
      </c>
      <c r="B25" s="347" t="s">
        <v>483</v>
      </c>
      <c r="C25" s="191"/>
      <c r="D25" s="186"/>
      <c r="E25" s="202">
        <v>70</v>
      </c>
      <c r="F25" s="188">
        <f t="shared" si="2"/>
        <v>70</v>
      </c>
      <c r="G25" s="194" t="s">
        <v>88</v>
      </c>
      <c r="H25" s="3"/>
      <c r="I25" s="252"/>
      <c r="J25" s="211"/>
      <c r="K25" s="185"/>
      <c r="L25" s="186"/>
      <c r="M25" s="189"/>
      <c r="N25" s="190">
        <f t="shared" si="3"/>
        <v>0</v>
      </c>
      <c r="O25" s="20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3" x14ac:dyDescent="0.3">
      <c r="A26" s="252">
        <v>45072</v>
      </c>
      <c r="B26" s="347" t="s">
        <v>484</v>
      </c>
      <c r="C26" s="191"/>
      <c r="D26" s="190"/>
      <c r="E26" s="202">
        <v>32</v>
      </c>
      <c r="F26" s="190">
        <f t="shared" si="2"/>
        <v>32</v>
      </c>
      <c r="G26" s="194" t="s">
        <v>88</v>
      </c>
      <c r="I26" s="193"/>
      <c r="J26" s="55"/>
      <c r="K26" s="185"/>
      <c r="L26" s="186"/>
      <c r="M26" s="189"/>
      <c r="N26" s="188">
        <f t="shared" si="3"/>
        <v>0</v>
      </c>
      <c r="O26" s="200"/>
    </row>
    <row r="27" spans="1:42" ht="13" x14ac:dyDescent="0.3">
      <c r="A27" s="252">
        <v>45072</v>
      </c>
      <c r="B27" s="347" t="s">
        <v>485</v>
      </c>
      <c r="C27" s="191"/>
      <c r="D27" s="190"/>
      <c r="E27" s="202">
        <v>24</v>
      </c>
      <c r="F27" s="188">
        <f t="shared" si="2"/>
        <v>24</v>
      </c>
      <c r="G27" s="194" t="s">
        <v>88</v>
      </c>
      <c r="I27" s="193"/>
      <c r="J27" s="55"/>
      <c r="K27" s="185"/>
      <c r="L27" s="186"/>
      <c r="M27" s="189"/>
      <c r="N27" s="190">
        <f t="shared" si="3"/>
        <v>0</v>
      </c>
      <c r="O27" s="200"/>
    </row>
    <row r="28" spans="1:42" ht="13" x14ac:dyDescent="0.3">
      <c r="A28" s="252">
        <v>45074</v>
      </c>
      <c r="B28" s="347" t="s">
        <v>490</v>
      </c>
      <c r="C28" s="191"/>
      <c r="D28" s="190"/>
      <c r="E28" s="202">
        <v>22</v>
      </c>
      <c r="F28" s="188">
        <f t="shared" si="2"/>
        <v>22</v>
      </c>
      <c r="G28" s="194" t="s">
        <v>88</v>
      </c>
      <c r="I28" s="193"/>
      <c r="J28" s="55"/>
      <c r="K28" s="185"/>
      <c r="L28" s="186"/>
      <c r="M28" s="189"/>
      <c r="N28" s="190">
        <f t="shared" si="3"/>
        <v>0</v>
      </c>
      <c r="O28" s="200"/>
    </row>
    <row r="29" spans="1:42" ht="13" x14ac:dyDescent="0.3">
      <c r="A29" s="252">
        <v>45074</v>
      </c>
      <c r="B29" s="347" t="s">
        <v>491</v>
      </c>
      <c r="C29" s="191"/>
      <c r="D29" s="190"/>
      <c r="E29" s="202">
        <v>18</v>
      </c>
      <c r="F29" s="188">
        <f t="shared" si="2"/>
        <v>18</v>
      </c>
      <c r="G29" s="194" t="s">
        <v>88</v>
      </c>
      <c r="I29" s="252"/>
      <c r="J29" s="211"/>
      <c r="K29" s="185"/>
      <c r="L29" s="186"/>
      <c r="M29" s="189"/>
      <c r="N29" s="190">
        <f t="shared" si="3"/>
        <v>0</v>
      </c>
      <c r="O29" s="200"/>
    </row>
    <row r="30" spans="1:42" s="154" customFormat="1" ht="13" x14ac:dyDescent="0.3">
      <c r="A30" s="252">
        <v>45074</v>
      </c>
      <c r="B30" s="347" t="s">
        <v>492</v>
      </c>
      <c r="C30" s="191">
        <v>1171.5999999999999</v>
      </c>
      <c r="D30" s="186"/>
      <c r="E30" s="202"/>
      <c r="F30" s="188">
        <f t="shared" si="0"/>
        <v>1171.5999999999999</v>
      </c>
      <c r="G30" s="194" t="s">
        <v>88</v>
      </c>
      <c r="H30" s="3"/>
      <c r="I30" s="252"/>
      <c r="J30" s="211"/>
      <c r="K30" s="185"/>
      <c r="L30" s="186"/>
      <c r="M30" s="189"/>
      <c r="N30" s="190">
        <f t="shared" si="1"/>
        <v>0</v>
      </c>
      <c r="O30" s="20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3" customFormat="1" ht="13" x14ac:dyDescent="0.3">
      <c r="A31" s="252"/>
      <c r="B31" s="347"/>
      <c r="C31" s="191"/>
      <c r="D31" s="186"/>
      <c r="E31" s="202"/>
      <c r="F31" s="188">
        <f t="shared" si="0"/>
        <v>0</v>
      </c>
      <c r="G31" s="194"/>
      <c r="I31" s="193"/>
      <c r="J31" s="55"/>
      <c r="K31" s="185"/>
      <c r="L31" s="186"/>
      <c r="M31" s="189"/>
      <c r="N31" s="190">
        <f t="shared" si="1"/>
        <v>0</v>
      </c>
      <c r="O31" s="200"/>
    </row>
    <row r="32" spans="1:42" s="3" customFormat="1" ht="13" thickBot="1" x14ac:dyDescent="0.3">
      <c r="A32" s="195"/>
      <c r="B32" s="196" t="s">
        <v>7</v>
      </c>
      <c r="C32" s="197">
        <f>SUM(C4:C31)</f>
        <v>1171.5999999999999</v>
      </c>
      <c r="D32" s="197">
        <f>SUM(D4:D31)</f>
        <v>349</v>
      </c>
      <c r="E32" s="197">
        <f>SUM(E4:E31)</f>
        <v>513.29999999999995</v>
      </c>
      <c r="F32" s="198">
        <f>SUM(C32:E32)</f>
        <v>2033.8999999999999</v>
      </c>
      <c r="G32" s="199"/>
      <c r="I32" s="195"/>
      <c r="J32" s="196" t="s">
        <v>7</v>
      </c>
      <c r="K32" s="197">
        <f>SUM(K4:K31)</f>
        <v>1587.74</v>
      </c>
      <c r="L32" s="197">
        <f>SUM(L4:L31)</f>
        <v>120</v>
      </c>
      <c r="M32" s="197">
        <f>SUM(M4:M31)</f>
        <v>0</v>
      </c>
      <c r="N32" s="198">
        <f>SUM(N4:N31)</f>
        <v>1707.74</v>
      </c>
      <c r="O32" s="199"/>
    </row>
    <row r="33" spans="1:42" s="3" customFormat="1" ht="11" thickTop="1" x14ac:dyDescent="0.25">
      <c r="D33" s="1"/>
      <c r="E33" s="1"/>
      <c r="L33" s="1"/>
      <c r="M33" s="1"/>
    </row>
    <row r="34" spans="1:42" s="3" customFormat="1" x14ac:dyDescent="0.25">
      <c r="D34" s="1"/>
      <c r="E34" s="1"/>
      <c r="L34" s="1"/>
      <c r="M34" s="1"/>
    </row>
    <row r="35" spans="1:42" x14ac:dyDescent="0.25">
      <c r="A35" s="3"/>
      <c r="B35" s="3"/>
      <c r="C35" s="3"/>
      <c r="D35" s="1"/>
      <c r="E35" s="1"/>
      <c r="F35" s="3"/>
      <c r="G35" s="3"/>
      <c r="I35" s="3"/>
      <c r="J35" s="3"/>
      <c r="K35" s="3"/>
      <c r="L35" s="1"/>
      <c r="M35" s="1"/>
      <c r="N35" s="3"/>
      <c r="O35" s="3"/>
    </row>
    <row r="36" spans="1:42" x14ac:dyDescent="0.25">
      <c r="A36" s="3"/>
      <c r="B36" s="3"/>
      <c r="C36" s="3"/>
      <c r="D36" s="1"/>
      <c r="E36" s="1"/>
      <c r="F36" s="3"/>
      <c r="G36" s="3"/>
      <c r="I36" s="3"/>
      <c r="J36" s="3"/>
      <c r="K36" s="3"/>
      <c r="L36" s="1"/>
      <c r="M36" s="1"/>
      <c r="N36" s="3"/>
      <c r="O36" s="3"/>
      <c r="P36" s="348"/>
    </row>
    <row r="37" spans="1:42" x14ac:dyDescent="0.25">
      <c r="A37" s="3"/>
      <c r="B37" s="3"/>
      <c r="C37" s="3"/>
      <c r="D37" s="1"/>
      <c r="E37" s="1"/>
      <c r="F37" s="3"/>
      <c r="G37" s="3"/>
      <c r="I37" s="3"/>
      <c r="J37" s="3"/>
      <c r="K37" s="3"/>
      <c r="L37" s="1"/>
      <c r="M37" s="1"/>
      <c r="N37" s="3"/>
      <c r="O37" s="3"/>
    </row>
    <row r="38" spans="1:42" x14ac:dyDescent="0.25">
      <c r="A38" s="3"/>
      <c r="B38" s="3"/>
      <c r="C38" s="3"/>
      <c r="D38" s="1"/>
      <c r="E38" s="1"/>
      <c r="F38" s="3"/>
      <c r="G38" s="3"/>
      <c r="I38" s="3"/>
      <c r="J38" s="3"/>
      <c r="K38" s="3"/>
      <c r="L38" s="1"/>
      <c r="M38" s="1"/>
      <c r="N38" s="3"/>
      <c r="O38" s="3"/>
    </row>
    <row r="39" spans="1:42" x14ac:dyDescent="0.25">
      <c r="A39" s="3"/>
      <c r="B39" s="3"/>
      <c r="C39" s="3"/>
      <c r="D39" s="1"/>
      <c r="E39" s="1"/>
      <c r="F39" s="3"/>
      <c r="G39" s="3"/>
      <c r="I39" s="3"/>
      <c r="J39" s="3"/>
      <c r="K39" s="3"/>
      <c r="L39" s="1"/>
      <c r="M39" s="1"/>
      <c r="N39" s="3"/>
      <c r="O39" s="3"/>
    </row>
    <row r="40" spans="1:42" x14ac:dyDescent="0.25">
      <c r="A40" s="3"/>
      <c r="B40" s="3"/>
      <c r="C40" s="3"/>
      <c r="D40" s="1"/>
      <c r="E40" s="1"/>
      <c r="F40" s="3"/>
      <c r="G40" s="3"/>
      <c r="I40" s="3"/>
      <c r="J40" s="3"/>
      <c r="K40" s="3"/>
      <c r="L40" s="1"/>
      <c r="M40" s="1"/>
      <c r="N40" s="3"/>
      <c r="O40" s="3"/>
    </row>
    <row r="41" spans="1:42" s="154" customFormat="1" x14ac:dyDescent="0.25">
      <c r="A41" s="3"/>
      <c r="B41" s="3"/>
      <c r="C41" s="3"/>
      <c r="D41" s="1"/>
      <c r="E41" s="1"/>
      <c r="F41" s="3"/>
      <c r="G41" s="3"/>
      <c r="H41" s="3"/>
      <c r="I41" s="3"/>
      <c r="J41" s="3"/>
      <c r="K41" s="3"/>
      <c r="L41" s="1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s="3" customFormat="1" x14ac:dyDescent="0.25">
      <c r="D42" s="1"/>
      <c r="E42" s="1"/>
      <c r="L42" s="1"/>
      <c r="M42" s="1"/>
    </row>
    <row r="43" spans="1:42" s="3" customFormat="1" x14ac:dyDescent="0.25">
      <c r="D43" s="1"/>
      <c r="E43" s="1"/>
      <c r="L43" s="1"/>
      <c r="M43" s="1"/>
    </row>
    <row r="44" spans="1:42" s="3" customFormat="1" x14ac:dyDescent="0.25">
      <c r="D44" s="1"/>
      <c r="E44" s="1"/>
      <c r="L44" s="1"/>
      <c r="M44" s="1"/>
    </row>
    <row r="45" spans="1:42" s="3" customFormat="1" x14ac:dyDescent="0.25">
      <c r="D45" s="1"/>
      <c r="E45" s="1"/>
      <c r="L45" s="1"/>
      <c r="M45" s="1"/>
    </row>
    <row r="46" spans="1:42" s="3" customFormat="1" x14ac:dyDescent="0.25">
      <c r="D46" s="1"/>
      <c r="E46" s="1"/>
      <c r="L46" s="1"/>
      <c r="M46" s="1"/>
    </row>
    <row r="47" spans="1:42" s="3" customFormat="1" x14ac:dyDescent="0.25">
      <c r="D47" s="1"/>
      <c r="E47" s="1"/>
      <c r="L47" s="1"/>
      <c r="M47" s="1"/>
    </row>
    <row r="48" spans="1:42" s="3" customFormat="1" x14ac:dyDescent="0.25">
      <c r="D48" s="1"/>
      <c r="E48" s="1"/>
      <c r="L48" s="1"/>
      <c r="M48" s="1"/>
    </row>
    <row r="49" spans="4:16" s="3" customFormat="1" x14ac:dyDescent="0.25">
      <c r="D49" s="1"/>
      <c r="E49" s="1"/>
      <c r="L49" s="1"/>
      <c r="M49" s="1"/>
      <c r="P49" s="348"/>
    </row>
    <row r="50" spans="4:16" s="3" customFormat="1" x14ac:dyDescent="0.25">
      <c r="D50" s="1"/>
      <c r="E50" s="1"/>
      <c r="L50" s="1"/>
      <c r="M50" s="1"/>
      <c r="P50" s="348"/>
    </row>
    <row r="51" spans="4:16" s="3" customFormat="1" x14ac:dyDescent="0.25">
      <c r="D51" s="1"/>
      <c r="E51" s="1"/>
      <c r="L51" s="1"/>
      <c r="M51" s="1"/>
    </row>
    <row r="52" spans="4:16" s="3" customFormat="1" x14ac:dyDescent="0.25">
      <c r="D52" s="1"/>
      <c r="E52" s="1"/>
      <c r="L52" s="1"/>
      <c r="M52" s="1"/>
    </row>
    <row r="53" spans="4:16" s="3" customFormat="1" x14ac:dyDescent="0.25">
      <c r="D53" s="1"/>
      <c r="E53" s="1"/>
      <c r="L53" s="1"/>
      <c r="M53" s="1"/>
    </row>
    <row r="54" spans="4:16" s="3" customFormat="1" x14ac:dyDescent="0.25">
      <c r="D54" s="1"/>
      <c r="E54" s="1"/>
      <c r="L54" s="1"/>
      <c r="M54" s="1"/>
    </row>
    <row r="55" spans="4:16" s="3" customFormat="1" x14ac:dyDescent="0.25">
      <c r="D55" s="1"/>
      <c r="E55" s="1"/>
      <c r="L55" s="1"/>
      <c r="M55" s="1"/>
    </row>
    <row r="56" spans="4:16" s="3" customFormat="1" x14ac:dyDescent="0.25">
      <c r="D56" s="1"/>
      <c r="E56" s="1"/>
      <c r="L56" s="1"/>
      <c r="M56" s="1"/>
    </row>
    <row r="57" spans="4:16" s="3" customFormat="1" x14ac:dyDescent="0.25">
      <c r="D57" s="1"/>
      <c r="E57" s="1"/>
      <c r="L57" s="1"/>
      <c r="M57" s="1"/>
    </row>
    <row r="58" spans="4:16" s="3" customFormat="1" x14ac:dyDescent="0.25">
      <c r="D58" s="1"/>
      <c r="E58" s="1"/>
      <c r="L58" s="1"/>
      <c r="M58" s="1"/>
    </row>
    <row r="59" spans="4:16" s="3" customFormat="1" x14ac:dyDescent="0.25">
      <c r="D59" s="1"/>
      <c r="E59" s="1"/>
      <c r="L59" s="1"/>
      <c r="M59" s="1"/>
    </row>
    <row r="60" spans="4:16" s="3" customFormat="1" x14ac:dyDescent="0.25">
      <c r="D60" s="1"/>
      <c r="E60" s="1"/>
      <c r="L60" s="1"/>
      <c r="M60" s="1"/>
    </row>
    <row r="61" spans="4:16" s="3" customFormat="1" x14ac:dyDescent="0.25">
      <c r="D61" s="1"/>
      <c r="E61" s="1"/>
      <c r="L61" s="1"/>
      <c r="M61" s="1"/>
    </row>
    <row r="62" spans="4:16" s="3" customFormat="1" x14ac:dyDescent="0.25">
      <c r="D62" s="1"/>
      <c r="E62" s="1"/>
      <c r="L62" s="1"/>
      <c r="M62" s="1"/>
    </row>
    <row r="63" spans="4:16" s="3" customFormat="1" x14ac:dyDescent="0.25">
      <c r="D63" s="1"/>
      <c r="E63" s="1"/>
      <c r="L63" s="1"/>
      <c r="M63" s="1"/>
    </row>
    <row r="64" spans="4:16" s="3" customFormat="1" x14ac:dyDescent="0.25">
      <c r="D64" s="1"/>
      <c r="E64" s="1"/>
      <c r="L64" s="1"/>
      <c r="M64" s="1"/>
    </row>
    <row r="65" spans="4:13" s="3" customFormat="1" x14ac:dyDescent="0.25">
      <c r="D65" s="1"/>
      <c r="E65" s="1"/>
      <c r="L65" s="1"/>
      <c r="M65" s="1"/>
    </row>
    <row r="66" spans="4:13" s="3" customFormat="1" x14ac:dyDescent="0.25">
      <c r="D66" s="1"/>
      <c r="E66" s="1"/>
      <c r="L66" s="1"/>
      <c r="M66" s="1"/>
    </row>
    <row r="67" spans="4:13" s="3" customFormat="1" x14ac:dyDescent="0.25">
      <c r="D67" s="1"/>
      <c r="E67" s="1"/>
      <c r="L67" s="1"/>
      <c r="M67" s="1"/>
    </row>
    <row r="68" spans="4:13" s="3" customFormat="1" x14ac:dyDescent="0.25">
      <c r="D68" s="1"/>
      <c r="E68" s="1"/>
      <c r="L68" s="1"/>
      <c r="M68" s="1"/>
    </row>
    <row r="69" spans="4:13" s="3" customFormat="1" x14ac:dyDescent="0.25">
      <c r="D69" s="1"/>
      <c r="E69" s="1"/>
      <c r="L69" s="1"/>
      <c r="M69" s="1"/>
    </row>
    <row r="70" spans="4:13" s="3" customFormat="1" x14ac:dyDescent="0.25">
      <c r="D70" s="1"/>
      <c r="E70" s="1"/>
      <c r="L70" s="1"/>
      <c r="M70" s="1"/>
    </row>
    <row r="71" spans="4:13" s="3" customFormat="1" x14ac:dyDescent="0.25">
      <c r="D71" s="1"/>
      <c r="E71" s="1"/>
      <c r="L71" s="1"/>
      <c r="M71" s="1"/>
    </row>
    <row r="72" spans="4:13" s="3" customFormat="1" x14ac:dyDescent="0.25">
      <c r="D72" s="1"/>
      <c r="E72" s="1"/>
      <c r="L72" s="1"/>
      <c r="M72" s="1"/>
    </row>
    <row r="73" spans="4:13" s="3" customFormat="1" x14ac:dyDescent="0.25">
      <c r="D73" s="1"/>
      <c r="E73" s="1"/>
      <c r="L73" s="1"/>
      <c r="M73" s="1"/>
    </row>
    <row r="74" spans="4:13" s="3" customFormat="1" x14ac:dyDescent="0.25">
      <c r="D74" s="1"/>
      <c r="E74" s="1"/>
      <c r="L74" s="1"/>
      <c r="M74" s="1"/>
    </row>
    <row r="75" spans="4:13" s="3" customFormat="1" x14ac:dyDescent="0.25">
      <c r="D75" s="1"/>
      <c r="E75" s="1"/>
      <c r="L75" s="1"/>
      <c r="M75" s="1"/>
    </row>
    <row r="76" spans="4:13" s="3" customFormat="1" x14ac:dyDescent="0.25">
      <c r="D76" s="1"/>
      <c r="E76" s="1"/>
      <c r="L76" s="1"/>
      <c r="M76" s="1"/>
    </row>
    <row r="77" spans="4:13" s="3" customFormat="1" x14ac:dyDescent="0.25">
      <c r="D77" s="1"/>
      <c r="E77" s="1"/>
      <c r="L77" s="1"/>
      <c r="M77" s="1"/>
    </row>
    <row r="78" spans="4:13" s="3" customFormat="1" x14ac:dyDescent="0.25">
      <c r="D78" s="1"/>
      <c r="E78" s="1"/>
      <c r="L78" s="1"/>
      <c r="M78" s="1"/>
    </row>
    <row r="79" spans="4:13" s="3" customFormat="1" x14ac:dyDescent="0.25">
      <c r="D79" s="1"/>
      <c r="E79" s="1"/>
      <c r="L79" s="1"/>
      <c r="M79" s="1"/>
    </row>
    <row r="80" spans="4:13" s="3" customFormat="1" x14ac:dyDescent="0.25">
      <c r="D80" s="1"/>
      <c r="E80" s="1"/>
      <c r="L80" s="1"/>
      <c r="M80" s="1"/>
    </row>
    <row r="81" spans="4:13" s="3" customFormat="1" x14ac:dyDescent="0.25">
      <c r="D81" s="1"/>
      <c r="E81" s="1"/>
      <c r="L81" s="1"/>
      <c r="M81" s="1"/>
    </row>
    <row r="82" spans="4:13" s="3" customFormat="1" x14ac:dyDescent="0.25">
      <c r="D82" s="1"/>
      <c r="E82" s="1"/>
      <c r="L82" s="1"/>
      <c r="M82" s="1"/>
    </row>
    <row r="83" spans="4:13" s="3" customFormat="1" x14ac:dyDescent="0.25">
      <c r="D83" s="1"/>
      <c r="E83" s="1"/>
      <c r="L83" s="1"/>
      <c r="M83" s="1"/>
    </row>
    <row r="84" spans="4:13" s="3" customFormat="1" x14ac:dyDescent="0.25">
      <c r="D84" s="1"/>
      <c r="E84" s="1"/>
      <c r="L84" s="1"/>
      <c r="M84" s="1"/>
    </row>
    <row r="85" spans="4:13" s="3" customFormat="1" x14ac:dyDescent="0.25">
      <c r="D85" s="1"/>
      <c r="E85" s="1"/>
      <c r="L85" s="1"/>
      <c r="M85" s="1"/>
    </row>
    <row r="86" spans="4:13" s="3" customFormat="1" x14ac:dyDescent="0.25">
      <c r="D86" s="1"/>
      <c r="E86" s="1"/>
      <c r="L86" s="1"/>
      <c r="M86" s="1"/>
    </row>
    <row r="87" spans="4:13" s="3" customFormat="1" x14ac:dyDescent="0.25">
      <c r="D87" s="1"/>
      <c r="E87" s="1"/>
      <c r="L87" s="1"/>
      <c r="M87" s="1"/>
    </row>
    <row r="88" spans="4:13" s="3" customFormat="1" x14ac:dyDescent="0.25">
      <c r="D88" s="1"/>
      <c r="E88" s="1"/>
      <c r="L88" s="1"/>
      <c r="M88" s="1"/>
    </row>
    <row r="89" spans="4:13" s="3" customFormat="1" x14ac:dyDescent="0.25">
      <c r="D89" s="1"/>
      <c r="E89" s="1"/>
      <c r="L89" s="1"/>
      <c r="M89" s="1"/>
    </row>
    <row r="90" spans="4:13" s="3" customFormat="1" x14ac:dyDescent="0.25">
      <c r="D90" s="1"/>
      <c r="E90" s="1"/>
      <c r="L90" s="1"/>
      <c r="M90" s="1"/>
    </row>
    <row r="91" spans="4:13" s="3" customFormat="1" x14ac:dyDescent="0.25">
      <c r="D91" s="1"/>
      <c r="E91" s="1"/>
      <c r="L91" s="1"/>
      <c r="M91" s="1"/>
    </row>
    <row r="92" spans="4:13" s="3" customFormat="1" x14ac:dyDescent="0.25">
      <c r="D92" s="1"/>
      <c r="E92" s="1"/>
      <c r="L92" s="1"/>
      <c r="M92" s="1"/>
    </row>
    <row r="93" spans="4:13" s="3" customFormat="1" x14ac:dyDescent="0.25">
      <c r="D93" s="1"/>
      <c r="E93" s="1"/>
      <c r="L93" s="1"/>
      <c r="M93" s="1"/>
    </row>
    <row r="94" spans="4:13" s="3" customFormat="1" x14ac:dyDescent="0.25">
      <c r="D94" s="1"/>
      <c r="E94" s="1"/>
      <c r="L94" s="1"/>
      <c r="M94" s="1"/>
    </row>
    <row r="95" spans="4:13" s="3" customFormat="1" x14ac:dyDescent="0.25">
      <c r="D95" s="1"/>
      <c r="E95" s="1"/>
      <c r="L95" s="1"/>
      <c r="M95" s="1"/>
    </row>
    <row r="96" spans="4:13" s="3" customFormat="1" x14ac:dyDescent="0.25">
      <c r="D96" s="1"/>
      <c r="E96" s="1"/>
      <c r="L96" s="1"/>
      <c r="M96" s="1"/>
    </row>
    <row r="97" spans="4:13" s="3" customFormat="1" x14ac:dyDescent="0.25">
      <c r="D97" s="1"/>
      <c r="E97" s="1"/>
      <c r="L97" s="1"/>
      <c r="M97" s="1"/>
    </row>
    <row r="98" spans="4:13" s="3" customFormat="1" x14ac:dyDescent="0.25">
      <c r="D98" s="1"/>
      <c r="E98" s="1"/>
      <c r="L98" s="1"/>
      <c r="M98" s="1"/>
    </row>
    <row r="99" spans="4:13" s="3" customFormat="1" x14ac:dyDescent="0.25">
      <c r="D99" s="1"/>
      <c r="E99" s="1"/>
      <c r="L99" s="1"/>
      <c r="M99" s="1"/>
    </row>
    <row r="100" spans="4:13" s="3" customFormat="1" x14ac:dyDescent="0.25">
      <c r="D100" s="1"/>
      <c r="E100" s="1"/>
      <c r="L100" s="1"/>
      <c r="M100" s="1"/>
    </row>
    <row r="101" spans="4:13" s="3" customFormat="1" x14ac:dyDescent="0.25">
      <c r="D101" s="1"/>
      <c r="E101" s="1"/>
      <c r="L101" s="1"/>
      <c r="M101" s="1"/>
    </row>
    <row r="102" spans="4:13" s="3" customFormat="1" x14ac:dyDescent="0.25">
      <c r="D102" s="1"/>
      <c r="E102" s="1"/>
      <c r="L102" s="1"/>
      <c r="M102" s="1"/>
    </row>
    <row r="103" spans="4:13" s="3" customFormat="1" x14ac:dyDescent="0.25">
      <c r="D103" s="1"/>
      <c r="E103" s="1"/>
      <c r="L103" s="1"/>
      <c r="M103" s="1"/>
    </row>
    <row r="104" spans="4:13" s="3" customFormat="1" x14ac:dyDescent="0.25">
      <c r="D104" s="1"/>
      <c r="E104" s="1"/>
      <c r="L104" s="1"/>
      <c r="M104" s="1"/>
    </row>
    <row r="105" spans="4:13" s="3" customFormat="1" x14ac:dyDescent="0.25">
      <c r="D105" s="1"/>
      <c r="E105" s="1"/>
      <c r="L105" s="1"/>
      <c r="M105" s="1"/>
    </row>
    <row r="106" spans="4:13" s="3" customFormat="1" x14ac:dyDescent="0.25">
      <c r="D106" s="1"/>
      <c r="E106" s="1"/>
      <c r="L106" s="1"/>
      <c r="M106" s="1"/>
    </row>
    <row r="107" spans="4:13" s="3" customFormat="1" x14ac:dyDescent="0.25">
      <c r="D107" s="1"/>
      <c r="E107" s="1"/>
      <c r="L107" s="1"/>
      <c r="M107" s="1"/>
    </row>
    <row r="108" spans="4:13" s="3" customFormat="1" x14ac:dyDescent="0.25">
      <c r="D108" s="1"/>
      <c r="E108" s="1"/>
      <c r="L108" s="1"/>
      <c r="M108" s="1"/>
    </row>
    <row r="109" spans="4:13" s="3" customFormat="1" x14ac:dyDescent="0.25">
      <c r="D109" s="1"/>
      <c r="E109" s="1"/>
      <c r="L109" s="1"/>
      <c r="M109" s="1"/>
    </row>
    <row r="110" spans="4:13" s="3" customFormat="1" x14ac:dyDescent="0.25">
      <c r="D110" s="1"/>
      <c r="E110" s="1"/>
      <c r="L110" s="1"/>
      <c r="M110" s="1"/>
    </row>
    <row r="111" spans="4:13" s="3" customFormat="1" x14ac:dyDescent="0.25">
      <c r="D111" s="1"/>
      <c r="E111" s="1"/>
      <c r="L111" s="1"/>
      <c r="M111" s="1"/>
    </row>
    <row r="112" spans="4:13" s="3" customFormat="1" x14ac:dyDescent="0.25">
      <c r="D112" s="1"/>
      <c r="E112" s="1"/>
      <c r="L112" s="1"/>
      <c r="M112" s="1"/>
    </row>
    <row r="113" spans="4:13" s="3" customFormat="1" x14ac:dyDescent="0.25">
      <c r="D113" s="1"/>
      <c r="E113" s="1"/>
      <c r="L113" s="1"/>
      <c r="M113" s="1"/>
    </row>
    <row r="114" spans="4:13" s="3" customFormat="1" x14ac:dyDescent="0.25">
      <c r="D114" s="1"/>
      <c r="E114" s="1"/>
      <c r="L114" s="1"/>
      <c r="M114" s="1"/>
    </row>
    <row r="115" spans="4:13" s="3" customFormat="1" x14ac:dyDescent="0.25">
      <c r="D115" s="1"/>
      <c r="E115" s="1"/>
      <c r="L115" s="1"/>
      <c r="M115" s="1"/>
    </row>
    <row r="116" spans="4:13" s="3" customFormat="1" x14ac:dyDescent="0.25">
      <c r="D116" s="1"/>
      <c r="E116" s="1"/>
      <c r="L116" s="1"/>
      <c r="M116" s="1"/>
    </row>
    <row r="117" spans="4:13" s="3" customFormat="1" x14ac:dyDescent="0.25">
      <c r="D117" s="1"/>
      <c r="E117" s="1"/>
      <c r="L117" s="1"/>
      <c r="M117" s="1"/>
    </row>
    <row r="118" spans="4:13" s="3" customFormat="1" x14ac:dyDescent="0.25">
      <c r="D118" s="1"/>
      <c r="E118" s="1"/>
      <c r="L118" s="1"/>
      <c r="M118" s="1"/>
    </row>
    <row r="119" spans="4:13" s="3" customFormat="1" x14ac:dyDescent="0.25">
      <c r="D119" s="1"/>
      <c r="E119" s="1"/>
      <c r="L119" s="1"/>
      <c r="M119" s="1"/>
    </row>
    <row r="120" spans="4:13" s="3" customFormat="1" x14ac:dyDescent="0.25">
      <c r="D120" s="1"/>
      <c r="E120" s="1"/>
      <c r="L120" s="1"/>
      <c r="M120" s="1"/>
    </row>
    <row r="121" spans="4:13" s="3" customFormat="1" x14ac:dyDescent="0.25">
      <c r="D121" s="1"/>
      <c r="E121" s="1"/>
      <c r="L121" s="1"/>
      <c r="M121" s="1"/>
    </row>
    <row r="122" spans="4:13" s="3" customFormat="1" x14ac:dyDescent="0.25">
      <c r="D122" s="1"/>
      <c r="E122" s="1"/>
      <c r="L122" s="1"/>
      <c r="M122" s="1"/>
    </row>
    <row r="123" spans="4:13" s="3" customFormat="1" x14ac:dyDescent="0.25">
      <c r="D123" s="1"/>
      <c r="E123" s="1"/>
      <c r="L123" s="1"/>
      <c r="M123" s="1"/>
    </row>
    <row r="124" spans="4:13" s="3" customFormat="1" x14ac:dyDescent="0.25">
      <c r="D124" s="1"/>
      <c r="E124" s="1"/>
      <c r="L124" s="1"/>
      <c r="M124" s="1"/>
    </row>
    <row r="125" spans="4:13" s="3" customFormat="1" x14ac:dyDescent="0.25">
      <c r="D125" s="1"/>
      <c r="E125" s="1"/>
      <c r="L125" s="1"/>
      <c r="M125" s="1"/>
    </row>
    <row r="126" spans="4:13" s="3" customFormat="1" x14ac:dyDescent="0.25">
      <c r="D126" s="1"/>
      <c r="E126" s="1"/>
      <c r="L126" s="1"/>
      <c r="M126" s="1"/>
    </row>
    <row r="127" spans="4:13" s="3" customFormat="1" x14ac:dyDescent="0.25">
      <c r="D127" s="1"/>
      <c r="E127" s="1"/>
      <c r="L127" s="1"/>
      <c r="M127" s="1"/>
    </row>
    <row r="128" spans="4:13" s="3" customFormat="1" x14ac:dyDescent="0.25">
      <c r="D128" s="1"/>
      <c r="E128" s="1"/>
      <c r="L128" s="1"/>
      <c r="M128" s="1"/>
    </row>
    <row r="129" spans="4:13" s="3" customFormat="1" x14ac:dyDescent="0.25">
      <c r="D129" s="1"/>
      <c r="E129" s="1"/>
      <c r="L129" s="1"/>
      <c r="M129" s="1"/>
    </row>
    <row r="130" spans="4:13" s="3" customFormat="1" x14ac:dyDescent="0.25">
      <c r="D130" s="1"/>
      <c r="E130" s="1"/>
      <c r="L130" s="1"/>
      <c r="M130" s="1"/>
    </row>
    <row r="131" spans="4:13" s="3" customFormat="1" x14ac:dyDescent="0.25">
      <c r="D131" s="1"/>
      <c r="E131" s="1"/>
      <c r="L131" s="1"/>
      <c r="M131" s="1"/>
    </row>
    <row r="132" spans="4:13" s="3" customFormat="1" x14ac:dyDescent="0.25">
      <c r="D132" s="1"/>
      <c r="E132" s="1"/>
      <c r="L132" s="1"/>
      <c r="M132" s="1"/>
    </row>
    <row r="133" spans="4:13" s="3" customFormat="1" x14ac:dyDescent="0.25">
      <c r="D133" s="1"/>
      <c r="E133" s="1"/>
      <c r="L133" s="1"/>
      <c r="M133" s="1"/>
    </row>
    <row r="134" spans="4:13" s="3" customFormat="1" x14ac:dyDescent="0.25">
      <c r="D134" s="1"/>
      <c r="E134" s="1"/>
      <c r="L134" s="1"/>
      <c r="M134" s="1"/>
    </row>
    <row r="135" spans="4:13" s="3" customFormat="1" x14ac:dyDescent="0.25">
      <c r="D135" s="1"/>
      <c r="E135" s="1"/>
      <c r="L135" s="1"/>
      <c r="M135" s="1"/>
    </row>
    <row r="136" spans="4:13" s="3" customFormat="1" x14ac:dyDescent="0.25">
      <c r="D136" s="1"/>
      <c r="E136" s="1"/>
      <c r="L136" s="1"/>
      <c r="M136" s="1"/>
    </row>
    <row r="137" spans="4:13" s="3" customFormat="1" x14ac:dyDescent="0.25">
      <c r="D137" s="1"/>
      <c r="E137" s="1"/>
      <c r="L137" s="1"/>
      <c r="M137" s="1"/>
    </row>
    <row r="138" spans="4:13" s="3" customFormat="1" x14ac:dyDescent="0.25">
      <c r="D138" s="1"/>
      <c r="E138" s="1"/>
      <c r="L138" s="1"/>
      <c r="M138" s="1"/>
    </row>
    <row r="139" spans="4:13" s="3" customFormat="1" x14ac:dyDescent="0.25">
      <c r="D139" s="1"/>
      <c r="E139" s="1"/>
      <c r="L139" s="1"/>
      <c r="M139" s="1"/>
    </row>
    <row r="140" spans="4:13" s="3" customFormat="1" x14ac:dyDescent="0.25">
      <c r="D140" s="1"/>
      <c r="E140" s="1"/>
      <c r="L140" s="1"/>
      <c r="M140" s="1"/>
    </row>
    <row r="141" spans="4:13" s="3" customFormat="1" x14ac:dyDescent="0.25">
      <c r="D141" s="1"/>
      <c r="E141" s="1"/>
      <c r="L141" s="1"/>
      <c r="M141" s="1"/>
    </row>
    <row r="142" spans="4:13" s="3" customFormat="1" x14ac:dyDescent="0.25">
      <c r="D142" s="1"/>
      <c r="E142" s="1"/>
      <c r="L142" s="1"/>
      <c r="M142" s="1"/>
    </row>
    <row r="143" spans="4:13" s="3" customFormat="1" x14ac:dyDescent="0.25">
      <c r="D143" s="1"/>
      <c r="E143" s="1"/>
      <c r="L143" s="1"/>
      <c r="M143" s="1"/>
    </row>
    <row r="144" spans="4:13" s="3" customFormat="1" x14ac:dyDescent="0.25">
      <c r="D144" s="1"/>
      <c r="E144" s="1"/>
      <c r="L144" s="1"/>
      <c r="M144" s="1"/>
    </row>
    <row r="145" spans="4:13" s="3" customFormat="1" x14ac:dyDescent="0.25">
      <c r="D145" s="1"/>
      <c r="E145" s="1"/>
      <c r="L145" s="1"/>
      <c r="M145" s="1"/>
    </row>
    <row r="146" spans="4:13" s="3" customFormat="1" x14ac:dyDescent="0.25">
      <c r="D146" s="1"/>
      <c r="E146" s="1"/>
      <c r="L146" s="1"/>
      <c r="M146" s="1"/>
    </row>
    <row r="147" spans="4:13" s="3" customFormat="1" x14ac:dyDescent="0.25">
      <c r="D147" s="1"/>
      <c r="E147" s="1"/>
      <c r="L147" s="1"/>
      <c r="M147" s="1"/>
    </row>
    <row r="148" spans="4:13" s="3" customFormat="1" x14ac:dyDescent="0.25">
      <c r="D148" s="1"/>
      <c r="E148" s="1"/>
      <c r="L148" s="1"/>
      <c r="M148" s="1"/>
    </row>
    <row r="149" spans="4:13" s="3" customFormat="1" x14ac:dyDescent="0.25">
      <c r="D149" s="1"/>
      <c r="E149" s="1"/>
      <c r="L149" s="1"/>
      <c r="M149" s="1"/>
    </row>
    <row r="150" spans="4:13" s="3" customFormat="1" x14ac:dyDescent="0.25">
      <c r="D150" s="1"/>
      <c r="E150" s="1"/>
      <c r="L150" s="1"/>
      <c r="M150" s="1"/>
    </row>
    <row r="151" spans="4:13" s="3" customFormat="1" x14ac:dyDescent="0.25">
      <c r="D151" s="1"/>
      <c r="E151" s="1"/>
      <c r="L151" s="1"/>
      <c r="M151" s="1"/>
    </row>
    <row r="152" spans="4:13" s="3" customFormat="1" x14ac:dyDescent="0.25">
      <c r="D152" s="1"/>
      <c r="E152" s="1"/>
      <c r="L152" s="1"/>
      <c r="M152" s="1"/>
    </row>
    <row r="153" spans="4:13" s="3" customFormat="1" x14ac:dyDescent="0.25">
      <c r="D153" s="1"/>
      <c r="E153" s="1"/>
      <c r="L153" s="1"/>
      <c r="M153" s="1"/>
    </row>
    <row r="154" spans="4:13" s="3" customFormat="1" x14ac:dyDescent="0.25">
      <c r="D154" s="1"/>
      <c r="E154" s="1"/>
      <c r="L154" s="1"/>
      <c r="M154" s="1"/>
    </row>
    <row r="155" spans="4:13" s="3" customFormat="1" x14ac:dyDescent="0.25">
      <c r="D155" s="1"/>
      <c r="E155" s="1"/>
      <c r="L155" s="1"/>
      <c r="M155" s="1"/>
    </row>
    <row r="156" spans="4:13" s="3" customFormat="1" x14ac:dyDescent="0.25">
      <c r="D156" s="1"/>
      <c r="E156" s="1"/>
      <c r="L156" s="1"/>
      <c r="M156" s="1"/>
    </row>
    <row r="157" spans="4:13" s="3" customFormat="1" x14ac:dyDescent="0.25">
      <c r="D157" s="1"/>
      <c r="E157" s="1"/>
      <c r="L157" s="1"/>
      <c r="M157" s="1"/>
    </row>
    <row r="158" spans="4:13" s="3" customFormat="1" x14ac:dyDescent="0.25">
      <c r="D158" s="1"/>
      <c r="E158" s="1"/>
      <c r="L158" s="1"/>
      <c r="M158" s="1"/>
    </row>
    <row r="159" spans="4:13" s="3" customFormat="1" x14ac:dyDescent="0.25">
      <c r="D159" s="1"/>
      <c r="E159" s="1"/>
      <c r="L159" s="1"/>
      <c r="M159" s="1"/>
    </row>
    <row r="160" spans="4:13" s="3" customFormat="1" x14ac:dyDescent="0.25">
      <c r="D160" s="1"/>
      <c r="E160" s="1"/>
      <c r="L160" s="1"/>
      <c r="M160" s="1"/>
    </row>
    <row r="161" spans="4:13" s="3" customFormat="1" x14ac:dyDescent="0.25">
      <c r="D161" s="1"/>
      <c r="E161" s="1"/>
      <c r="L161" s="1"/>
      <c r="M161" s="1"/>
    </row>
    <row r="162" spans="4:13" s="3" customFormat="1" x14ac:dyDescent="0.25">
      <c r="D162" s="1"/>
      <c r="E162" s="1"/>
      <c r="L162" s="1"/>
      <c r="M162" s="1"/>
    </row>
    <row r="163" spans="4:13" s="3" customFormat="1" x14ac:dyDescent="0.25">
      <c r="D163" s="1"/>
      <c r="E163" s="1"/>
      <c r="L163" s="1"/>
      <c r="M163" s="1"/>
    </row>
    <row r="164" spans="4:13" s="3" customFormat="1" x14ac:dyDescent="0.25">
      <c r="D164" s="1"/>
      <c r="E164" s="1"/>
      <c r="L164" s="1"/>
      <c r="M164" s="1"/>
    </row>
    <row r="165" spans="4:13" s="3" customFormat="1" x14ac:dyDescent="0.25">
      <c r="D165" s="1"/>
      <c r="E165" s="1"/>
      <c r="L165" s="1"/>
      <c r="M165" s="1"/>
    </row>
    <row r="166" spans="4:13" s="3" customFormat="1" x14ac:dyDescent="0.25">
      <c r="D166" s="1"/>
      <c r="E166" s="1"/>
      <c r="L166" s="1"/>
      <c r="M166" s="1"/>
    </row>
    <row r="167" spans="4:13" s="3" customFormat="1" x14ac:dyDescent="0.25">
      <c r="D167" s="1"/>
      <c r="E167" s="1"/>
      <c r="L167" s="1"/>
      <c r="M167" s="1"/>
    </row>
    <row r="168" spans="4:13" s="3" customFormat="1" x14ac:dyDescent="0.25">
      <c r="D168" s="1"/>
      <c r="E168" s="1"/>
      <c r="L168" s="1"/>
      <c r="M168" s="1"/>
    </row>
    <row r="169" spans="4:13" s="3" customFormat="1" x14ac:dyDescent="0.25">
      <c r="D169" s="1"/>
      <c r="E169" s="1"/>
      <c r="L169" s="1"/>
      <c r="M169" s="1"/>
    </row>
    <row r="170" spans="4:13" s="3" customFormat="1" x14ac:dyDescent="0.25">
      <c r="D170" s="1"/>
      <c r="E170" s="1"/>
      <c r="L170" s="1"/>
      <c r="M170" s="1"/>
    </row>
    <row r="171" spans="4:13" s="3" customFormat="1" x14ac:dyDescent="0.25">
      <c r="D171" s="1"/>
      <c r="E171" s="1"/>
      <c r="L171" s="1"/>
      <c r="M171" s="1"/>
    </row>
    <row r="172" spans="4:13" s="3" customFormat="1" x14ac:dyDescent="0.25">
      <c r="D172" s="1"/>
      <c r="E172" s="1"/>
      <c r="L172" s="1"/>
      <c r="M172" s="1"/>
    </row>
    <row r="173" spans="4:13" s="3" customFormat="1" x14ac:dyDescent="0.25">
      <c r="D173" s="1"/>
      <c r="E173" s="1"/>
      <c r="L173" s="1"/>
      <c r="M173" s="1"/>
    </row>
    <row r="174" spans="4:13" s="3" customFormat="1" x14ac:dyDescent="0.25">
      <c r="D174" s="1"/>
      <c r="E174" s="1"/>
      <c r="L174" s="1"/>
      <c r="M174" s="1"/>
    </row>
    <row r="175" spans="4:13" s="3" customFormat="1" x14ac:dyDescent="0.25">
      <c r="D175" s="1"/>
      <c r="E175" s="1"/>
      <c r="L175" s="1"/>
      <c r="M175" s="1"/>
    </row>
    <row r="176" spans="4:13" s="3" customFormat="1" x14ac:dyDescent="0.25">
      <c r="D176" s="1"/>
      <c r="E176" s="1"/>
      <c r="L176" s="1"/>
      <c r="M176" s="1"/>
    </row>
    <row r="177" spans="4:13" s="3" customFormat="1" x14ac:dyDescent="0.25">
      <c r="D177" s="1"/>
      <c r="E177" s="1"/>
      <c r="L177" s="1"/>
      <c r="M177" s="1"/>
    </row>
    <row r="178" spans="4:13" s="3" customFormat="1" x14ac:dyDescent="0.25">
      <c r="D178" s="1"/>
      <c r="E178" s="1"/>
      <c r="L178" s="1"/>
      <c r="M178" s="1"/>
    </row>
    <row r="179" spans="4:13" s="3" customFormat="1" x14ac:dyDescent="0.25">
      <c r="D179" s="1"/>
      <c r="E179" s="1"/>
      <c r="L179" s="1"/>
      <c r="M179" s="1"/>
    </row>
    <row r="180" spans="4:13" s="3" customFormat="1" x14ac:dyDescent="0.25">
      <c r="D180" s="1"/>
      <c r="E180" s="1"/>
      <c r="L180" s="1"/>
      <c r="M180" s="1"/>
    </row>
    <row r="181" spans="4:13" s="3" customFormat="1" x14ac:dyDescent="0.25">
      <c r="D181" s="1"/>
      <c r="E181" s="1"/>
      <c r="L181" s="1"/>
      <c r="M181" s="1"/>
    </row>
    <row r="182" spans="4:13" s="3" customFormat="1" x14ac:dyDescent="0.25">
      <c r="D182" s="1"/>
      <c r="E182" s="1"/>
      <c r="L182" s="1"/>
      <c r="M182" s="1"/>
    </row>
    <row r="183" spans="4:13" s="3" customFormat="1" x14ac:dyDescent="0.25">
      <c r="D183" s="1"/>
      <c r="E183" s="1"/>
      <c r="L183" s="1"/>
      <c r="M183" s="1"/>
    </row>
    <row r="184" spans="4:13" s="3" customFormat="1" x14ac:dyDescent="0.25">
      <c r="D184" s="1"/>
      <c r="E184" s="1"/>
      <c r="L184" s="1"/>
      <c r="M184" s="1"/>
    </row>
    <row r="185" spans="4:13" s="3" customFormat="1" x14ac:dyDescent="0.25">
      <c r="D185" s="1"/>
      <c r="E185" s="1"/>
      <c r="L185" s="1"/>
      <c r="M185" s="1"/>
    </row>
    <row r="186" spans="4:13" s="3" customFormat="1" x14ac:dyDescent="0.25">
      <c r="D186" s="1"/>
      <c r="E186" s="1"/>
      <c r="L186" s="1"/>
      <c r="M186" s="1"/>
    </row>
    <row r="187" spans="4:13" s="3" customFormat="1" x14ac:dyDescent="0.25">
      <c r="D187" s="1"/>
      <c r="E187" s="1"/>
      <c r="L187" s="1"/>
      <c r="M187" s="1"/>
    </row>
    <row r="188" spans="4:13" s="3" customFormat="1" x14ac:dyDescent="0.25">
      <c r="D188" s="1"/>
      <c r="E188" s="1"/>
      <c r="L188" s="1"/>
      <c r="M188" s="1"/>
    </row>
    <row r="189" spans="4:13" s="3" customFormat="1" x14ac:dyDescent="0.25">
      <c r="D189" s="1"/>
      <c r="E189" s="1"/>
      <c r="L189" s="1"/>
      <c r="M189" s="1"/>
    </row>
    <row r="190" spans="4:13" s="3" customFormat="1" x14ac:dyDescent="0.25">
      <c r="D190" s="1"/>
      <c r="E190" s="1"/>
      <c r="L190" s="1"/>
      <c r="M190" s="1"/>
    </row>
    <row r="191" spans="4:13" s="3" customFormat="1" x14ac:dyDescent="0.25">
      <c r="D191" s="1"/>
      <c r="E191" s="1"/>
      <c r="L191" s="1"/>
      <c r="M191" s="1"/>
    </row>
    <row r="192" spans="4:13" s="3" customFormat="1" x14ac:dyDescent="0.25">
      <c r="D192" s="1"/>
      <c r="E192" s="1"/>
      <c r="L192" s="1"/>
      <c r="M192" s="1"/>
    </row>
    <row r="193" spans="4:13" s="3" customFormat="1" x14ac:dyDescent="0.25">
      <c r="D193" s="1"/>
      <c r="E193" s="1"/>
      <c r="L193" s="1"/>
      <c r="M193" s="1"/>
    </row>
    <row r="194" spans="4:13" s="3" customFormat="1" x14ac:dyDescent="0.25">
      <c r="D194" s="1"/>
      <c r="E194" s="1"/>
      <c r="L194" s="1"/>
      <c r="M194" s="1"/>
    </row>
    <row r="195" spans="4:13" s="3" customFormat="1" x14ac:dyDescent="0.25">
      <c r="D195" s="1"/>
      <c r="E195" s="1"/>
      <c r="L195" s="1"/>
      <c r="M195" s="1"/>
    </row>
    <row r="196" spans="4:13" s="3" customFormat="1" x14ac:dyDescent="0.25">
      <c r="D196" s="1"/>
      <c r="E196" s="1"/>
      <c r="L196" s="1"/>
      <c r="M196" s="1"/>
    </row>
    <row r="197" spans="4:13" s="3" customFormat="1" x14ac:dyDescent="0.25">
      <c r="D197" s="1"/>
      <c r="E197" s="1"/>
      <c r="L197" s="1"/>
      <c r="M197" s="1"/>
    </row>
    <row r="198" spans="4:13" s="3" customFormat="1" x14ac:dyDescent="0.25">
      <c r="D198" s="1"/>
      <c r="E198" s="1"/>
      <c r="L198" s="1"/>
      <c r="M198" s="1"/>
    </row>
    <row r="199" spans="4:13" s="3" customFormat="1" x14ac:dyDescent="0.25">
      <c r="D199" s="1"/>
      <c r="E199" s="1"/>
      <c r="L199" s="1"/>
      <c r="M199" s="1"/>
    </row>
    <row r="200" spans="4:13" s="3" customFormat="1" x14ac:dyDescent="0.25">
      <c r="D200" s="1"/>
      <c r="E200" s="1"/>
      <c r="L200" s="1"/>
      <c r="M200" s="1"/>
    </row>
    <row r="201" spans="4:13" s="3" customFormat="1" x14ac:dyDescent="0.25">
      <c r="D201" s="1"/>
      <c r="E201" s="1"/>
      <c r="L201" s="1"/>
      <c r="M201" s="1"/>
    </row>
    <row r="202" spans="4:13" s="3" customFormat="1" x14ac:dyDescent="0.25">
      <c r="D202" s="1"/>
      <c r="E202" s="1"/>
      <c r="L202" s="1"/>
      <c r="M202" s="1"/>
    </row>
    <row r="203" spans="4:13" s="3" customFormat="1" x14ac:dyDescent="0.25">
      <c r="D203" s="1"/>
      <c r="E203" s="1"/>
      <c r="L203" s="1"/>
      <c r="M203" s="1"/>
    </row>
    <row r="204" spans="4:13" s="3" customFormat="1" x14ac:dyDescent="0.25">
      <c r="D204" s="1"/>
      <c r="E204" s="1"/>
      <c r="L204" s="1"/>
      <c r="M204" s="1"/>
    </row>
    <row r="205" spans="4:13" s="3" customFormat="1" x14ac:dyDescent="0.25">
      <c r="D205" s="1"/>
      <c r="E205" s="1"/>
      <c r="L205" s="1"/>
      <c r="M205" s="1"/>
    </row>
    <row r="206" spans="4:13" s="3" customFormat="1" x14ac:dyDescent="0.25">
      <c r="D206" s="1"/>
      <c r="E206" s="1"/>
      <c r="L206" s="1"/>
      <c r="M206" s="1"/>
    </row>
    <row r="207" spans="4:13" s="3" customFormat="1" x14ac:dyDescent="0.25">
      <c r="D207" s="1"/>
      <c r="E207" s="1"/>
      <c r="L207" s="1"/>
      <c r="M207" s="1"/>
    </row>
    <row r="208" spans="4:13" s="3" customFormat="1" x14ac:dyDescent="0.25">
      <c r="D208" s="1"/>
      <c r="E208" s="1"/>
      <c r="L208" s="1"/>
      <c r="M208" s="1"/>
    </row>
    <row r="209" spans="4:13" s="3" customFormat="1" x14ac:dyDescent="0.25">
      <c r="D209" s="1"/>
      <c r="E209" s="1"/>
      <c r="L209" s="1"/>
      <c r="M209" s="1"/>
    </row>
    <row r="210" spans="4:13" s="3" customFormat="1" x14ac:dyDescent="0.25">
      <c r="D210" s="1"/>
      <c r="E210" s="1"/>
      <c r="L210" s="1"/>
      <c r="M210" s="1"/>
    </row>
    <row r="211" spans="4:13" s="3" customFormat="1" x14ac:dyDescent="0.25">
      <c r="D211" s="1"/>
      <c r="E211" s="1"/>
      <c r="L211" s="1"/>
      <c r="M211" s="1"/>
    </row>
    <row r="212" spans="4:13" s="3" customFormat="1" x14ac:dyDescent="0.25">
      <c r="D212" s="1"/>
      <c r="E212" s="1"/>
      <c r="L212" s="1"/>
      <c r="M212" s="1"/>
    </row>
    <row r="213" spans="4:13" s="3" customFormat="1" x14ac:dyDescent="0.25">
      <c r="D213" s="1"/>
      <c r="E213" s="1"/>
      <c r="L213" s="1"/>
      <c r="M213" s="1"/>
    </row>
    <row r="214" spans="4:13" s="3" customFormat="1" x14ac:dyDescent="0.25">
      <c r="D214" s="1"/>
      <c r="E214" s="1"/>
      <c r="L214" s="1"/>
      <c r="M214" s="1"/>
    </row>
    <row r="215" spans="4:13" s="3" customFormat="1" x14ac:dyDescent="0.25">
      <c r="D215" s="1"/>
      <c r="E215" s="1"/>
      <c r="L215" s="1"/>
      <c r="M215" s="1"/>
    </row>
    <row r="216" spans="4:13" s="3" customFormat="1" x14ac:dyDescent="0.25">
      <c r="D216" s="1"/>
      <c r="E216" s="1"/>
      <c r="L216" s="1"/>
      <c r="M216" s="1"/>
    </row>
    <row r="217" spans="4:13" s="3" customFormat="1" x14ac:dyDescent="0.25">
      <c r="D217" s="1"/>
      <c r="E217" s="1"/>
      <c r="L217" s="1"/>
      <c r="M217" s="1"/>
    </row>
    <row r="218" spans="4:13" s="3" customFormat="1" x14ac:dyDescent="0.25">
      <c r="D218" s="1"/>
      <c r="E218" s="1"/>
      <c r="L218" s="1"/>
      <c r="M218" s="1"/>
    </row>
    <row r="219" spans="4:13" s="3" customFormat="1" x14ac:dyDescent="0.25">
      <c r="D219" s="1"/>
      <c r="E219" s="1"/>
      <c r="L219" s="1"/>
      <c r="M219" s="1"/>
    </row>
    <row r="220" spans="4:13" s="3" customFormat="1" x14ac:dyDescent="0.25">
      <c r="D220" s="1"/>
      <c r="E220" s="1"/>
      <c r="L220" s="1"/>
      <c r="M220" s="1"/>
    </row>
    <row r="221" spans="4:13" s="3" customFormat="1" x14ac:dyDescent="0.25">
      <c r="D221" s="1"/>
      <c r="E221" s="1"/>
      <c r="L221" s="1"/>
      <c r="M221" s="1"/>
    </row>
    <row r="222" spans="4:13" s="3" customFormat="1" x14ac:dyDescent="0.25">
      <c r="D222" s="1"/>
      <c r="E222" s="1"/>
      <c r="L222" s="1"/>
      <c r="M222" s="1"/>
    </row>
    <row r="223" spans="4:13" s="3" customFormat="1" x14ac:dyDescent="0.25">
      <c r="D223" s="1"/>
      <c r="E223" s="1"/>
      <c r="L223" s="1"/>
      <c r="M223" s="1"/>
    </row>
    <row r="224" spans="4:13" s="3" customFormat="1" x14ac:dyDescent="0.25">
      <c r="D224" s="1"/>
      <c r="E224" s="1"/>
      <c r="L224" s="1"/>
      <c r="M224" s="1"/>
    </row>
    <row r="225" spans="4:13" s="3" customFormat="1" x14ac:dyDescent="0.25">
      <c r="D225" s="1"/>
      <c r="E225" s="1"/>
      <c r="L225" s="1"/>
      <c r="M225" s="1"/>
    </row>
    <row r="226" spans="4:13" s="3" customFormat="1" x14ac:dyDescent="0.25">
      <c r="D226" s="1"/>
      <c r="E226" s="1"/>
      <c r="L226" s="1"/>
      <c r="M226" s="1"/>
    </row>
    <row r="227" spans="4:13" s="3" customFormat="1" x14ac:dyDescent="0.25">
      <c r="D227" s="1"/>
      <c r="E227" s="1"/>
      <c r="L227" s="1"/>
      <c r="M227" s="1"/>
    </row>
    <row r="228" spans="4:13" s="3" customFormat="1" x14ac:dyDescent="0.25">
      <c r="D228" s="1"/>
      <c r="E228" s="1"/>
      <c r="L228" s="1"/>
      <c r="M228" s="1"/>
    </row>
    <row r="229" spans="4:13" s="3" customFormat="1" x14ac:dyDescent="0.25">
      <c r="D229" s="1"/>
      <c r="E229" s="1"/>
      <c r="L229" s="1"/>
      <c r="M229" s="1"/>
    </row>
    <row r="230" spans="4:13" s="3" customFormat="1" x14ac:dyDescent="0.25">
      <c r="D230" s="1"/>
      <c r="E230" s="1"/>
      <c r="L230" s="1"/>
      <c r="M230" s="1"/>
    </row>
    <row r="231" spans="4:13" s="3" customFormat="1" x14ac:dyDescent="0.25">
      <c r="D231" s="1"/>
      <c r="E231" s="1"/>
      <c r="L231" s="1"/>
      <c r="M231" s="1"/>
    </row>
    <row r="232" spans="4:13" s="3" customFormat="1" x14ac:dyDescent="0.25">
      <c r="D232" s="1"/>
      <c r="E232" s="1"/>
      <c r="L232" s="1"/>
      <c r="M232" s="1"/>
    </row>
    <row r="233" spans="4:13" s="3" customFormat="1" x14ac:dyDescent="0.25">
      <c r="D233" s="1"/>
      <c r="E233" s="1"/>
      <c r="L233" s="1"/>
      <c r="M233" s="1"/>
    </row>
    <row r="234" spans="4:13" s="3" customFormat="1" x14ac:dyDescent="0.25">
      <c r="D234" s="1"/>
      <c r="E234" s="1"/>
      <c r="L234" s="1"/>
      <c r="M234" s="1"/>
    </row>
    <row r="235" spans="4:13" s="3" customFormat="1" x14ac:dyDescent="0.25">
      <c r="D235" s="1"/>
      <c r="E235" s="1"/>
      <c r="L235" s="1"/>
      <c r="M235" s="1"/>
    </row>
    <row r="236" spans="4:13" s="3" customFormat="1" x14ac:dyDescent="0.25">
      <c r="D236" s="1"/>
      <c r="E236" s="1"/>
      <c r="L236" s="1"/>
      <c r="M236" s="1"/>
    </row>
    <row r="237" spans="4:13" s="3" customFormat="1" x14ac:dyDescent="0.25">
      <c r="D237" s="1"/>
      <c r="E237" s="1"/>
      <c r="L237" s="1"/>
      <c r="M237" s="1"/>
    </row>
    <row r="238" spans="4:13" s="3" customFormat="1" x14ac:dyDescent="0.25">
      <c r="D238" s="1"/>
      <c r="E238" s="1"/>
      <c r="L238" s="1"/>
      <c r="M238" s="1"/>
    </row>
    <row r="239" spans="4:13" s="3" customFormat="1" x14ac:dyDescent="0.25">
      <c r="D239" s="1"/>
      <c r="E239" s="1"/>
      <c r="L239" s="1"/>
      <c r="M239" s="1"/>
    </row>
    <row r="240" spans="4:13" s="3" customFormat="1" x14ac:dyDescent="0.25">
      <c r="D240" s="1"/>
      <c r="E240" s="1"/>
      <c r="L240" s="1"/>
      <c r="M240" s="1"/>
    </row>
    <row r="241" spans="4:13" s="3" customFormat="1" x14ac:dyDescent="0.25">
      <c r="D241" s="1"/>
      <c r="E241" s="1"/>
      <c r="L241" s="1"/>
      <c r="M241" s="1"/>
    </row>
    <row r="242" spans="4:13" s="3" customFormat="1" x14ac:dyDescent="0.25">
      <c r="D242" s="1"/>
      <c r="E242" s="1"/>
      <c r="L242" s="1"/>
      <c r="M242" s="1"/>
    </row>
    <row r="243" spans="4:13" s="3" customFormat="1" x14ac:dyDescent="0.25">
      <c r="D243" s="1"/>
      <c r="E243" s="1"/>
      <c r="L243" s="1"/>
      <c r="M243" s="1"/>
    </row>
    <row r="244" spans="4:13" s="3" customFormat="1" x14ac:dyDescent="0.25">
      <c r="D244" s="1"/>
      <c r="E244" s="1"/>
      <c r="L244" s="1"/>
      <c r="M244" s="1"/>
    </row>
    <row r="245" spans="4:13" s="3" customFormat="1" x14ac:dyDescent="0.25">
      <c r="D245" s="1"/>
      <c r="E245" s="1"/>
      <c r="L245" s="1"/>
      <c r="M245" s="1"/>
    </row>
    <row r="246" spans="4:13" s="3" customFormat="1" x14ac:dyDescent="0.25">
      <c r="D246" s="1"/>
      <c r="E246" s="1"/>
      <c r="L246" s="1"/>
      <c r="M246" s="1"/>
    </row>
    <row r="247" spans="4:13" s="3" customFormat="1" x14ac:dyDescent="0.25">
      <c r="D247" s="1"/>
      <c r="E247" s="1"/>
      <c r="L247" s="1"/>
      <c r="M247" s="1"/>
    </row>
    <row r="248" spans="4:13" s="3" customFormat="1" x14ac:dyDescent="0.25">
      <c r="D248" s="1"/>
      <c r="E248" s="1"/>
      <c r="L248" s="1"/>
      <c r="M248" s="1"/>
    </row>
    <row r="249" spans="4:13" s="3" customFormat="1" x14ac:dyDescent="0.25">
      <c r="D249" s="1"/>
      <c r="E249" s="1"/>
      <c r="L249" s="1"/>
      <c r="M249" s="1"/>
    </row>
    <row r="250" spans="4:13" s="3" customFormat="1" x14ac:dyDescent="0.25">
      <c r="D250" s="1"/>
      <c r="E250" s="1"/>
      <c r="L250" s="1"/>
      <c r="M250" s="1"/>
    </row>
    <row r="251" spans="4:13" s="3" customFormat="1" x14ac:dyDescent="0.25">
      <c r="D251" s="1"/>
      <c r="E251" s="1"/>
      <c r="L251" s="1"/>
      <c r="M251" s="1"/>
    </row>
    <row r="252" spans="4:13" s="3" customFormat="1" x14ac:dyDescent="0.25">
      <c r="D252" s="1"/>
      <c r="E252" s="1"/>
      <c r="L252" s="1"/>
      <c r="M252" s="1"/>
    </row>
    <row r="253" spans="4:13" s="3" customFormat="1" x14ac:dyDescent="0.25">
      <c r="D253" s="1"/>
      <c r="E253" s="1"/>
      <c r="L253" s="1"/>
      <c r="M253" s="1"/>
    </row>
    <row r="254" spans="4:13" s="3" customFormat="1" x14ac:dyDescent="0.25">
      <c r="D254" s="1"/>
      <c r="E254" s="1"/>
      <c r="L254" s="1"/>
      <c r="M254" s="1"/>
    </row>
    <row r="255" spans="4:13" s="3" customFormat="1" x14ac:dyDescent="0.25">
      <c r="D255" s="1"/>
      <c r="E255" s="1"/>
      <c r="L255" s="1"/>
      <c r="M255" s="1"/>
    </row>
    <row r="256" spans="4:13" s="3" customFormat="1" x14ac:dyDescent="0.25">
      <c r="D256" s="1"/>
      <c r="E256" s="1"/>
      <c r="L256" s="1"/>
      <c r="M256" s="1"/>
    </row>
    <row r="257" spans="4:13" s="3" customFormat="1" x14ac:dyDescent="0.25">
      <c r="D257" s="1"/>
      <c r="E257" s="1"/>
      <c r="L257" s="1"/>
      <c r="M257" s="1"/>
    </row>
    <row r="258" spans="4:13" s="3" customFormat="1" x14ac:dyDescent="0.25">
      <c r="D258" s="1"/>
      <c r="E258" s="1"/>
      <c r="L258" s="1"/>
      <c r="M258" s="1"/>
    </row>
    <row r="259" spans="4:13" s="3" customFormat="1" x14ac:dyDescent="0.25">
      <c r="D259" s="1"/>
      <c r="E259" s="1"/>
      <c r="L259" s="1"/>
      <c r="M259" s="1"/>
    </row>
    <row r="260" spans="4:13" s="3" customFormat="1" x14ac:dyDescent="0.25">
      <c r="D260" s="1"/>
      <c r="E260" s="1"/>
      <c r="L260" s="1"/>
      <c r="M260" s="1"/>
    </row>
    <row r="261" spans="4:13" s="3" customFormat="1" x14ac:dyDescent="0.25">
      <c r="D261" s="1"/>
      <c r="E261" s="1"/>
      <c r="L261" s="1"/>
      <c r="M261" s="1"/>
    </row>
    <row r="262" spans="4:13" s="3" customFormat="1" x14ac:dyDescent="0.25">
      <c r="D262" s="1"/>
      <c r="E262" s="1"/>
      <c r="L262" s="1"/>
      <c r="M262" s="1"/>
    </row>
    <row r="263" spans="4:13" s="3" customFormat="1" x14ac:dyDescent="0.25">
      <c r="D263" s="1"/>
      <c r="E263" s="1"/>
      <c r="L263" s="1"/>
      <c r="M263" s="1"/>
    </row>
    <row r="264" spans="4:13" s="3" customFormat="1" x14ac:dyDescent="0.25">
      <c r="D264" s="1"/>
      <c r="E264" s="1"/>
      <c r="L264" s="1"/>
      <c r="M264" s="1"/>
    </row>
    <row r="265" spans="4:13" s="3" customFormat="1" x14ac:dyDescent="0.25">
      <c r="D265" s="1"/>
      <c r="E265" s="1"/>
      <c r="L265" s="1"/>
      <c r="M265" s="1"/>
    </row>
    <row r="266" spans="4:13" s="3" customFormat="1" x14ac:dyDescent="0.25">
      <c r="D266" s="1"/>
      <c r="E266" s="1"/>
      <c r="L266" s="1"/>
      <c r="M266" s="1"/>
    </row>
    <row r="267" spans="4:13" s="3" customFormat="1" x14ac:dyDescent="0.25">
      <c r="D267" s="1"/>
      <c r="E267" s="1"/>
      <c r="L267" s="1"/>
      <c r="M267" s="1"/>
    </row>
    <row r="268" spans="4:13" s="3" customFormat="1" x14ac:dyDescent="0.25">
      <c r="D268" s="1"/>
      <c r="E268" s="1"/>
      <c r="L268" s="1"/>
      <c r="M268" s="1"/>
    </row>
    <row r="269" spans="4:13" s="3" customFormat="1" x14ac:dyDescent="0.25">
      <c r="D269" s="1"/>
      <c r="E269" s="1"/>
      <c r="L269" s="1"/>
      <c r="M269" s="1"/>
    </row>
    <row r="270" spans="4:13" s="3" customFormat="1" x14ac:dyDescent="0.25">
      <c r="D270" s="1"/>
      <c r="E270" s="1"/>
      <c r="L270" s="1"/>
      <c r="M270" s="1"/>
    </row>
    <row r="271" spans="4:13" s="3" customFormat="1" x14ac:dyDescent="0.25">
      <c r="D271" s="1"/>
      <c r="E271" s="1"/>
      <c r="L271" s="1"/>
      <c r="M271" s="1"/>
    </row>
    <row r="272" spans="4:13" s="3" customFormat="1" x14ac:dyDescent="0.25">
      <c r="D272" s="1"/>
      <c r="E272" s="1"/>
      <c r="L272" s="1"/>
      <c r="M272" s="1"/>
    </row>
    <row r="273" spans="4:13" s="3" customFormat="1" x14ac:dyDescent="0.25">
      <c r="D273" s="1"/>
      <c r="E273" s="1"/>
      <c r="L273" s="1"/>
      <c r="M273" s="1"/>
    </row>
    <row r="274" spans="4:13" s="3" customFormat="1" x14ac:dyDescent="0.25">
      <c r="D274" s="1"/>
      <c r="E274" s="1"/>
      <c r="L274" s="1"/>
      <c r="M274" s="1"/>
    </row>
    <row r="275" spans="4:13" s="3" customFormat="1" x14ac:dyDescent="0.25">
      <c r="D275" s="1"/>
      <c r="E275" s="1"/>
      <c r="L275" s="1"/>
      <c r="M275" s="1"/>
    </row>
    <row r="276" spans="4:13" s="3" customFormat="1" x14ac:dyDescent="0.25">
      <c r="D276" s="1"/>
      <c r="E276" s="1"/>
      <c r="L276" s="1"/>
      <c r="M276" s="1"/>
    </row>
    <row r="277" spans="4:13" s="3" customFormat="1" x14ac:dyDescent="0.25">
      <c r="D277" s="1"/>
      <c r="E277" s="1"/>
      <c r="L277" s="1"/>
      <c r="M277" s="1"/>
    </row>
    <row r="278" spans="4:13" s="3" customFormat="1" x14ac:dyDescent="0.25">
      <c r="D278" s="1"/>
      <c r="E278" s="1"/>
      <c r="L278" s="1"/>
      <c r="M278" s="1"/>
    </row>
    <row r="279" spans="4:13" s="3" customFormat="1" x14ac:dyDescent="0.25">
      <c r="D279" s="1"/>
      <c r="E279" s="1"/>
      <c r="L279" s="1"/>
      <c r="M279" s="1"/>
    </row>
    <row r="280" spans="4:13" s="3" customFormat="1" x14ac:dyDescent="0.25">
      <c r="D280" s="1"/>
      <c r="E280" s="1"/>
      <c r="L280" s="1"/>
      <c r="M280" s="1"/>
    </row>
    <row r="281" spans="4:13" s="3" customFormat="1" x14ac:dyDescent="0.25">
      <c r="D281" s="1"/>
      <c r="E281" s="1"/>
      <c r="L281" s="1"/>
      <c r="M281" s="1"/>
    </row>
    <row r="282" spans="4:13" s="3" customFormat="1" x14ac:dyDescent="0.25">
      <c r="D282" s="1"/>
      <c r="E282" s="1"/>
      <c r="L282" s="1"/>
      <c r="M282" s="1"/>
    </row>
    <row r="283" spans="4:13" s="3" customFormat="1" x14ac:dyDescent="0.25">
      <c r="D283" s="1"/>
      <c r="E283" s="1"/>
      <c r="L283" s="1"/>
      <c r="M283" s="1"/>
    </row>
    <row r="284" spans="4:13" s="3" customFormat="1" x14ac:dyDescent="0.25">
      <c r="D284" s="1"/>
      <c r="E284" s="1"/>
      <c r="L284" s="1"/>
      <c r="M284" s="1"/>
    </row>
    <row r="285" spans="4:13" s="3" customFormat="1" x14ac:dyDescent="0.25">
      <c r="D285" s="1"/>
      <c r="E285" s="1"/>
      <c r="L285" s="1"/>
      <c r="M285" s="1"/>
    </row>
    <row r="286" spans="4:13" s="3" customFormat="1" x14ac:dyDescent="0.25">
      <c r="D286" s="1"/>
      <c r="E286" s="1"/>
      <c r="L286" s="1"/>
      <c r="M286" s="1"/>
    </row>
    <row r="287" spans="4:13" s="3" customFormat="1" x14ac:dyDescent="0.25">
      <c r="D287" s="1"/>
      <c r="E287" s="1"/>
      <c r="L287" s="1"/>
      <c r="M287" s="1"/>
    </row>
    <row r="288" spans="4:13" s="3" customFormat="1" x14ac:dyDescent="0.25">
      <c r="D288" s="1"/>
      <c r="E288" s="1"/>
      <c r="L288" s="1"/>
      <c r="M288" s="1"/>
    </row>
    <row r="289" spans="4:13" s="3" customFormat="1" x14ac:dyDescent="0.25">
      <c r="D289" s="1"/>
      <c r="E289" s="1"/>
      <c r="L289" s="1"/>
      <c r="M289" s="1"/>
    </row>
    <row r="290" spans="4:13" s="3" customFormat="1" x14ac:dyDescent="0.25">
      <c r="D290" s="1"/>
      <c r="E290" s="1"/>
      <c r="L290" s="1"/>
      <c r="M290" s="1"/>
    </row>
    <row r="291" spans="4:13" s="3" customFormat="1" x14ac:dyDescent="0.25">
      <c r="D291" s="1"/>
      <c r="E291" s="1"/>
      <c r="L291" s="1"/>
      <c r="M291" s="1"/>
    </row>
    <row r="292" spans="4:13" s="3" customFormat="1" x14ac:dyDescent="0.25">
      <c r="D292" s="1"/>
      <c r="E292" s="1"/>
      <c r="L292" s="1"/>
      <c r="M292" s="1"/>
    </row>
    <row r="293" spans="4:13" s="3" customFormat="1" x14ac:dyDescent="0.25">
      <c r="D293" s="1"/>
      <c r="E293" s="1"/>
      <c r="L293" s="1"/>
      <c r="M293" s="1"/>
    </row>
    <row r="294" spans="4:13" s="3" customFormat="1" x14ac:dyDescent="0.25">
      <c r="D294" s="1"/>
      <c r="E294" s="1"/>
      <c r="L294" s="1"/>
      <c r="M294" s="1"/>
    </row>
    <row r="295" spans="4:13" s="3" customFormat="1" x14ac:dyDescent="0.25">
      <c r="D295" s="1"/>
      <c r="E295" s="1"/>
      <c r="L295" s="1"/>
      <c r="M295" s="1"/>
    </row>
    <row r="296" spans="4:13" s="3" customFormat="1" x14ac:dyDescent="0.25">
      <c r="D296" s="1"/>
      <c r="E296" s="1"/>
      <c r="L296" s="1"/>
      <c r="M296" s="1"/>
    </row>
    <row r="297" spans="4:13" s="3" customFormat="1" x14ac:dyDescent="0.25">
      <c r="D297" s="1"/>
      <c r="E297" s="1"/>
      <c r="L297" s="1"/>
      <c r="M297" s="1"/>
    </row>
    <row r="298" spans="4:13" s="3" customFormat="1" x14ac:dyDescent="0.25">
      <c r="D298" s="1"/>
      <c r="E298" s="1"/>
      <c r="L298" s="1"/>
      <c r="M298" s="1"/>
    </row>
    <row r="299" spans="4:13" s="3" customFormat="1" x14ac:dyDescent="0.25">
      <c r="D299" s="1"/>
      <c r="E299" s="1"/>
      <c r="L299" s="1"/>
      <c r="M299" s="1"/>
    </row>
    <row r="300" spans="4:13" s="3" customFormat="1" x14ac:dyDescent="0.25">
      <c r="D300" s="1"/>
      <c r="E300" s="1"/>
      <c r="L300" s="1"/>
      <c r="M300" s="1"/>
    </row>
    <row r="301" spans="4:13" s="3" customFormat="1" x14ac:dyDescent="0.25">
      <c r="D301" s="1"/>
      <c r="E301" s="1"/>
      <c r="L301" s="1"/>
      <c r="M301" s="1"/>
    </row>
    <row r="302" spans="4:13" s="3" customFormat="1" x14ac:dyDescent="0.25">
      <c r="D302" s="1"/>
      <c r="E302" s="1"/>
      <c r="L302" s="1"/>
      <c r="M302" s="1"/>
    </row>
    <row r="303" spans="4:13" s="3" customFormat="1" x14ac:dyDescent="0.25">
      <c r="D303" s="1"/>
      <c r="E303" s="1"/>
      <c r="L303" s="1"/>
      <c r="M303" s="1"/>
    </row>
    <row r="304" spans="4:13" s="3" customFormat="1" x14ac:dyDescent="0.25">
      <c r="D304" s="1"/>
      <c r="E304" s="1"/>
      <c r="L304" s="1"/>
      <c r="M304" s="1"/>
    </row>
    <row r="305" spans="4:13" s="3" customFormat="1" x14ac:dyDescent="0.25">
      <c r="D305" s="1"/>
      <c r="E305" s="1"/>
      <c r="L305" s="1"/>
      <c r="M305" s="1"/>
    </row>
    <row r="306" spans="4:13" s="3" customFormat="1" x14ac:dyDescent="0.25">
      <c r="D306" s="1"/>
      <c r="E306" s="1"/>
      <c r="L306" s="1"/>
      <c r="M306" s="1"/>
    </row>
    <row r="307" spans="4:13" s="3" customFormat="1" x14ac:dyDescent="0.25">
      <c r="D307" s="1"/>
      <c r="E307" s="1"/>
      <c r="L307" s="1"/>
      <c r="M307" s="1"/>
    </row>
    <row r="308" spans="4:13" s="3" customFormat="1" x14ac:dyDescent="0.25">
      <c r="D308" s="1"/>
      <c r="E308" s="1"/>
      <c r="L308" s="1"/>
      <c r="M308" s="1"/>
    </row>
    <row r="309" spans="4:13" s="3" customFormat="1" x14ac:dyDescent="0.25">
      <c r="D309" s="1"/>
      <c r="E309" s="1"/>
      <c r="L309" s="1"/>
      <c r="M309" s="1"/>
    </row>
    <row r="310" spans="4:13" s="3" customFormat="1" x14ac:dyDescent="0.25">
      <c r="D310" s="1"/>
      <c r="E310" s="1"/>
      <c r="L310" s="1"/>
      <c r="M310" s="1"/>
    </row>
    <row r="311" spans="4:13" s="3" customFormat="1" x14ac:dyDescent="0.25">
      <c r="D311" s="1"/>
      <c r="E311" s="1"/>
      <c r="L311" s="1"/>
      <c r="M311" s="1"/>
    </row>
    <row r="312" spans="4:13" s="3" customFormat="1" x14ac:dyDescent="0.25">
      <c r="D312" s="1"/>
      <c r="E312" s="1"/>
      <c r="L312" s="1"/>
      <c r="M312" s="1"/>
    </row>
    <row r="313" spans="4:13" s="3" customFormat="1" x14ac:dyDescent="0.25">
      <c r="D313" s="1"/>
      <c r="E313" s="1"/>
      <c r="L313" s="1"/>
      <c r="M313" s="1"/>
    </row>
    <row r="314" spans="4:13" s="3" customFormat="1" x14ac:dyDescent="0.25">
      <c r="D314" s="1"/>
      <c r="E314" s="1"/>
      <c r="L314" s="1"/>
      <c r="M314" s="1"/>
    </row>
    <row r="315" spans="4:13" s="3" customFormat="1" x14ac:dyDescent="0.25">
      <c r="D315" s="1"/>
      <c r="E315" s="1"/>
      <c r="L315" s="1"/>
      <c r="M315" s="1"/>
    </row>
    <row r="316" spans="4:13" s="3" customFormat="1" x14ac:dyDescent="0.25">
      <c r="D316" s="1"/>
      <c r="E316" s="1"/>
      <c r="L316" s="1"/>
      <c r="M316" s="1"/>
    </row>
    <row r="317" spans="4:13" s="3" customFormat="1" x14ac:dyDescent="0.25">
      <c r="D317" s="1"/>
      <c r="E317" s="1"/>
      <c r="L317" s="1"/>
      <c r="M317" s="1"/>
    </row>
    <row r="318" spans="4:13" s="3" customFormat="1" x14ac:dyDescent="0.25">
      <c r="D318" s="1"/>
      <c r="E318" s="1"/>
      <c r="L318" s="1"/>
      <c r="M318" s="1"/>
    </row>
    <row r="319" spans="4:13" s="3" customFormat="1" x14ac:dyDescent="0.25">
      <c r="D319" s="1"/>
      <c r="E319" s="1"/>
      <c r="L319" s="1"/>
      <c r="M319" s="1"/>
    </row>
    <row r="320" spans="4:13" s="3" customFormat="1" x14ac:dyDescent="0.25">
      <c r="D320" s="1"/>
      <c r="E320" s="1"/>
      <c r="L320" s="1"/>
      <c r="M320" s="1"/>
    </row>
    <row r="321" spans="4:13" s="3" customFormat="1" x14ac:dyDescent="0.25">
      <c r="D321" s="1"/>
      <c r="E321" s="1"/>
      <c r="L321" s="1"/>
      <c r="M321" s="1"/>
    </row>
    <row r="322" spans="4:13" s="3" customFormat="1" x14ac:dyDescent="0.25">
      <c r="D322" s="1"/>
      <c r="E322" s="1"/>
      <c r="L322" s="1"/>
      <c r="M322" s="1"/>
    </row>
    <row r="323" spans="4:13" s="3" customFormat="1" x14ac:dyDescent="0.25">
      <c r="D323" s="1"/>
      <c r="E323" s="1"/>
      <c r="L323" s="1"/>
      <c r="M323" s="1"/>
    </row>
    <row r="324" spans="4:13" s="3" customFormat="1" x14ac:dyDescent="0.25">
      <c r="D324" s="1"/>
      <c r="E324" s="1"/>
      <c r="L324" s="1"/>
      <c r="M324" s="1"/>
    </row>
    <row r="325" spans="4:13" s="3" customFormat="1" x14ac:dyDescent="0.25">
      <c r="D325" s="1"/>
      <c r="E325" s="1"/>
      <c r="L325" s="1"/>
      <c r="M325" s="1"/>
    </row>
    <row r="326" spans="4:13" s="3" customFormat="1" x14ac:dyDescent="0.25">
      <c r="D326" s="1"/>
      <c r="E326" s="1"/>
      <c r="L326" s="1"/>
      <c r="M326" s="1"/>
    </row>
    <row r="327" spans="4:13" s="3" customFormat="1" x14ac:dyDescent="0.25">
      <c r="D327" s="1"/>
      <c r="E327" s="1"/>
      <c r="L327" s="1"/>
      <c r="M327" s="1"/>
    </row>
    <row r="328" spans="4:13" s="3" customFormat="1" x14ac:dyDescent="0.25">
      <c r="D328" s="1"/>
      <c r="E328" s="1"/>
      <c r="L328" s="1"/>
      <c r="M328" s="1"/>
    </row>
    <row r="329" spans="4:13" s="3" customFormat="1" x14ac:dyDescent="0.25">
      <c r="D329" s="1"/>
      <c r="E329" s="1"/>
      <c r="L329" s="1"/>
      <c r="M329" s="1"/>
    </row>
    <row r="330" spans="4:13" s="3" customFormat="1" x14ac:dyDescent="0.25">
      <c r="D330" s="1"/>
      <c r="E330" s="1"/>
      <c r="L330" s="1"/>
      <c r="M330" s="1"/>
    </row>
    <row r="331" spans="4:13" s="3" customFormat="1" x14ac:dyDescent="0.25">
      <c r="D331" s="1"/>
      <c r="E331" s="1"/>
      <c r="L331" s="1"/>
      <c r="M331" s="1"/>
    </row>
    <row r="332" spans="4:13" s="3" customFormat="1" x14ac:dyDescent="0.25">
      <c r="D332" s="1"/>
      <c r="E332" s="1"/>
      <c r="L332" s="1"/>
      <c r="M332" s="1"/>
    </row>
    <row r="333" spans="4:13" s="3" customFormat="1" x14ac:dyDescent="0.25">
      <c r="D333" s="1"/>
      <c r="E333" s="1"/>
      <c r="L333" s="1"/>
      <c r="M333" s="1"/>
    </row>
    <row r="334" spans="4:13" s="3" customFormat="1" x14ac:dyDescent="0.25">
      <c r="D334" s="1"/>
      <c r="E334" s="1"/>
      <c r="L334" s="1"/>
      <c r="M334" s="1"/>
    </row>
    <row r="335" spans="4:13" s="3" customFormat="1" x14ac:dyDescent="0.25">
      <c r="D335" s="1"/>
      <c r="E335" s="1"/>
      <c r="L335" s="1"/>
      <c r="M335" s="1"/>
    </row>
    <row r="336" spans="4:13" s="3" customFormat="1" x14ac:dyDescent="0.25">
      <c r="D336" s="1"/>
      <c r="E336" s="1"/>
      <c r="L336" s="1"/>
      <c r="M336" s="1"/>
    </row>
    <row r="337" spans="4:13" s="3" customFormat="1" x14ac:dyDescent="0.25">
      <c r="D337" s="1"/>
      <c r="E337" s="1"/>
      <c r="L337" s="1"/>
      <c r="M337" s="1"/>
    </row>
    <row r="338" spans="4:13" s="3" customFormat="1" x14ac:dyDescent="0.25">
      <c r="D338" s="1"/>
      <c r="E338" s="1"/>
      <c r="L338" s="1"/>
      <c r="M338" s="1"/>
    </row>
    <row r="339" spans="4:13" s="3" customFormat="1" x14ac:dyDescent="0.25">
      <c r="D339" s="1"/>
      <c r="E339" s="1"/>
      <c r="L339" s="1"/>
      <c r="M339" s="1"/>
    </row>
    <row r="340" spans="4:13" s="3" customFormat="1" x14ac:dyDescent="0.25">
      <c r="D340" s="1"/>
      <c r="E340" s="1"/>
      <c r="L340" s="1"/>
      <c r="M340" s="1"/>
    </row>
    <row r="341" spans="4:13" s="3" customFormat="1" x14ac:dyDescent="0.25">
      <c r="D341" s="1"/>
      <c r="E341" s="1"/>
      <c r="L341" s="1"/>
      <c r="M341" s="1"/>
    </row>
    <row r="342" spans="4:13" s="3" customFormat="1" x14ac:dyDescent="0.25">
      <c r="D342" s="1"/>
      <c r="E342" s="1"/>
      <c r="L342" s="1"/>
      <c r="M342" s="1"/>
    </row>
    <row r="343" spans="4:13" s="3" customFormat="1" x14ac:dyDescent="0.25">
      <c r="D343" s="1"/>
      <c r="E343" s="1"/>
      <c r="L343" s="1"/>
      <c r="M343" s="1"/>
    </row>
    <row r="344" spans="4:13" s="3" customFormat="1" x14ac:dyDescent="0.25">
      <c r="D344" s="1"/>
      <c r="E344" s="1"/>
      <c r="L344" s="1"/>
      <c r="M344" s="1"/>
    </row>
    <row r="345" spans="4:13" s="3" customFormat="1" x14ac:dyDescent="0.25">
      <c r="D345" s="1"/>
      <c r="E345" s="1"/>
      <c r="L345" s="1"/>
      <c r="M345" s="1"/>
    </row>
    <row r="346" spans="4:13" s="3" customFormat="1" x14ac:dyDescent="0.25">
      <c r="D346" s="1"/>
      <c r="E346" s="1"/>
      <c r="L346" s="1"/>
      <c r="M346" s="1"/>
    </row>
    <row r="347" spans="4:13" s="3" customFormat="1" x14ac:dyDescent="0.25">
      <c r="D347" s="1"/>
      <c r="E347" s="1"/>
      <c r="L347" s="1"/>
      <c r="M347" s="1"/>
    </row>
    <row r="348" spans="4:13" s="3" customFormat="1" x14ac:dyDescent="0.25">
      <c r="D348" s="1"/>
      <c r="E348" s="1"/>
      <c r="L348" s="1"/>
      <c r="M348" s="1"/>
    </row>
    <row r="349" spans="4:13" s="3" customFormat="1" x14ac:dyDescent="0.25">
      <c r="D349" s="1"/>
      <c r="E349" s="1"/>
      <c r="L349" s="1"/>
      <c r="M349" s="1"/>
    </row>
    <row r="350" spans="4:13" s="3" customFormat="1" x14ac:dyDescent="0.25">
      <c r="D350" s="1"/>
      <c r="E350" s="1"/>
      <c r="L350" s="1"/>
      <c r="M350" s="1"/>
    </row>
    <row r="351" spans="4:13" s="3" customFormat="1" x14ac:dyDescent="0.25">
      <c r="D351" s="1"/>
      <c r="E351" s="1"/>
      <c r="L351" s="1"/>
      <c r="M351" s="1"/>
    </row>
    <row r="352" spans="4:13" s="3" customFormat="1" x14ac:dyDescent="0.25">
      <c r="D352" s="1"/>
      <c r="E352" s="1"/>
      <c r="L352" s="1"/>
      <c r="M352" s="1"/>
    </row>
    <row r="353" spans="4:13" s="3" customFormat="1" x14ac:dyDescent="0.25">
      <c r="D353" s="1"/>
      <c r="E353" s="1"/>
      <c r="L353" s="1"/>
      <c r="M353" s="1"/>
    </row>
    <row r="354" spans="4:13" s="3" customFormat="1" x14ac:dyDescent="0.25">
      <c r="D354" s="1"/>
      <c r="E354" s="1"/>
      <c r="L354" s="1"/>
      <c r="M354" s="1"/>
    </row>
    <row r="355" spans="4:13" s="3" customFormat="1" x14ac:dyDescent="0.25">
      <c r="D355" s="1"/>
      <c r="E355" s="1"/>
      <c r="L355" s="1"/>
      <c r="M355" s="1"/>
    </row>
    <row r="356" spans="4:13" s="3" customFormat="1" x14ac:dyDescent="0.25">
      <c r="D356" s="1"/>
      <c r="E356" s="1"/>
      <c r="L356" s="1"/>
      <c r="M356" s="1"/>
    </row>
    <row r="357" spans="4:13" s="3" customFormat="1" x14ac:dyDescent="0.25">
      <c r="D357" s="1"/>
      <c r="E357" s="1"/>
      <c r="L357" s="1"/>
      <c r="M357" s="1"/>
    </row>
    <row r="358" spans="4:13" s="3" customFormat="1" x14ac:dyDescent="0.25">
      <c r="D358" s="1"/>
      <c r="E358" s="1"/>
      <c r="L358" s="1"/>
      <c r="M358" s="1"/>
    </row>
    <row r="359" spans="4:13" s="3" customFormat="1" x14ac:dyDescent="0.25">
      <c r="D359" s="1"/>
      <c r="E359" s="1"/>
      <c r="L359" s="1"/>
      <c r="M359" s="1"/>
    </row>
    <row r="360" spans="4:13" s="3" customFormat="1" x14ac:dyDescent="0.25">
      <c r="D360" s="1"/>
      <c r="E360" s="1"/>
      <c r="L360" s="1"/>
      <c r="M360" s="1"/>
    </row>
    <row r="361" spans="4:13" s="3" customFormat="1" x14ac:dyDescent="0.25">
      <c r="D361" s="1"/>
      <c r="E361" s="1"/>
      <c r="L361" s="1"/>
      <c r="M361" s="1"/>
    </row>
    <row r="362" spans="4:13" s="3" customFormat="1" x14ac:dyDescent="0.25">
      <c r="D362" s="1"/>
      <c r="E362" s="1"/>
      <c r="L362" s="1"/>
      <c r="M362" s="1"/>
    </row>
    <row r="363" spans="4:13" s="3" customFormat="1" x14ac:dyDescent="0.25">
      <c r="D363" s="1"/>
      <c r="E363" s="1"/>
      <c r="L363" s="1"/>
      <c r="M363" s="1"/>
    </row>
    <row r="364" spans="4:13" s="3" customFormat="1" x14ac:dyDescent="0.25">
      <c r="D364" s="1"/>
      <c r="E364" s="1"/>
      <c r="L364" s="1"/>
      <c r="M364" s="1"/>
    </row>
    <row r="365" spans="4:13" s="3" customFormat="1" x14ac:dyDescent="0.25">
      <c r="D365" s="1"/>
      <c r="E365" s="1"/>
      <c r="L365" s="1"/>
      <c r="M365" s="1"/>
    </row>
    <row r="366" spans="4:13" s="3" customFormat="1" x14ac:dyDescent="0.25">
      <c r="D366" s="1"/>
      <c r="E366" s="1"/>
      <c r="L366" s="1"/>
      <c r="M366" s="1"/>
    </row>
    <row r="367" spans="4:13" s="3" customFormat="1" x14ac:dyDescent="0.25">
      <c r="D367" s="1"/>
      <c r="E367" s="1"/>
      <c r="L367" s="1"/>
      <c r="M367" s="1"/>
    </row>
    <row r="368" spans="4:13" s="3" customFormat="1" x14ac:dyDescent="0.25">
      <c r="D368" s="1"/>
      <c r="E368" s="1"/>
      <c r="L368" s="1"/>
      <c r="M368" s="1"/>
    </row>
    <row r="369" spans="4:13" s="3" customFormat="1" x14ac:dyDescent="0.25">
      <c r="D369" s="1"/>
      <c r="E369" s="1"/>
      <c r="L369" s="1"/>
      <c r="M369" s="1"/>
    </row>
    <row r="370" spans="4:13" s="3" customFormat="1" x14ac:dyDescent="0.25">
      <c r="D370" s="1"/>
      <c r="E370" s="1"/>
      <c r="L370" s="1"/>
      <c r="M370" s="1"/>
    </row>
    <row r="371" spans="4:13" s="3" customFormat="1" x14ac:dyDescent="0.25">
      <c r="D371" s="1"/>
      <c r="E371" s="1"/>
      <c r="L371" s="1"/>
      <c r="M371" s="1"/>
    </row>
    <row r="372" spans="4:13" s="3" customFormat="1" x14ac:dyDescent="0.25">
      <c r="D372" s="1"/>
      <c r="E372" s="1"/>
      <c r="L372" s="1"/>
      <c r="M372" s="1"/>
    </row>
    <row r="373" spans="4:13" s="3" customFormat="1" x14ac:dyDescent="0.25">
      <c r="D373" s="1"/>
      <c r="E373" s="1"/>
      <c r="L373" s="1"/>
      <c r="M373" s="1"/>
    </row>
    <row r="374" spans="4:13" s="3" customFormat="1" x14ac:dyDescent="0.25">
      <c r="D374" s="1"/>
      <c r="E374" s="1"/>
      <c r="L374" s="1"/>
      <c r="M374" s="1"/>
    </row>
    <row r="375" spans="4:13" s="3" customFormat="1" x14ac:dyDescent="0.25">
      <c r="D375" s="1"/>
      <c r="E375" s="1"/>
      <c r="L375" s="1"/>
      <c r="M375" s="1"/>
    </row>
    <row r="376" spans="4:13" s="3" customFormat="1" x14ac:dyDescent="0.25">
      <c r="D376" s="1"/>
      <c r="E376" s="1"/>
      <c r="L376" s="1"/>
      <c r="M376" s="1"/>
    </row>
    <row r="377" spans="4:13" s="3" customFormat="1" x14ac:dyDescent="0.25">
      <c r="D377" s="1"/>
      <c r="E377" s="1"/>
      <c r="L377" s="1"/>
      <c r="M377" s="1"/>
    </row>
    <row r="378" spans="4:13" s="3" customFormat="1" x14ac:dyDescent="0.25">
      <c r="D378" s="1"/>
      <c r="E378" s="1"/>
      <c r="L378" s="1"/>
      <c r="M378" s="1"/>
    </row>
    <row r="379" spans="4:13" s="3" customFormat="1" x14ac:dyDescent="0.25">
      <c r="D379" s="1"/>
      <c r="E379" s="1"/>
      <c r="L379" s="1"/>
      <c r="M379" s="1"/>
    </row>
    <row r="380" spans="4:13" s="3" customFormat="1" x14ac:dyDescent="0.25">
      <c r="D380" s="1"/>
      <c r="E380" s="1"/>
      <c r="L380" s="1"/>
      <c r="M380" s="1"/>
    </row>
    <row r="381" spans="4:13" s="3" customFormat="1" x14ac:dyDescent="0.25">
      <c r="D381" s="1"/>
      <c r="E381" s="1"/>
      <c r="L381" s="1"/>
      <c r="M381" s="1"/>
    </row>
    <row r="382" spans="4:13" s="3" customFormat="1" x14ac:dyDescent="0.25">
      <c r="D382" s="1"/>
      <c r="E382" s="1"/>
      <c r="L382" s="1"/>
      <c r="M382" s="1"/>
    </row>
    <row r="383" spans="4:13" s="3" customFormat="1" x14ac:dyDescent="0.25">
      <c r="D383" s="1"/>
      <c r="E383" s="1"/>
      <c r="L383" s="1"/>
      <c r="M383" s="1"/>
    </row>
    <row r="384" spans="4:13" s="3" customFormat="1" x14ac:dyDescent="0.25">
      <c r="D384" s="1"/>
      <c r="E384" s="1"/>
      <c r="L384" s="1"/>
      <c r="M384" s="1"/>
    </row>
    <row r="385" spans="4:13" s="3" customFormat="1" x14ac:dyDescent="0.25">
      <c r="D385" s="1"/>
      <c r="E385" s="1"/>
      <c r="L385" s="1"/>
      <c r="M385" s="1"/>
    </row>
    <row r="386" spans="4:13" s="3" customFormat="1" x14ac:dyDescent="0.25">
      <c r="D386" s="1"/>
      <c r="E386" s="1"/>
      <c r="L386" s="1"/>
      <c r="M386" s="1"/>
    </row>
    <row r="387" spans="4:13" s="3" customFormat="1" x14ac:dyDescent="0.25">
      <c r="D387" s="1"/>
      <c r="E387" s="1"/>
      <c r="L387" s="1"/>
      <c r="M387" s="1"/>
    </row>
    <row r="388" spans="4:13" s="3" customFormat="1" x14ac:dyDescent="0.25">
      <c r="D388" s="1"/>
      <c r="E388" s="1"/>
      <c r="L388" s="1"/>
      <c r="M388" s="1"/>
    </row>
    <row r="389" spans="4:13" s="3" customFormat="1" x14ac:dyDescent="0.25">
      <c r="D389" s="1"/>
      <c r="E389" s="1"/>
      <c r="L389" s="1"/>
      <c r="M389" s="1"/>
    </row>
    <row r="390" spans="4:13" s="3" customFormat="1" x14ac:dyDescent="0.25">
      <c r="D390" s="1"/>
      <c r="E390" s="1"/>
      <c r="L390" s="1"/>
      <c r="M390" s="1"/>
    </row>
    <row r="391" spans="4:13" s="3" customFormat="1" x14ac:dyDescent="0.25">
      <c r="D391" s="1"/>
      <c r="E391" s="1"/>
      <c r="L391" s="1"/>
      <c r="M391" s="1"/>
    </row>
    <row r="392" spans="4:13" s="3" customFormat="1" x14ac:dyDescent="0.25">
      <c r="D392" s="1"/>
      <c r="E392" s="1"/>
      <c r="L392" s="1"/>
      <c r="M392" s="1"/>
    </row>
    <row r="393" spans="4:13" s="3" customFormat="1" x14ac:dyDescent="0.25">
      <c r="D393" s="1"/>
      <c r="E393" s="1"/>
      <c r="L393" s="1"/>
      <c r="M393" s="1"/>
    </row>
    <row r="394" spans="4:13" s="3" customFormat="1" x14ac:dyDescent="0.25">
      <c r="D394" s="1"/>
      <c r="E394" s="1"/>
      <c r="L394" s="1"/>
      <c r="M394" s="1"/>
    </row>
    <row r="395" spans="4:13" s="3" customFormat="1" x14ac:dyDescent="0.25">
      <c r="D395" s="1"/>
      <c r="E395" s="1"/>
      <c r="L395" s="1"/>
      <c r="M395" s="1"/>
    </row>
    <row r="396" spans="4:13" s="3" customFormat="1" x14ac:dyDescent="0.25">
      <c r="D396" s="1"/>
      <c r="E396" s="1"/>
      <c r="L396" s="1"/>
      <c r="M396" s="1"/>
    </row>
    <row r="397" spans="4:13" s="3" customFormat="1" x14ac:dyDescent="0.25">
      <c r="D397" s="1"/>
      <c r="E397" s="1"/>
      <c r="L397" s="1"/>
      <c r="M397" s="1"/>
    </row>
    <row r="398" spans="4:13" s="3" customFormat="1" x14ac:dyDescent="0.25">
      <c r="D398" s="1"/>
      <c r="E398" s="1"/>
      <c r="L398" s="1"/>
      <c r="M398" s="1"/>
    </row>
    <row r="399" spans="4:13" s="3" customFormat="1" x14ac:dyDescent="0.25">
      <c r="D399" s="1"/>
      <c r="E399" s="1"/>
      <c r="L399" s="1"/>
      <c r="M399" s="1"/>
    </row>
    <row r="400" spans="4:13" s="3" customFormat="1" x14ac:dyDescent="0.25">
      <c r="D400" s="1"/>
      <c r="E400" s="1"/>
      <c r="L400" s="1"/>
      <c r="M400" s="1"/>
    </row>
    <row r="401" spans="4:13" s="3" customFormat="1" x14ac:dyDescent="0.25">
      <c r="D401" s="1"/>
      <c r="E401" s="1"/>
      <c r="L401" s="1"/>
      <c r="M401" s="1"/>
    </row>
    <row r="402" spans="4:13" s="3" customFormat="1" x14ac:dyDescent="0.25">
      <c r="D402" s="1"/>
      <c r="E402" s="1"/>
      <c r="L402" s="1"/>
      <c r="M402" s="1"/>
    </row>
    <row r="403" spans="4:13" s="3" customFormat="1" x14ac:dyDescent="0.25">
      <c r="D403" s="1"/>
      <c r="E403" s="1"/>
      <c r="L403" s="1"/>
      <c r="M403" s="1"/>
    </row>
    <row r="404" spans="4:13" s="3" customFormat="1" x14ac:dyDescent="0.25">
      <c r="D404" s="1"/>
      <c r="E404" s="1"/>
      <c r="L404" s="1"/>
      <c r="M404" s="1"/>
    </row>
    <row r="405" spans="4:13" s="3" customFormat="1" x14ac:dyDescent="0.25">
      <c r="D405" s="1"/>
      <c r="E405" s="1"/>
      <c r="L405" s="1"/>
      <c r="M405" s="1"/>
    </row>
    <row r="406" spans="4:13" s="3" customFormat="1" x14ac:dyDescent="0.25">
      <c r="D406" s="1"/>
      <c r="E406" s="1"/>
      <c r="L406" s="1"/>
      <c r="M406" s="1"/>
    </row>
    <row r="407" spans="4:13" s="3" customFormat="1" x14ac:dyDescent="0.25">
      <c r="D407" s="1"/>
      <c r="E407" s="1"/>
      <c r="L407" s="1"/>
      <c r="M407" s="1"/>
    </row>
    <row r="408" spans="4:13" s="3" customFormat="1" x14ac:dyDescent="0.25">
      <c r="D408" s="1"/>
      <c r="E408" s="1"/>
      <c r="L408" s="1"/>
      <c r="M408" s="1"/>
    </row>
    <row r="409" spans="4:13" s="3" customFormat="1" x14ac:dyDescent="0.25">
      <c r="D409" s="1"/>
      <c r="E409" s="1"/>
      <c r="L409" s="1"/>
      <c r="M409" s="1"/>
    </row>
    <row r="410" spans="4:13" s="3" customFormat="1" x14ac:dyDescent="0.25">
      <c r="D410" s="1"/>
      <c r="E410" s="1"/>
      <c r="L410" s="1"/>
      <c r="M410" s="1"/>
    </row>
    <row r="411" spans="4:13" s="3" customFormat="1" x14ac:dyDescent="0.25">
      <c r="D411" s="1"/>
      <c r="E411" s="1"/>
      <c r="L411" s="1"/>
      <c r="M411" s="1"/>
    </row>
    <row r="412" spans="4:13" s="3" customFormat="1" x14ac:dyDescent="0.25">
      <c r="D412" s="1"/>
      <c r="E412" s="1"/>
      <c r="L412" s="1"/>
      <c r="M412" s="1"/>
    </row>
    <row r="413" spans="4:13" s="3" customFormat="1" x14ac:dyDescent="0.25">
      <c r="D413" s="1"/>
      <c r="E413" s="1"/>
      <c r="L413" s="1"/>
      <c r="M413" s="1"/>
    </row>
    <row r="414" spans="4:13" s="3" customFormat="1" x14ac:dyDescent="0.25">
      <c r="D414" s="1"/>
      <c r="E414" s="1"/>
      <c r="L414" s="1"/>
      <c r="M414" s="1"/>
    </row>
    <row r="415" spans="4:13" s="3" customFormat="1" x14ac:dyDescent="0.25">
      <c r="D415" s="1"/>
      <c r="E415" s="1"/>
      <c r="L415" s="1"/>
      <c r="M415" s="1"/>
    </row>
    <row r="416" spans="4:13" s="3" customFormat="1" x14ac:dyDescent="0.25">
      <c r="D416" s="1"/>
      <c r="E416" s="1"/>
      <c r="L416" s="1"/>
      <c r="M416" s="1"/>
    </row>
    <row r="417" spans="4:13" s="3" customFormat="1" x14ac:dyDescent="0.25">
      <c r="D417" s="1"/>
      <c r="E417" s="1"/>
      <c r="L417" s="1"/>
      <c r="M417" s="1"/>
    </row>
    <row r="418" spans="4:13" s="3" customFormat="1" x14ac:dyDescent="0.25">
      <c r="D418" s="1"/>
      <c r="E418" s="1"/>
      <c r="L418" s="1"/>
      <c r="M418" s="1"/>
    </row>
    <row r="419" spans="4:13" s="3" customFormat="1" x14ac:dyDescent="0.25">
      <c r="D419" s="1"/>
      <c r="E419" s="1"/>
      <c r="L419" s="1"/>
      <c r="M419" s="1"/>
    </row>
    <row r="420" spans="4:13" s="3" customFormat="1" x14ac:dyDescent="0.25">
      <c r="D420" s="1"/>
      <c r="E420" s="1"/>
      <c r="L420" s="1"/>
      <c r="M420" s="1"/>
    </row>
    <row r="421" spans="4:13" s="3" customFormat="1" x14ac:dyDescent="0.25">
      <c r="D421" s="1"/>
      <c r="E421" s="1"/>
      <c r="L421" s="1"/>
      <c r="M421" s="1"/>
    </row>
    <row r="422" spans="4:13" s="3" customFormat="1" x14ac:dyDescent="0.25">
      <c r="D422" s="1"/>
      <c r="E422" s="1"/>
      <c r="L422" s="1"/>
      <c r="M422" s="1"/>
    </row>
    <row r="423" spans="4:13" s="3" customFormat="1" x14ac:dyDescent="0.25">
      <c r="D423" s="1"/>
      <c r="E423" s="1"/>
      <c r="L423" s="1"/>
      <c r="M423" s="1"/>
    </row>
    <row r="424" spans="4:13" s="3" customFormat="1" x14ac:dyDescent="0.25">
      <c r="D424" s="1"/>
      <c r="E424" s="1"/>
      <c r="L424" s="1"/>
      <c r="M424" s="1"/>
    </row>
    <row r="425" spans="4:13" s="3" customFormat="1" x14ac:dyDescent="0.25">
      <c r="D425" s="1"/>
      <c r="E425" s="1"/>
      <c r="L425" s="1"/>
      <c r="M425" s="1"/>
    </row>
    <row r="426" spans="4:13" s="3" customFormat="1" x14ac:dyDescent="0.25">
      <c r="D426" s="1"/>
      <c r="E426" s="1"/>
      <c r="L426" s="1"/>
      <c r="M426" s="1"/>
    </row>
    <row r="427" spans="4:13" s="3" customFormat="1" x14ac:dyDescent="0.25">
      <c r="D427" s="1"/>
      <c r="E427" s="1"/>
      <c r="L427" s="1"/>
      <c r="M427" s="1"/>
    </row>
    <row r="428" spans="4:13" s="3" customFormat="1" x14ac:dyDescent="0.25">
      <c r="D428" s="1"/>
      <c r="E428" s="1"/>
      <c r="L428" s="1"/>
      <c r="M428" s="1"/>
    </row>
    <row r="429" spans="4:13" s="3" customFormat="1" x14ac:dyDescent="0.25">
      <c r="D429" s="1"/>
      <c r="E429" s="1"/>
      <c r="L429" s="1"/>
      <c r="M429" s="1"/>
    </row>
    <row r="430" spans="4:13" s="3" customFormat="1" x14ac:dyDescent="0.25">
      <c r="D430" s="1"/>
      <c r="E430" s="1"/>
      <c r="L430" s="1"/>
      <c r="M430" s="1"/>
    </row>
    <row r="431" spans="4:13" s="3" customFormat="1" x14ac:dyDescent="0.25">
      <c r="D431" s="1"/>
      <c r="E431" s="1"/>
      <c r="L431" s="1"/>
      <c r="M431" s="1"/>
    </row>
    <row r="432" spans="4:13" s="3" customFormat="1" x14ac:dyDescent="0.25">
      <c r="D432" s="1"/>
      <c r="E432" s="1"/>
      <c r="L432" s="1"/>
      <c r="M432" s="1"/>
    </row>
    <row r="433" spans="4:13" s="3" customFormat="1" x14ac:dyDescent="0.25">
      <c r="D433" s="1"/>
      <c r="E433" s="1"/>
      <c r="L433" s="1"/>
      <c r="M433" s="1"/>
    </row>
    <row r="434" spans="4:13" s="3" customFormat="1" x14ac:dyDescent="0.25">
      <c r="D434" s="1"/>
      <c r="E434" s="1"/>
      <c r="L434" s="1"/>
      <c r="M434" s="1"/>
    </row>
    <row r="435" spans="4:13" s="3" customFormat="1" x14ac:dyDescent="0.25">
      <c r="D435" s="1"/>
      <c r="E435" s="1"/>
      <c r="L435" s="1"/>
      <c r="M435" s="1"/>
    </row>
    <row r="436" spans="4:13" s="3" customFormat="1" x14ac:dyDescent="0.25">
      <c r="D436" s="1"/>
      <c r="E436" s="1"/>
      <c r="L436" s="1"/>
      <c r="M436" s="1"/>
    </row>
    <row r="437" spans="4:13" s="3" customFormat="1" x14ac:dyDescent="0.25">
      <c r="D437" s="1"/>
      <c r="E437" s="1"/>
      <c r="L437" s="1"/>
      <c r="M437" s="1"/>
    </row>
    <row r="438" spans="4:13" s="3" customFormat="1" x14ac:dyDescent="0.25">
      <c r="D438" s="1"/>
      <c r="E438" s="1"/>
      <c r="L438" s="1"/>
      <c r="M438" s="1"/>
    </row>
    <row r="439" spans="4:13" s="3" customFormat="1" x14ac:dyDescent="0.25">
      <c r="D439" s="1"/>
      <c r="E439" s="1"/>
      <c r="L439" s="1"/>
      <c r="M439" s="1"/>
    </row>
    <row r="440" spans="4:13" s="3" customFormat="1" x14ac:dyDescent="0.25">
      <c r="D440" s="1"/>
      <c r="E440" s="1"/>
      <c r="L440" s="1"/>
      <c r="M440" s="1"/>
    </row>
    <row r="441" spans="4:13" s="3" customFormat="1" x14ac:dyDescent="0.25">
      <c r="D441" s="1"/>
      <c r="E441" s="1"/>
      <c r="L441" s="1"/>
      <c r="M441" s="1"/>
    </row>
    <row r="442" spans="4:13" s="3" customFormat="1" x14ac:dyDescent="0.25">
      <c r="D442" s="1"/>
      <c r="E442" s="1"/>
      <c r="L442" s="1"/>
      <c r="M442" s="1"/>
    </row>
    <row r="443" spans="4:13" s="3" customFormat="1" x14ac:dyDescent="0.25">
      <c r="D443" s="1"/>
      <c r="E443" s="1"/>
      <c r="L443" s="1"/>
      <c r="M443" s="1"/>
    </row>
    <row r="444" spans="4:13" s="3" customFormat="1" x14ac:dyDescent="0.25">
      <c r="D444" s="1"/>
      <c r="E444" s="1"/>
      <c r="L444" s="1"/>
      <c r="M444" s="1"/>
    </row>
    <row r="445" spans="4:13" s="3" customFormat="1" x14ac:dyDescent="0.25">
      <c r="D445" s="1"/>
      <c r="E445" s="1"/>
      <c r="L445" s="1"/>
      <c r="M445" s="1"/>
    </row>
    <row r="446" spans="4:13" s="3" customFormat="1" x14ac:dyDescent="0.25">
      <c r="D446" s="1"/>
      <c r="E446" s="1"/>
      <c r="L446" s="1"/>
      <c r="M446" s="1"/>
    </row>
    <row r="447" spans="4:13" s="3" customFormat="1" x14ac:dyDescent="0.25">
      <c r="D447" s="1"/>
      <c r="E447" s="1"/>
      <c r="L447" s="1"/>
      <c r="M447" s="1"/>
    </row>
    <row r="448" spans="4:13" s="3" customFormat="1" x14ac:dyDescent="0.25">
      <c r="D448" s="1"/>
      <c r="E448" s="1"/>
      <c r="L448" s="1"/>
      <c r="M448" s="1"/>
    </row>
    <row r="449" spans="4:13" s="3" customFormat="1" x14ac:dyDescent="0.25">
      <c r="D449" s="1"/>
      <c r="E449" s="1"/>
      <c r="L449" s="1"/>
      <c r="M449" s="1"/>
    </row>
    <row r="450" spans="4:13" s="3" customFormat="1" x14ac:dyDescent="0.25">
      <c r="D450" s="1"/>
      <c r="E450" s="1"/>
      <c r="L450" s="1"/>
      <c r="M450" s="1"/>
    </row>
    <row r="451" spans="4:13" s="3" customFormat="1" x14ac:dyDescent="0.25">
      <c r="D451" s="1"/>
      <c r="E451" s="1"/>
      <c r="L451" s="1"/>
      <c r="M451" s="1"/>
    </row>
    <row r="452" spans="4:13" s="3" customFormat="1" x14ac:dyDescent="0.25">
      <c r="D452" s="1"/>
      <c r="E452" s="1"/>
      <c r="L452" s="1"/>
      <c r="M452" s="1"/>
    </row>
    <row r="453" spans="4:13" s="3" customFormat="1" x14ac:dyDescent="0.25">
      <c r="D453" s="1"/>
      <c r="E453" s="1"/>
      <c r="L453" s="1"/>
      <c r="M453" s="1"/>
    </row>
    <row r="454" spans="4:13" s="3" customFormat="1" x14ac:dyDescent="0.25">
      <c r="D454" s="1"/>
      <c r="E454" s="1"/>
      <c r="L454" s="1"/>
      <c r="M454" s="1"/>
    </row>
    <row r="455" spans="4:13" s="3" customFormat="1" x14ac:dyDescent="0.25">
      <c r="D455" s="1"/>
      <c r="E455" s="1"/>
      <c r="L455" s="1"/>
      <c r="M455" s="1"/>
    </row>
    <row r="456" spans="4:13" s="3" customFormat="1" x14ac:dyDescent="0.25">
      <c r="D456" s="1"/>
      <c r="E456" s="1"/>
      <c r="L456" s="1"/>
      <c r="M456" s="1"/>
    </row>
    <row r="457" spans="4:13" s="3" customFormat="1" x14ac:dyDescent="0.25">
      <c r="D457" s="1"/>
      <c r="E457" s="1"/>
      <c r="L457" s="1"/>
      <c r="M457" s="1"/>
    </row>
    <row r="458" spans="4:13" s="3" customFormat="1" x14ac:dyDescent="0.25">
      <c r="D458" s="1"/>
      <c r="E458" s="1"/>
      <c r="L458" s="1"/>
      <c r="M458" s="1"/>
    </row>
    <row r="459" spans="4:13" s="3" customFormat="1" x14ac:dyDescent="0.25">
      <c r="D459" s="1"/>
      <c r="E459" s="1"/>
      <c r="L459" s="1"/>
      <c r="M459" s="1"/>
    </row>
    <row r="460" spans="4:13" s="3" customFormat="1" x14ac:dyDescent="0.25">
      <c r="D460" s="1"/>
      <c r="E460" s="1"/>
      <c r="L460" s="1"/>
      <c r="M460" s="1"/>
    </row>
    <row r="461" spans="4:13" s="3" customFormat="1" x14ac:dyDescent="0.25">
      <c r="D461" s="1"/>
      <c r="E461" s="1"/>
      <c r="L461" s="1"/>
      <c r="M461" s="1"/>
    </row>
    <row r="462" spans="4:13" s="3" customFormat="1" x14ac:dyDescent="0.25">
      <c r="D462" s="1"/>
      <c r="E462" s="1"/>
      <c r="L462" s="1"/>
      <c r="M462" s="1"/>
    </row>
    <row r="463" spans="4:13" s="3" customFormat="1" x14ac:dyDescent="0.25">
      <c r="D463" s="1"/>
      <c r="E463" s="1"/>
      <c r="L463" s="1"/>
      <c r="M463" s="1"/>
    </row>
    <row r="464" spans="4:13" s="3" customFormat="1" x14ac:dyDescent="0.25">
      <c r="D464" s="1"/>
      <c r="E464" s="1"/>
      <c r="L464" s="1"/>
      <c r="M464" s="1"/>
    </row>
    <row r="465" spans="4:13" s="3" customFormat="1" x14ac:dyDescent="0.25">
      <c r="D465" s="1"/>
      <c r="E465" s="1"/>
      <c r="L465" s="1"/>
      <c r="M465" s="1"/>
    </row>
    <row r="466" spans="4:13" s="3" customFormat="1" x14ac:dyDescent="0.25">
      <c r="D466" s="1"/>
      <c r="E466" s="1"/>
      <c r="L466" s="1"/>
      <c r="M466" s="1"/>
    </row>
    <row r="467" spans="4:13" s="3" customFormat="1" x14ac:dyDescent="0.25">
      <c r="D467" s="1"/>
      <c r="E467" s="1"/>
      <c r="L467" s="1"/>
      <c r="M467" s="1"/>
    </row>
    <row r="468" spans="4:13" s="3" customFormat="1" x14ac:dyDescent="0.25">
      <c r="D468" s="1"/>
      <c r="E468" s="1"/>
      <c r="L468" s="1"/>
      <c r="M468" s="1"/>
    </row>
    <row r="469" spans="4:13" s="3" customFormat="1" x14ac:dyDescent="0.25">
      <c r="D469" s="1"/>
      <c r="E469" s="1"/>
      <c r="L469" s="1"/>
      <c r="M469" s="1"/>
    </row>
    <row r="470" spans="4:13" s="3" customFormat="1" x14ac:dyDescent="0.25">
      <c r="D470" s="1"/>
      <c r="E470" s="1"/>
      <c r="L470" s="1"/>
      <c r="M470" s="1"/>
    </row>
    <row r="471" spans="4:13" s="3" customFormat="1" x14ac:dyDescent="0.25">
      <c r="D471" s="1"/>
      <c r="E471" s="1"/>
      <c r="L471" s="1"/>
      <c r="M471" s="1"/>
    </row>
    <row r="472" spans="4:13" s="3" customFormat="1" x14ac:dyDescent="0.25">
      <c r="D472" s="1"/>
      <c r="E472" s="1"/>
      <c r="L472" s="1"/>
      <c r="M472" s="1"/>
    </row>
    <row r="473" spans="4:13" s="3" customFormat="1" x14ac:dyDescent="0.25">
      <c r="D473" s="1"/>
      <c r="E473" s="1"/>
      <c r="L473" s="1"/>
      <c r="M473" s="1"/>
    </row>
    <row r="474" spans="4:13" s="3" customFormat="1" x14ac:dyDescent="0.25">
      <c r="D474" s="1"/>
      <c r="E474" s="1"/>
      <c r="L474" s="1"/>
      <c r="M474" s="1"/>
    </row>
    <row r="475" spans="4:13" s="3" customFormat="1" x14ac:dyDescent="0.25">
      <c r="D475" s="1"/>
      <c r="E475" s="1"/>
      <c r="L475" s="1"/>
      <c r="M475" s="1"/>
    </row>
    <row r="476" spans="4:13" s="3" customFormat="1" x14ac:dyDescent="0.25">
      <c r="D476" s="1"/>
      <c r="E476" s="1"/>
      <c r="L476" s="1"/>
      <c r="M476" s="1"/>
    </row>
    <row r="477" spans="4:13" s="3" customFormat="1" x14ac:dyDescent="0.25">
      <c r="D477" s="1"/>
      <c r="E477" s="1"/>
      <c r="L477" s="1"/>
      <c r="M477" s="1"/>
    </row>
    <row r="478" spans="4:13" s="3" customFormat="1" x14ac:dyDescent="0.25">
      <c r="D478" s="1"/>
      <c r="E478" s="1"/>
      <c r="L478" s="1"/>
      <c r="M478" s="1"/>
    </row>
    <row r="479" spans="4:13" s="3" customFormat="1" x14ac:dyDescent="0.25">
      <c r="D479" s="1"/>
      <c r="E479" s="1"/>
      <c r="L479" s="1"/>
      <c r="M479" s="1"/>
    </row>
    <row r="480" spans="4:13" s="3" customFormat="1" x14ac:dyDescent="0.25">
      <c r="D480" s="1"/>
      <c r="E480" s="1"/>
      <c r="L480" s="1"/>
      <c r="M480" s="1"/>
    </row>
    <row r="481" spans="4:13" s="3" customFormat="1" x14ac:dyDescent="0.25">
      <c r="D481" s="1"/>
      <c r="E481" s="1"/>
      <c r="L481" s="1"/>
      <c r="M481" s="1"/>
    </row>
    <row r="482" spans="4:13" s="3" customFormat="1" x14ac:dyDescent="0.25">
      <c r="D482" s="1"/>
      <c r="E482" s="1"/>
      <c r="L482" s="1"/>
      <c r="M482" s="1"/>
    </row>
    <row r="483" spans="4:13" s="3" customFormat="1" x14ac:dyDescent="0.25">
      <c r="D483" s="1"/>
      <c r="E483" s="1"/>
      <c r="L483" s="1"/>
      <c r="M483" s="1"/>
    </row>
    <row r="484" spans="4:13" s="3" customFormat="1" x14ac:dyDescent="0.25">
      <c r="D484" s="1"/>
      <c r="E484" s="1"/>
      <c r="L484" s="1"/>
      <c r="M484" s="1"/>
    </row>
    <row r="485" spans="4:13" s="3" customFormat="1" x14ac:dyDescent="0.25">
      <c r="D485" s="1"/>
      <c r="E485" s="1"/>
      <c r="L485" s="1"/>
      <c r="M485" s="1"/>
    </row>
    <row r="486" spans="4:13" s="3" customFormat="1" x14ac:dyDescent="0.25">
      <c r="D486" s="1"/>
      <c r="E486" s="1"/>
      <c r="L486" s="1"/>
      <c r="M486" s="1"/>
    </row>
    <row r="487" spans="4:13" s="3" customFormat="1" x14ac:dyDescent="0.25">
      <c r="D487" s="1"/>
      <c r="E487" s="1"/>
      <c r="L487" s="1"/>
      <c r="M487" s="1"/>
    </row>
    <row r="488" spans="4:13" s="3" customFormat="1" x14ac:dyDescent="0.25">
      <c r="D488" s="1"/>
      <c r="E488" s="1"/>
      <c r="L488" s="1"/>
      <c r="M488" s="1"/>
    </row>
    <row r="489" spans="4:13" s="3" customFormat="1" x14ac:dyDescent="0.25">
      <c r="D489" s="1"/>
      <c r="E489" s="1"/>
      <c r="L489" s="1"/>
      <c r="M489" s="1"/>
    </row>
    <row r="490" spans="4:13" s="3" customFormat="1" x14ac:dyDescent="0.25">
      <c r="D490" s="1"/>
      <c r="E490" s="1"/>
      <c r="L490" s="1"/>
      <c r="M490" s="1"/>
    </row>
    <row r="491" spans="4:13" s="3" customFormat="1" x14ac:dyDescent="0.25">
      <c r="D491" s="1"/>
      <c r="E491" s="1"/>
      <c r="L491" s="1"/>
      <c r="M491" s="1"/>
    </row>
    <row r="492" spans="4:13" s="3" customFormat="1" x14ac:dyDescent="0.25">
      <c r="D492" s="1"/>
      <c r="E492" s="1"/>
      <c r="L492" s="1"/>
      <c r="M492" s="1"/>
    </row>
    <row r="493" spans="4:13" s="3" customFormat="1" x14ac:dyDescent="0.25">
      <c r="D493" s="1"/>
      <c r="E493" s="1"/>
      <c r="L493" s="1"/>
      <c r="M493" s="1"/>
    </row>
    <row r="494" spans="4:13" s="3" customFormat="1" x14ac:dyDescent="0.25">
      <c r="D494" s="1"/>
      <c r="E494" s="1"/>
      <c r="L494" s="1"/>
      <c r="M494" s="1"/>
    </row>
    <row r="495" spans="4:13" s="3" customFormat="1" x14ac:dyDescent="0.25">
      <c r="D495" s="1"/>
      <c r="E495" s="1"/>
      <c r="L495" s="1"/>
      <c r="M495" s="1"/>
    </row>
    <row r="496" spans="4:13" s="3" customFormat="1" x14ac:dyDescent="0.25">
      <c r="D496" s="1"/>
      <c r="E496" s="1"/>
      <c r="L496" s="1"/>
      <c r="M496" s="1"/>
    </row>
    <row r="497" spans="4:13" s="3" customFormat="1" x14ac:dyDescent="0.25">
      <c r="D497" s="1"/>
      <c r="E497" s="1"/>
      <c r="L497" s="1"/>
      <c r="M497" s="1"/>
    </row>
    <row r="498" spans="4:13" s="3" customFormat="1" x14ac:dyDescent="0.25">
      <c r="D498" s="1"/>
      <c r="E498" s="1"/>
      <c r="L498" s="1"/>
      <c r="M498" s="1"/>
    </row>
    <row r="499" spans="4:13" s="3" customFormat="1" x14ac:dyDescent="0.25">
      <c r="D499" s="1"/>
      <c r="E499" s="1"/>
      <c r="L499" s="1"/>
      <c r="M499" s="1"/>
    </row>
    <row r="500" spans="4:13" s="3" customFormat="1" x14ac:dyDescent="0.25">
      <c r="D500" s="1"/>
      <c r="E500" s="1"/>
      <c r="L500" s="1"/>
      <c r="M500" s="1"/>
    </row>
    <row r="501" spans="4:13" s="3" customFormat="1" x14ac:dyDescent="0.25">
      <c r="D501" s="1"/>
      <c r="E501" s="1"/>
      <c r="L501" s="1"/>
      <c r="M501" s="1"/>
    </row>
    <row r="502" spans="4:13" s="3" customFormat="1" x14ac:dyDescent="0.25">
      <c r="D502" s="1"/>
      <c r="E502" s="1"/>
      <c r="L502" s="1"/>
      <c r="M502" s="1"/>
    </row>
    <row r="503" spans="4:13" s="3" customFormat="1" x14ac:dyDescent="0.25">
      <c r="D503" s="1"/>
      <c r="E503" s="1"/>
      <c r="L503" s="1"/>
      <c r="M503" s="1"/>
    </row>
    <row r="504" spans="4:13" s="3" customFormat="1" x14ac:dyDescent="0.25">
      <c r="D504" s="1"/>
      <c r="E504" s="1"/>
      <c r="L504" s="1"/>
      <c r="M504" s="1"/>
    </row>
    <row r="505" spans="4:13" s="3" customFormat="1" x14ac:dyDescent="0.25">
      <c r="D505" s="1"/>
      <c r="E505" s="1"/>
      <c r="L505" s="1"/>
      <c r="M505" s="1"/>
    </row>
    <row r="506" spans="4:13" s="3" customFormat="1" x14ac:dyDescent="0.25">
      <c r="D506" s="1"/>
      <c r="E506" s="1"/>
      <c r="L506" s="1"/>
      <c r="M506" s="1"/>
    </row>
    <row r="507" spans="4:13" s="3" customFormat="1" x14ac:dyDescent="0.25">
      <c r="D507" s="1"/>
      <c r="E507" s="1"/>
      <c r="L507" s="1"/>
      <c r="M507" s="1"/>
    </row>
    <row r="508" spans="4:13" s="3" customFormat="1" x14ac:dyDescent="0.25">
      <c r="D508" s="1"/>
      <c r="E508" s="1"/>
      <c r="L508" s="1"/>
      <c r="M508" s="1"/>
    </row>
    <row r="509" spans="4:13" s="3" customFormat="1" x14ac:dyDescent="0.25">
      <c r="D509" s="1"/>
      <c r="E509" s="1"/>
      <c r="L509" s="1"/>
      <c r="M509" s="1"/>
    </row>
    <row r="510" spans="4:13" s="3" customFormat="1" x14ac:dyDescent="0.25">
      <c r="D510" s="1"/>
      <c r="E510" s="1"/>
      <c r="L510" s="1"/>
      <c r="M510" s="1"/>
    </row>
    <row r="511" spans="4:13" s="3" customFormat="1" x14ac:dyDescent="0.25">
      <c r="D511" s="1"/>
      <c r="E511" s="1"/>
      <c r="L511" s="1"/>
      <c r="M511" s="1"/>
    </row>
    <row r="512" spans="4:13" s="3" customFormat="1" x14ac:dyDescent="0.25">
      <c r="D512" s="1"/>
      <c r="E512" s="1"/>
      <c r="L512" s="1"/>
      <c r="M512" s="1"/>
    </row>
    <row r="513" spans="4:13" s="3" customFormat="1" x14ac:dyDescent="0.25">
      <c r="D513" s="1"/>
      <c r="E513" s="1"/>
      <c r="L513" s="1"/>
      <c r="M513" s="1"/>
    </row>
    <row r="514" spans="4:13" s="3" customFormat="1" x14ac:dyDescent="0.25">
      <c r="D514" s="1"/>
      <c r="E514" s="1"/>
      <c r="L514" s="1"/>
      <c r="M514" s="1"/>
    </row>
    <row r="515" spans="4:13" s="3" customFormat="1" x14ac:dyDescent="0.25">
      <c r="D515" s="1"/>
      <c r="E515" s="1"/>
      <c r="L515" s="1"/>
      <c r="M515" s="1"/>
    </row>
    <row r="516" spans="4:13" s="3" customFormat="1" x14ac:dyDescent="0.25">
      <c r="D516" s="1"/>
      <c r="E516" s="1"/>
      <c r="L516" s="1"/>
      <c r="M516" s="1"/>
    </row>
    <row r="517" spans="4:13" s="3" customFormat="1" x14ac:dyDescent="0.25">
      <c r="D517" s="1"/>
      <c r="E517" s="1"/>
      <c r="L517" s="1"/>
      <c r="M517" s="1"/>
    </row>
    <row r="518" spans="4:13" s="3" customFormat="1" x14ac:dyDescent="0.25">
      <c r="D518" s="1"/>
      <c r="E518" s="1"/>
      <c r="L518" s="1"/>
      <c r="M518" s="1"/>
    </row>
    <row r="519" spans="4:13" s="3" customFormat="1" x14ac:dyDescent="0.25">
      <c r="D519" s="1"/>
      <c r="E519" s="1"/>
      <c r="L519" s="1"/>
      <c r="M519" s="1"/>
    </row>
    <row r="520" spans="4:13" s="3" customFormat="1" x14ac:dyDescent="0.25">
      <c r="D520" s="1"/>
      <c r="E520" s="1"/>
      <c r="L520" s="1"/>
      <c r="M520" s="1"/>
    </row>
    <row r="521" spans="4:13" s="3" customFormat="1" x14ac:dyDescent="0.25">
      <c r="D521" s="1"/>
      <c r="E521" s="1"/>
      <c r="L521" s="1"/>
      <c r="M521" s="1"/>
    </row>
    <row r="522" spans="4:13" s="3" customFormat="1" x14ac:dyDescent="0.25">
      <c r="D522" s="1"/>
      <c r="E522" s="1"/>
      <c r="L522" s="1"/>
      <c r="M522" s="1"/>
    </row>
    <row r="523" spans="4:13" s="3" customFormat="1" x14ac:dyDescent="0.25">
      <c r="D523" s="1"/>
      <c r="E523" s="1"/>
      <c r="L523" s="1"/>
      <c r="M523" s="1"/>
    </row>
    <row r="524" spans="4:13" s="3" customFormat="1" x14ac:dyDescent="0.25">
      <c r="D524" s="1"/>
      <c r="E524" s="1"/>
      <c r="L524" s="1"/>
      <c r="M524" s="1"/>
    </row>
    <row r="525" spans="4:13" s="3" customFormat="1" x14ac:dyDescent="0.25">
      <c r="D525" s="1"/>
      <c r="E525" s="1"/>
      <c r="L525" s="1"/>
      <c r="M525" s="1"/>
    </row>
    <row r="526" spans="4:13" s="3" customFormat="1" x14ac:dyDescent="0.25">
      <c r="D526" s="1"/>
      <c r="E526" s="1"/>
      <c r="L526" s="1"/>
      <c r="M526" s="1"/>
    </row>
    <row r="527" spans="4:13" s="3" customFormat="1" x14ac:dyDescent="0.25">
      <c r="D527" s="1"/>
      <c r="E527" s="1"/>
      <c r="L527" s="1"/>
      <c r="M527" s="1"/>
    </row>
    <row r="528" spans="4:13" s="3" customFormat="1" x14ac:dyDescent="0.25">
      <c r="D528" s="1"/>
      <c r="E528" s="1"/>
      <c r="L528" s="1"/>
      <c r="M528" s="1"/>
    </row>
    <row r="529" spans="4:13" s="3" customFormat="1" x14ac:dyDescent="0.25">
      <c r="D529" s="1"/>
      <c r="E529" s="1"/>
      <c r="L529" s="1"/>
      <c r="M529" s="1"/>
    </row>
    <row r="530" spans="4:13" s="3" customFormat="1" x14ac:dyDescent="0.25">
      <c r="D530" s="1"/>
      <c r="E530" s="1"/>
      <c r="L530" s="1"/>
      <c r="M530" s="1"/>
    </row>
    <row r="531" spans="4:13" s="3" customFormat="1" x14ac:dyDescent="0.25">
      <c r="D531" s="1"/>
      <c r="E531" s="1"/>
      <c r="L531" s="1"/>
      <c r="M531" s="1"/>
    </row>
    <row r="532" spans="4:13" s="3" customFormat="1" x14ac:dyDescent="0.25">
      <c r="D532" s="1"/>
      <c r="E532" s="1"/>
      <c r="L532" s="1"/>
      <c r="M532" s="1"/>
    </row>
    <row r="533" spans="4:13" s="3" customFormat="1" x14ac:dyDescent="0.25">
      <c r="D533" s="1"/>
      <c r="E533" s="1"/>
      <c r="L533" s="1"/>
      <c r="M533" s="1"/>
    </row>
    <row r="534" spans="4:13" s="3" customFormat="1" x14ac:dyDescent="0.25">
      <c r="D534" s="1"/>
      <c r="E534" s="1"/>
      <c r="L534" s="1"/>
      <c r="M534" s="1"/>
    </row>
    <row r="535" spans="4:13" s="3" customFormat="1" x14ac:dyDescent="0.25">
      <c r="D535" s="1"/>
      <c r="E535" s="1"/>
      <c r="L535" s="1"/>
      <c r="M535" s="1"/>
    </row>
    <row r="536" spans="4:13" s="3" customFormat="1" x14ac:dyDescent="0.25">
      <c r="D536" s="1"/>
      <c r="E536" s="1"/>
      <c r="L536" s="1"/>
      <c r="M536" s="1"/>
    </row>
    <row r="537" spans="4:13" s="3" customFormat="1" x14ac:dyDescent="0.25">
      <c r="D537" s="1"/>
      <c r="E537" s="1"/>
      <c r="L537" s="1"/>
      <c r="M537" s="1"/>
    </row>
    <row r="538" spans="4:13" s="3" customFormat="1" x14ac:dyDescent="0.25">
      <c r="D538" s="1"/>
      <c r="E538" s="1"/>
      <c r="L538" s="1"/>
      <c r="M538" s="1"/>
    </row>
    <row r="539" spans="4:13" s="3" customFormat="1" x14ac:dyDescent="0.25">
      <c r="D539" s="1"/>
      <c r="E539" s="1"/>
      <c r="L539" s="1"/>
      <c r="M539" s="1"/>
    </row>
    <row r="540" spans="4:13" s="3" customFormat="1" x14ac:dyDescent="0.25">
      <c r="D540" s="1"/>
      <c r="E540" s="1"/>
      <c r="L540" s="1"/>
      <c r="M540" s="1"/>
    </row>
    <row r="541" spans="4:13" s="3" customFormat="1" x14ac:dyDescent="0.25">
      <c r="D541" s="1"/>
      <c r="E541" s="1"/>
      <c r="L541" s="1"/>
      <c r="M541" s="1"/>
    </row>
    <row r="542" spans="4:13" s="3" customFormat="1" x14ac:dyDescent="0.25">
      <c r="D542" s="1"/>
      <c r="E542" s="1"/>
      <c r="L542" s="1"/>
      <c r="M542" s="1"/>
    </row>
    <row r="543" spans="4:13" s="3" customFormat="1" x14ac:dyDescent="0.25">
      <c r="D543" s="1"/>
      <c r="E543" s="1"/>
      <c r="L543" s="1"/>
      <c r="M543" s="1"/>
    </row>
    <row r="544" spans="4:13" s="3" customFormat="1" x14ac:dyDescent="0.25">
      <c r="D544" s="1"/>
      <c r="E544" s="1"/>
      <c r="L544" s="1"/>
      <c r="M544" s="1"/>
    </row>
    <row r="545" spans="4:13" s="3" customFormat="1" x14ac:dyDescent="0.25">
      <c r="D545" s="1"/>
      <c r="E545" s="1"/>
      <c r="L545" s="1"/>
      <c r="M545" s="1"/>
    </row>
    <row r="546" spans="4:13" s="3" customFormat="1" x14ac:dyDescent="0.25">
      <c r="D546" s="1"/>
      <c r="E546" s="1"/>
      <c r="L546" s="1"/>
      <c r="M546" s="1"/>
    </row>
    <row r="547" spans="4:13" s="3" customFormat="1" x14ac:dyDescent="0.25">
      <c r="D547" s="1"/>
      <c r="E547" s="1"/>
      <c r="L547" s="1"/>
      <c r="M547" s="1"/>
    </row>
    <row r="548" spans="4:13" s="3" customFormat="1" x14ac:dyDescent="0.25">
      <c r="D548" s="1"/>
      <c r="E548" s="1"/>
      <c r="L548" s="1"/>
      <c r="M548" s="1"/>
    </row>
    <row r="549" spans="4:13" s="3" customFormat="1" x14ac:dyDescent="0.25">
      <c r="D549" s="1"/>
      <c r="E549" s="1"/>
      <c r="L549" s="1"/>
      <c r="M549" s="1"/>
    </row>
    <row r="550" spans="4:13" s="3" customFormat="1" x14ac:dyDescent="0.25">
      <c r="D550" s="1"/>
      <c r="E550" s="1"/>
      <c r="L550" s="1"/>
      <c r="M550" s="1"/>
    </row>
    <row r="551" spans="4:13" s="3" customFormat="1" x14ac:dyDescent="0.25">
      <c r="D551" s="1"/>
      <c r="E551" s="1"/>
      <c r="L551" s="1"/>
      <c r="M551" s="1"/>
    </row>
    <row r="552" spans="4:13" s="3" customFormat="1" x14ac:dyDescent="0.25">
      <c r="D552" s="1"/>
      <c r="E552" s="1"/>
      <c r="L552" s="1"/>
      <c r="M552" s="1"/>
    </row>
    <row r="553" spans="4:13" s="3" customFormat="1" x14ac:dyDescent="0.25">
      <c r="D553" s="1"/>
      <c r="E553" s="1"/>
      <c r="L553" s="1"/>
      <c r="M553" s="1"/>
    </row>
    <row r="554" spans="4:13" s="3" customFormat="1" x14ac:dyDescent="0.25">
      <c r="D554" s="1"/>
      <c r="E554" s="1"/>
      <c r="L554" s="1"/>
      <c r="M554" s="1"/>
    </row>
    <row r="555" spans="4:13" s="3" customFormat="1" x14ac:dyDescent="0.25">
      <c r="D555" s="1"/>
      <c r="E555" s="1"/>
      <c r="L555" s="1"/>
      <c r="M555" s="1"/>
    </row>
    <row r="556" spans="4:13" s="3" customFormat="1" x14ac:dyDescent="0.25">
      <c r="D556" s="1"/>
      <c r="E556" s="1"/>
      <c r="L556" s="1"/>
      <c r="M556" s="1"/>
    </row>
    <row r="557" spans="4:13" s="3" customFormat="1" x14ac:dyDescent="0.25">
      <c r="D557" s="1"/>
      <c r="E557" s="1"/>
      <c r="L557" s="1"/>
      <c r="M557" s="1"/>
    </row>
    <row r="558" spans="4:13" s="3" customFormat="1" x14ac:dyDescent="0.25">
      <c r="D558" s="1"/>
      <c r="E558" s="1"/>
      <c r="L558" s="1"/>
      <c r="M558" s="1"/>
    </row>
    <row r="559" spans="4:13" s="3" customFormat="1" x14ac:dyDescent="0.25">
      <c r="D559" s="1"/>
      <c r="E559" s="1"/>
      <c r="L559" s="1"/>
      <c r="M559" s="1"/>
    </row>
    <row r="560" spans="4:13" s="3" customFormat="1" x14ac:dyDescent="0.25">
      <c r="D560" s="1"/>
      <c r="E560" s="1"/>
      <c r="L560" s="1"/>
      <c r="M560" s="1"/>
    </row>
    <row r="561" spans="4:13" s="3" customFormat="1" x14ac:dyDescent="0.25">
      <c r="D561" s="1"/>
      <c r="E561" s="1"/>
      <c r="L561" s="1"/>
      <c r="M561" s="1"/>
    </row>
    <row r="562" spans="4:13" s="3" customFormat="1" x14ac:dyDescent="0.25">
      <c r="D562" s="1"/>
      <c r="E562" s="1"/>
      <c r="L562" s="1"/>
      <c r="M562" s="1"/>
    </row>
    <row r="563" spans="4:13" s="3" customFormat="1" x14ac:dyDescent="0.25">
      <c r="D563" s="1"/>
      <c r="E563" s="1"/>
      <c r="L563" s="1"/>
      <c r="M563" s="1"/>
    </row>
    <row r="564" spans="4:13" s="3" customFormat="1" x14ac:dyDescent="0.25">
      <c r="D564" s="1"/>
      <c r="E564" s="1"/>
      <c r="L564" s="1"/>
      <c r="M564" s="1"/>
    </row>
    <row r="565" spans="4:13" s="3" customFormat="1" x14ac:dyDescent="0.25">
      <c r="D565" s="1"/>
      <c r="E565" s="1"/>
      <c r="L565" s="1"/>
      <c r="M565" s="1"/>
    </row>
    <row r="566" spans="4:13" s="3" customFormat="1" x14ac:dyDescent="0.25">
      <c r="D566" s="1"/>
      <c r="E566" s="1"/>
      <c r="L566" s="1"/>
      <c r="M566" s="1"/>
    </row>
    <row r="567" spans="4:13" s="3" customFormat="1" x14ac:dyDescent="0.25">
      <c r="D567" s="1"/>
      <c r="E567" s="1"/>
      <c r="L567" s="1"/>
      <c r="M567" s="1"/>
    </row>
    <row r="568" spans="4:13" s="3" customFormat="1" x14ac:dyDescent="0.25">
      <c r="D568" s="1"/>
      <c r="E568" s="1"/>
      <c r="L568" s="1"/>
      <c r="M568" s="1"/>
    </row>
    <row r="569" spans="4:13" s="3" customFormat="1" x14ac:dyDescent="0.25">
      <c r="D569" s="1"/>
      <c r="E569" s="1"/>
      <c r="L569" s="1"/>
      <c r="M569" s="1"/>
    </row>
    <row r="570" spans="4:13" s="3" customFormat="1" x14ac:dyDescent="0.25">
      <c r="D570" s="1"/>
      <c r="E570" s="1"/>
      <c r="L570" s="1"/>
      <c r="M570" s="1"/>
    </row>
    <row r="571" spans="4:13" s="3" customFormat="1" x14ac:dyDescent="0.25">
      <c r="D571" s="1"/>
      <c r="E571" s="1"/>
      <c r="L571" s="1"/>
      <c r="M571" s="1"/>
    </row>
    <row r="572" spans="4:13" s="3" customFormat="1" x14ac:dyDescent="0.25">
      <c r="D572" s="1"/>
      <c r="E572" s="1"/>
      <c r="L572" s="1"/>
      <c r="M572" s="1"/>
    </row>
    <row r="573" spans="4:13" s="3" customFormat="1" x14ac:dyDescent="0.25">
      <c r="D573" s="1"/>
      <c r="E573" s="1"/>
      <c r="L573" s="1"/>
      <c r="M573" s="1"/>
    </row>
    <row r="574" spans="4:13" s="3" customFormat="1" x14ac:dyDescent="0.25">
      <c r="D574" s="1"/>
      <c r="E574" s="1"/>
      <c r="L574" s="1"/>
      <c r="M574" s="1"/>
    </row>
    <row r="575" spans="4:13" s="3" customFormat="1" x14ac:dyDescent="0.25">
      <c r="D575" s="1"/>
      <c r="E575" s="1"/>
      <c r="L575" s="1"/>
      <c r="M575" s="1"/>
    </row>
    <row r="576" spans="4:13" s="3" customFormat="1" x14ac:dyDescent="0.25">
      <c r="D576" s="1"/>
      <c r="E576" s="1"/>
      <c r="L576" s="1"/>
      <c r="M576" s="1"/>
    </row>
    <row r="577" spans="4:13" s="3" customFormat="1" x14ac:dyDescent="0.25">
      <c r="D577" s="1"/>
      <c r="E577" s="1"/>
      <c r="L577" s="1"/>
      <c r="M577" s="1"/>
    </row>
    <row r="578" spans="4:13" s="3" customFormat="1" x14ac:dyDescent="0.25">
      <c r="D578" s="1"/>
      <c r="E578" s="1"/>
      <c r="L578" s="1"/>
      <c r="M578" s="1"/>
    </row>
    <row r="579" spans="4:13" s="3" customFormat="1" x14ac:dyDescent="0.25">
      <c r="D579" s="1"/>
      <c r="E579" s="1"/>
      <c r="L579" s="1"/>
      <c r="M579" s="1"/>
    </row>
    <row r="580" spans="4:13" s="3" customFormat="1" x14ac:dyDescent="0.25">
      <c r="D580" s="1"/>
      <c r="E580" s="1"/>
      <c r="L580" s="1"/>
      <c r="M580" s="1"/>
    </row>
    <row r="581" spans="4:13" s="3" customFormat="1" x14ac:dyDescent="0.25">
      <c r="D581" s="1"/>
      <c r="E581" s="1"/>
      <c r="L581" s="1"/>
      <c r="M581" s="1"/>
    </row>
    <row r="582" spans="4:13" s="3" customFormat="1" x14ac:dyDescent="0.25">
      <c r="D582" s="1"/>
      <c r="E582" s="1"/>
      <c r="L582" s="1"/>
      <c r="M582" s="1"/>
    </row>
    <row r="583" spans="4:13" s="3" customFormat="1" x14ac:dyDescent="0.25">
      <c r="D583" s="1"/>
      <c r="E583" s="1"/>
      <c r="L583" s="1"/>
      <c r="M583" s="1"/>
    </row>
    <row r="584" spans="4:13" s="3" customFormat="1" x14ac:dyDescent="0.25">
      <c r="D584" s="1"/>
      <c r="E584" s="1"/>
      <c r="L584" s="1"/>
      <c r="M584" s="1"/>
    </row>
    <row r="585" spans="4:13" s="3" customFormat="1" x14ac:dyDescent="0.25">
      <c r="D585" s="1"/>
      <c r="E585" s="1"/>
      <c r="L585" s="1"/>
      <c r="M585" s="1"/>
    </row>
    <row r="586" spans="4:13" s="3" customFormat="1" x14ac:dyDescent="0.25">
      <c r="D586" s="1"/>
      <c r="E586" s="1"/>
      <c r="L586" s="1"/>
      <c r="M586" s="1"/>
    </row>
    <row r="587" spans="4:13" s="3" customFormat="1" x14ac:dyDescent="0.25">
      <c r="D587" s="1"/>
      <c r="E587" s="1"/>
      <c r="L587" s="1"/>
      <c r="M587" s="1"/>
    </row>
    <row r="588" spans="4:13" s="3" customFormat="1" x14ac:dyDescent="0.25">
      <c r="D588" s="1"/>
      <c r="E588" s="1"/>
      <c r="L588" s="1"/>
      <c r="M588" s="1"/>
    </row>
    <row r="589" spans="4:13" s="3" customFormat="1" x14ac:dyDescent="0.25">
      <c r="D589" s="1"/>
      <c r="E589" s="1"/>
      <c r="L589" s="1"/>
      <c r="M589" s="1"/>
    </row>
    <row r="590" spans="4:13" s="3" customFormat="1" x14ac:dyDescent="0.25">
      <c r="D590" s="1"/>
      <c r="E590" s="1"/>
      <c r="L590" s="1"/>
      <c r="M590" s="1"/>
    </row>
    <row r="591" spans="4:13" s="3" customFormat="1" x14ac:dyDescent="0.25">
      <c r="D591" s="1"/>
      <c r="E591" s="1"/>
      <c r="L591" s="1"/>
      <c r="M591" s="1"/>
    </row>
    <row r="592" spans="4:13" s="3" customFormat="1" x14ac:dyDescent="0.25">
      <c r="D592" s="1"/>
      <c r="E592" s="1"/>
      <c r="L592" s="1"/>
      <c r="M592" s="1"/>
    </row>
    <row r="593" spans="4:13" s="3" customFormat="1" x14ac:dyDescent="0.25">
      <c r="D593" s="1"/>
      <c r="E593" s="1"/>
      <c r="L593" s="1"/>
      <c r="M593" s="1"/>
    </row>
    <row r="594" spans="4:13" s="3" customFormat="1" x14ac:dyDescent="0.25">
      <c r="D594" s="1"/>
      <c r="E594" s="1"/>
      <c r="L594" s="1"/>
      <c r="M594" s="1"/>
    </row>
    <row r="595" spans="4:13" s="3" customFormat="1" x14ac:dyDescent="0.25">
      <c r="D595" s="1"/>
      <c r="E595" s="1"/>
      <c r="L595" s="1"/>
      <c r="M595" s="1"/>
    </row>
    <row r="596" spans="4:13" s="3" customFormat="1" x14ac:dyDescent="0.25">
      <c r="D596" s="1"/>
      <c r="E596" s="1"/>
      <c r="L596" s="1"/>
      <c r="M596" s="1"/>
    </row>
    <row r="597" spans="4:13" s="3" customFormat="1" x14ac:dyDescent="0.25">
      <c r="D597" s="1"/>
      <c r="E597" s="1"/>
      <c r="L597" s="1"/>
      <c r="M597" s="1"/>
    </row>
    <row r="598" spans="4:13" s="3" customFormat="1" x14ac:dyDescent="0.25">
      <c r="D598" s="1"/>
      <c r="E598" s="1"/>
      <c r="L598" s="1"/>
      <c r="M598" s="1"/>
    </row>
    <row r="599" spans="4:13" s="3" customFormat="1" x14ac:dyDescent="0.25">
      <c r="D599" s="1"/>
      <c r="E599" s="1"/>
      <c r="L599" s="1"/>
      <c r="M599" s="1"/>
    </row>
    <row r="600" spans="4:13" s="3" customFormat="1" x14ac:dyDescent="0.25">
      <c r="D600" s="1"/>
      <c r="E600" s="1"/>
      <c r="L600" s="1"/>
      <c r="M600" s="1"/>
    </row>
    <row r="601" spans="4:13" s="3" customFormat="1" x14ac:dyDescent="0.25">
      <c r="D601" s="1"/>
      <c r="E601" s="1"/>
      <c r="L601" s="1"/>
      <c r="M601" s="1"/>
    </row>
    <row r="602" spans="4:13" s="3" customFormat="1" x14ac:dyDescent="0.25">
      <c r="D602" s="1"/>
      <c r="E602" s="1"/>
      <c r="L602" s="1"/>
      <c r="M602" s="1"/>
    </row>
    <row r="603" spans="4:13" s="3" customFormat="1" x14ac:dyDescent="0.25">
      <c r="D603" s="1"/>
      <c r="E603" s="1"/>
      <c r="L603" s="1"/>
      <c r="M603" s="1"/>
    </row>
    <row r="604" spans="4:13" s="3" customFormat="1" x14ac:dyDescent="0.25">
      <c r="D604" s="1"/>
      <c r="E604" s="1"/>
      <c r="L604" s="1"/>
      <c r="M604" s="1"/>
    </row>
    <row r="605" spans="4:13" s="3" customFormat="1" x14ac:dyDescent="0.25">
      <c r="D605" s="1"/>
      <c r="E605" s="1"/>
      <c r="L605" s="1"/>
      <c r="M605" s="1"/>
    </row>
    <row r="606" spans="4:13" s="3" customFormat="1" x14ac:dyDescent="0.25">
      <c r="D606" s="1"/>
      <c r="E606" s="1"/>
      <c r="L606" s="1"/>
      <c r="M606" s="1"/>
    </row>
    <row r="607" spans="4:13" s="3" customFormat="1" x14ac:dyDescent="0.25">
      <c r="D607" s="1"/>
      <c r="E607" s="1"/>
      <c r="L607" s="1"/>
      <c r="M607" s="1"/>
    </row>
    <row r="608" spans="4:13" s="3" customFormat="1" x14ac:dyDescent="0.25">
      <c r="D608" s="1"/>
      <c r="E608" s="1"/>
      <c r="L608" s="1"/>
      <c r="M608" s="1"/>
    </row>
    <row r="609" spans="4:13" s="3" customFormat="1" x14ac:dyDescent="0.25">
      <c r="D609" s="1"/>
      <c r="E609" s="1"/>
      <c r="L609" s="1"/>
      <c r="M609" s="1"/>
    </row>
    <row r="610" spans="4:13" s="3" customFormat="1" x14ac:dyDescent="0.25">
      <c r="D610" s="1"/>
      <c r="E610" s="1"/>
      <c r="L610" s="1"/>
      <c r="M610" s="1"/>
    </row>
    <row r="611" spans="4:13" s="3" customFormat="1" x14ac:dyDescent="0.25">
      <c r="D611" s="1"/>
      <c r="E611" s="1"/>
      <c r="L611" s="1"/>
      <c r="M611" s="1"/>
    </row>
    <row r="612" spans="4:13" s="3" customFormat="1" x14ac:dyDescent="0.25">
      <c r="D612" s="1"/>
      <c r="E612" s="1"/>
      <c r="L612" s="1"/>
      <c r="M612" s="1"/>
    </row>
    <row r="613" spans="4:13" s="3" customFormat="1" x14ac:dyDescent="0.25">
      <c r="D613" s="1"/>
      <c r="E613" s="1"/>
      <c r="L613" s="1"/>
      <c r="M613" s="1"/>
    </row>
    <row r="614" spans="4:13" s="3" customFormat="1" x14ac:dyDescent="0.25">
      <c r="D614" s="1"/>
      <c r="E614" s="1"/>
      <c r="L614" s="1"/>
      <c r="M614" s="1"/>
    </row>
    <row r="615" spans="4:13" s="3" customFormat="1" x14ac:dyDescent="0.25">
      <c r="D615" s="1"/>
      <c r="E615" s="1"/>
      <c r="L615" s="1"/>
      <c r="M615" s="1"/>
    </row>
    <row r="616" spans="4:13" s="3" customFormat="1" x14ac:dyDescent="0.25">
      <c r="D616" s="1"/>
      <c r="E616" s="1"/>
      <c r="L616" s="1"/>
      <c r="M616" s="1"/>
    </row>
    <row r="617" spans="4:13" s="3" customFormat="1" x14ac:dyDescent="0.25">
      <c r="D617" s="1"/>
      <c r="E617" s="1"/>
      <c r="L617" s="1"/>
      <c r="M617" s="1"/>
    </row>
    <row r="618" spans="4:13" s="3" customFormat="1" x14ac:dyDescent="0.25">
      <c r="D618" s="1"/>
      <c r="E618" s="1"/>
      <c r="L618" s="1"/>
      <c r="M618" s="1"/>
    </row>
    <row r="619" spans="4:13" s="3" customFormat="1" x14ac:dyDescent="0.25">
      <c r="D619" s="1"/>
      <c r="E619" s="1"/>
      <c r="L619" s="1"/>
      <c r="M619" s="1"/>
    </row>
    <row r="620" spans="4:13" s="3" customFormat="1" x14ac:dyDescent="0.25">
      <c r="D620" s="1"/>
      <c r="E620" s="1"/>
      <c r="L620" s="1"/>
      <c r="M620" s="1"/>
    </row>
    <row r="621" spans="4:13" s="3" customFormat="1" x14ac:dyDescent="0.25">
      <c r="D621" s="1"/>
      <c r="E621" s="1"/>
      <c r="L621" s="1"/>
      <c r="M621" s="1"/>
    </row>
    <row r="622" spans="4:13" s="3" customFormat="1" x14ac:dyDescent="0.25">
      <c r="D622" s="1"/>
      <c r="E622" s="1"/>
      <c r="L622" s="1"/>
      <c r="M622" s="1"/>
    </row>
    <row r="623" spans="4:13" s="3" customFormat="1" x14ac:dyDescent="0.25">
      <c r="D623" s="1"/>
      <c r="E623" s="1"/>
      <c r="L623" s="1"/>
      <c r="M623" s="1"/>
    </row>
    <row r="624" spans="4:13" s="3" customFormat="1" x14ac:dyDescent="0.25">
      <c r="D624" s="1"/>
      <c r="E624" s="1"/>
      <c r="L624" s="1"/>
      <c r="M624" s="1"/>
    </row>
    <row r="625" spans="4:13" s="3" customFormat="1" x14ac:dyDescent="0.25">
      <c r="D625" s="1"/>
      <c r="E625" s="1"/>
      <c r="L625" s="1"/>
      <c r="M625" s="1"/>
    </row>
    <row r="626" spans="4:13" s="3" customFormat="1" x14ac:dyDescent="0.25">
      <c r="D626" s="1"/>
      <c r="E626" s="1"/>
      <c r="L626" s="1"/>
      <c r="M626" s="1"/>
    </row>
    <row r="627" spans="4:13" s="3" customFormat="1" x14ac:dyDescent="0.25">
      <c r="D627" s="1"/>
      <c r="E627" s="1"/>
      <c r="L627" s="1"/>
      <c r="M627" s="1"/>
    </row>
    <row r="628" spans="4:13" s="3" customFormat="1" x14ac:dyDescent="0.25">
      <c r="D628" s="1"/>
      <c r="E628" s="1"/>
      <c r="L628" s="1"/>
      <c r="M628" s="1"/>
    </row>
    <row r="629" spans="4:13" s="3" customFormat="1" x14ac:dyDescent="0.25">
      <c r="D629" s="1"/>
      <c r="E629" s="1"/>
      <c r="L629" s="1"/>
      <c r="M629" s="1"/>
    </row>
    <row r="630" spans="4:13" s="3" customFormat="1" x14ac:dyDescent="0.25">
      <c r="D630" s="1"/>
      <c r="E630" s="1"/>
      <c r="L630" s="1"/>
      <c r="M630" s="1"/>
    </row>
    <row r="631" spans="4:13" s="3" customFormat="1" x14ac:dyDescent="0.25">
      <c r="D631" s="1"/>
      <c r="E631" s="1"/>
      <c r="L631" s="1"/>
      <c r="M631" s="1"/>
    </row>
    <row r="632" spans="4:13" s="3" customFormat="1" x14ac:dyDescent="0.25">
      <c r="D632" s="1"/>
      <c r="E632" s="1"/>
      <c r="L632" s="1"/>
      <c r="M632" s="1"/>
    </row>
    <row r="633" spans="4:13" s="3" customFormat="1" x14ac:dyDescent="0.25">
      <c r="D633" s="1"/>
      <c r="E633" s="1"/>
      <c r="L633" s="1"/>
      <c r="M633" s="1"/>
    </row>
    <row r="634" spans="4:13" s="3" customFormat="1" x14ac:dyDescent="0.25">
      <c r="D634" s="1"/>
      <c r="E634" s="1"/>
      <c r="L634" s="1"/>
      <c r="M634" s="1"/>
    </row>
    <row r="635" spans="4:13" s="3" customFormat="1" x14ac:dyDescent="0.25">
      <c r="D635" s="1"/>
      <c r="E635" s="1"/>
      <c r="L635" s="1"/>
      <c r="M635" s="1"/>
    </row>
    <row r="636" spans="4:13" s="3" customFormat="1" x14ac:dyDescent="0.25">
      <c r="D636" s="1"/>
      <c r="E636" s="1"/>
      <c r="L636" s="1"/>
      <c r="M636" s="1"/>
    </row>
    <row r="637" spans="4:13" s="3" customFormat="1" x14ac:dyDescent="0.25">
      <c r="D637" s="1"/>
      <c r="E637" s="1"/>
      <c r="L637" s="1"/>
      <c r="M637" s="1"/>
    </row>
    <row r="638" spans="4:13" s="3" customFormat="1" x14ac:dyDescent="0.25">
      <c r="D638" s="1"/>
      <c r="E638" s="1"/>
      <c r="L638" s="1"/>
      <c r="M638" s="1"/>
    </row>
    <row r="639" spans="4:13" s="3" customFormat="1" x14ac:dyDescent="0.25">
      <c r="D639" s="1"/>
      <c r="E639" s="1"/>
      <c r="L639" s="1"/>
      <c r="M639" s="1"/>
    </row>
    <row r="640" spans="4:13" s="3" customFormat="1" x14ac:dyDescent="0.25">
      <c r="D640" s="1"/>
      <c r="E640" s="1"/>
      <c r="L640" s="1"/>
      <c r="M640" s="1"/>
    </row>
    <row r="641" spans="4:13" s="3" customFormat="1" x14ac:dyDescent="0.25">
      <c r="D641" s="1"/>
      <c r="E641" s="1"/>
      <c r="L641" s="1"/>
      <c r="M641" s="1"/>
    </row>
    <row r="642" spans="4:13" s="3" customFormat="1" x14ac:dyDescent="0.25">
      <c r="D642" s="1"/>
      <c r="E642" s="1"/>
      <c r="L642" s="1"/>
      <c r="M642" s="1"/>
    </row>
    <row r="643" spans="4:13" s="3" customFormat="1" x14ac:dyDescent="0.25">
      <c r="D643" s="1"/>
      <c r="E643" s="1"/>
      <c r="L643" s="1"/>
      <c r="M643" s="1"/>
    </row>
    <row r="644" spans="4:13" s="3" customFormat="1" x14ac:dyDescent="0.25">
      <c r="D644" s="1"/>
      <c r="E644" s="1"/>
      <c r="L644" s="1"/>
      <c r="M644" s="1"/>
    </row>
    <row r="645" spans="4:13" s="3" customFormat="1" x14ac:dyDescent="0.25">
      <c r="D645" s="1"/>
      <c r="E645" s="1"/>
      <c r="L645" s="1"/>
      <c r="M645" s="1"/>
    </row>
    <row r="646" spans="4:13" s="3" customFormat="1" x14ac:dyDescent="0.25">
      <c r="D646" s="1"/>
      <c r="E646" s="1"/>
      <c r="L646" s="1"/>
      <c r="M646" s="1"/>
    </row>
    <row r="647" spans="4:13" s="3" customFormat="1" x14ac:dyDescent="0.25">
      <c r="D647" s="1"/>
      <c r="E647" s="1"/>
      <c r="L647" s="1"/>
      <c r="M647" s="1"/>
    </row>
    <row r="648" spans="4:13" s="3" customFormat="1" x14ac:dyDescent="0.25">
      <c r="D648" s="1"/>
      <c r="E648" s="1"/>
      <c r="L648" s="1"/>
      <c r="M648" s="1"/>
    </row>
    <row r="649" spans="4:13" s="3" customFormat="1" x14ac:dyDescent="0.25">
      <c r="D649" s="1"/>
      <c r="E649" s="1"/>
      <c r="L649" s="1"/>
      <c r="M649" s="1"/>
    </row>
    <row r="650" spans="4:13" s="3" customFormat="1" x14ac:dyDescent="0.25">
      <c r="D650" s="1"/>
      <c r="E650" s="1"/>
      <c r="L650" s="1"/>
      <c r="M650" s="1"/>
    </row>
    <row r="651" spans="4:13" s="3" customFormat="1" x14ac:dyDescent="0.25">
      <c r="D651" s="1"/>
      <c r="E651" s="1"/>
      <c r="L651" s="1"/>
      <c r="M651" s="1"/>
    </row>
    <row r="652" spans="4:13" s="3" customFormat="1" x14ac:dyDescent="0.25">
      <c r="D652" s="1"/>
      <c r="E652" s="1"/>
      <c r="L652" s="1"/>
      <c r="M652" s="1"/>
    </row>
    <row r="653" spans="4:13" s="3" customFormat="1" x14ac:dyDescent="0.25">
      <c r="D653" s="1"/>
      <c r="E653" s="1"/>
      <c r="L653" s="1"/>
      <c r="M653" s="1"/>
    </row>
    <row r="654" spans="4:13" s="3" customFormat="1" x14ac:dyDescent="0.25">
      <c r="D654" s="1"/>
      <c r="E654" s="1"/>
      <c r="L654" s="1"/>
      <c r="M654" s="1"/>
    </row>
    <row r="655" spans="4:13" s="3" customFormat="1" x14ac:dyDescent="0.25">
      <c r="D655" s="1"/>
      <c r="E655" s="1"/>
      <c r="L655" s="1"/>
      <c r="M655" s="1"/>
    </row>
    <row r="656" spans="4:13" s="3" customFormat="1" x14ac:dyDescent="0.25">
      <c r="D656" s="1"/>
      <c r="E656" s="1"/>
      <c r="L656" s="1"/>
      <c r="M656" s="1"/>
    </row>
    <row r="657" spans="4:13" s="3" customFormat="1" x14ac:dyDescent="0.25">
      <c r="D657" s="1"/>
      <c r="E657" s="1"/>
      <c r="L657" s="1"/>
      <c r="M657" s="1"/>
    </row>
    <row r="658" spans="4:13" s="3" customFormat="1" x14ac:dyDescent="0.25">
      <c r="D658" s="1"/>
      <c r="E658" s="1"/>
      <c r="L658" s="1"/>
      <c r="M658" s="1"/>
    </row>
    <row r="659" spans="4:13" s="3" customFormat="1" x14ac:dyDescent="0.25">
      <c r="D659" s="1"/>
      <c r="E659" s="1"/>
      <c r="L659" s="1"/>
      <c r="M659" s="1"/>
    </row>
    <row r="660" spans="4:13" s="3" customFormat="1" x14ac:dyDescent="0.25">
      <c r="D660" s="1"/>
      <c r="E660" s="1"/>
      <c r="L660" s="1"/>
      <c r="M660" s="1"/>
    </row>
    <row r="661" spans="4:13" s="3" customFormat="1" x14ac:dyDescent="0.25">
      <c r="D661" s="1"/>
      <c r="E661" s="1"/>
      <c r="L661" s="1"/>
      <c r="M661" s="1"/>
    </row>
    <row r="662" spans="4:13" s="3" customFormat="1" x14ac:dyDescent="0.25">
      <c r="D662" s="1"/>
      <c r="E662" s="1"/>
      <c r="L662" s="1"/>
      <c r="M662" s="1"/>
    </row>
    <row r="663" spans="4:13" s="3" customFormat="1" x14ac:dyDescent="0.25">
      <c r="D663" s="1"/>
      <c r="E663" s="1"/>
      <c r="L663" s="1"/>
      <c r="M663" s="1"/>
    </row>
    <row r="664" spans="4:13" s="3" customFormat="1" x14ac:dyDescent="0.25">
      <c r="D664" s="1"/>
      <c r="E664" s="1"/>
      <c r="L664" s="1"/>
      <c r="M664" s="1"/>
    </row>
    <row r="665" spans="4:13" s="3" customFormat="1" x14ac:dyDescent="0.25">
      <c r="D665" s="1"/>
      <c r="E665" s="1"/>
      <c r="L665" s="1"/>
      <c r="M665" s="1"/>
    </row>
    <row r="666" spans="4:13" s="3" customFormat="1" x14ac:dyDescent="0.25">
      <c r="D666" s="1"/>
      <c r="E666" s="1"/>
      <c r="L666" s="1"/>
      <c r="M666" s="1"/>
    </row>
    <row r="667" spans="4:13" s="3" customFormat="1" x14ac:dyDescent="0.25">
      <c r="D667" s="1"/>
      <c r="E667" s="1"/>
      <c r="L667" s="1"/>
      <c r="M667" s="1"/>
    </row>
    <row r="668" spans="4:13" s="3" customFormat="1" x14ac:dyDescent="0.25">
      <c r="D668" s="1"/>
      <c r="E668" s="1"/>
      <c r="L668" s="1"/>
      <c r="M668" s="1"/>
    </row>
    <row r="669" spans="4:13" s="3" customFormat="1" x14ac:dyDescent="0.25">
      <c r="D669" s="1"/>
      <c r="E669" s="1"/>
      <c r="L669" s="1"/>
      <c r="M669" s="1"/>
    </row>
    <row r="670" spans="4:13" s="3" customFormat="1" x14ac:dyDescent="0.25">
      <c r="D670" s="1"/>
      <c r="E670" s="1"/>
      <c r="L670" s="1"/>
      <c r="M670" s="1"/>
    </row>
    <row r="671" spans="4:13" s="3" customFormat="1" x14ac:dyDescent="0.25">
      <c r="D671" s="1"/>
      <c r="E671" s="1"/>
      <c r="L671" s="1"/>
      <c r="M671" s="1"/>
    </row>
    <row r="672" spans="4:13" s="3" customFormat="1" x14ac:dyDescent="0.25">
      <c r="D672" s="1"/>
      <c r="E672" s="1"/>
      <c r="L672" s="1"/>
      <c r="M672" s="1"/>
    </row>
    <row r="673" spans="4:13" s="3" customFormat="1" x14ac:dyDescent="0.25">
      <c r="D673" s="1"/>
      <c r="E673" s="1"/>
      <c r="L673" s="1"/>
      <c r="M673" s="1"/>
    </row>
    <row r="674" spans="4:13" s="3" customFormat="1" x14ac:dyDescent="0.25">
      <c r="D674" s="1"/>
      <c r="E674" s="1"/>
      <c r="L674" s="1"/>
      <c r="M674" s="1"/>
    </row>
    <row r="675" spans="4:13" s="3" customFormat="1" x14ac:dyDescent="0.25">
      <c r="D675" s="1"/>
      <c r="E675" s="1"/>
      <c r="L675" s="1"/>
      <c r="M675" s="1"/>
    </row>
    <row r="676" spans="4:13" s="3" customFormat="1" x14ac:dyDescent="0.25">
      <c r="D676" s="1"/>
      <c r="E676" s="1"/>
      <c r="L676" s="1"/>
      <c r="M676" s="1"/>
    </row>
    <row r="677" spans="4:13" s="3" customFormat="1" x14ac:dyDescent="0.25">
      <c r="D677" s="1"/>
      <c r="E677" s="1"/>
      <c r="L677" s="1"/>
      <c r="M677" s="1"/>
    </row>
    <row r="678" spans="4:13" s="3" customFormat="1" x14ac:dyDescent="0.25">
      <c r="D678" s="1"/>
      <c r="E678" s="1"/>
      <c r="L678" s="1"/>
      <c r="M678" s="1"/>
    </row>
    <row r="679" spans="4:13" s="3" customFormat="1" x14ac:dyDescent="0.25">
      <c r="D679" s="1"/>
      <c r="E679" s="1"/>
      <c r="L679" s="1"/>
      <c r="M679" s="1"/>
    </row>
    <row r="680" spans="4:13" s="3" customFormat="1" x14ac:dyDescent="0.25">
      <c r="D680" s="1"/>
      <c r="E680" s="1"/>
      <c r="L680" s="1"/>
      <c r="M680" s="1"/>
    </row>
    <row r="681" spans="4:13" s="3" customFormat="1" x14ac:dyDescent="0.25">
      <c r="D681" s="1"/>
      <c r="E681" s="1"/>
      <c r="L681" s="1"/>
      <c r="M681" s="1"/>
    </row>
    <row r="682" spans="4:13" s="3" customFormat="1" x14ac:dyDescent="0.25">
      <c r="D682" s="1"/>
      <c r="E682" s="1"/>
      <c r="L682" s="1"/>
      <c r="M682" s="1"/>
    </row>
    <row r="683" spans="4:13" s="3" customFormat="1" x14ac:dyDescent="0.25">
      <c r="D683" s="1"/>
      <c r="E683" s="1"/>
      <c r="L683" s="1"/>
      <c r="M683" s="1"/>
    </row>
    <row r="684" spans="4:13" s="3" customFormat="1" x14ac:dyDescent="0.25">
      <c r="D684" s="1"/>
      <c r="E684" s="1"/>
      <c r="L684" s="1"/>
      <c r="M684" s="1"/>
    </row>
    <row r="685" spans="4:13" s="3" customFormat="1" x14ac:dyDescent="0.25">
      <c r="D685" s="1"/>
      <c r="E685" s="1"/>
      <c r="L685" s="1"/>
      <c r="M685" s="1"/>
    </row>
    <row r="686" spans="4:13" s="3" customFormat="1" x14ac:dyDescent="0.25">
      <c r="D686" s="1"/>
      <c r="E686" s="1"/>
      <c r="L686" s="1"/>
      <c r="M686" s="1"/>
    </row>
    <row r="687" spans="4:13" s="3" customFormat="1" x14ac:dyDescent="0.25">
      <c r="D687" s="1"/>
      <c r="E687" s="1"/>
      <c r="L687" s="1"/>
      <c r="M687" s="1"/>
    </row>
    <row r="688" spans="4:13" s="3" customFormat="1" x14ac:dyDescent="0.25">
      <c r="D688" s="1"/>
      <c r="E688" s="1"/>
      <c r="L688" s="1"/>
      <c r="M688" s="1"/>
    </row>
    <row r="689" spans="4:13" s="3" customFormat="1" x14ac:dyDescent="0.25">
      <c r="D689" s="1"/>
      <c r="E689" s="1"/>
      <c r="L689" s="1"/>
      <c r="M689" s="1"/>
    </row>
    <row r="690" spans="4:13" s="3" customFormat="1" x14ac:dyDescent="0.25">
      <c r="D690" s="1"/>
      <c r="E690" s="1"/>
      <c r="L690" s="1"/>
      <c r="M690" s="1"/>
    </row>
    <row r="691" spans="4:13" s="3" customFormat="1" x14ac:dyDescent="0.25">
      <c r="D691" s="1"/>
      <c r="E691" s="1"/>
      <c r="L691" s="1"/>
      <c r="M691" s="1"/>
    </row>
    <row r="692" spans="4:13" s="3" customFormat="1" x14ac:dyDescent="0.25">
      <c r="D692" s="1"/>
      <c r="E692" s="1"/>
      <c r="L692" s="1"/>
      <c r="M692" s="1"/>
    </row>
    <row r="693" spans="4:13" s="3" customFormat="1" x14ac:dyDescent="0.25">
      <c r="D693" s="1"/>
      <c r="E693" s="1"/>
      <c r="L693" s="1"/>
      <c r="M693" s="1"/>
    </row>
    <row r="694" spans="4:13" s="3" customFormat="1" x14ac:dyDescent="0.25">
      <c r="D694" s="1"/>
      <c r="E694" s="1"/>
      <c r="L694" s="1"/>
      <c r="M694" s="1"/>
    </row>
    <row r="695" spans="4:13" s="3" customFormat="1" x14ac:dyDescent="0.25">
      <c r="D695" s="1"/>
      <c r="E695" s="1"/>
      <c r="L695" s="1"/>
      <c r="M695" s="1"/>
    </row>
    <row r="696" spans="4:13" s="3" customFormat="1" x14ac:dyDescent="0.25">
      <c r="D696" s="1"/>
      <c r="E696" s="1"/>
      <c r="L696" s="1"/>
      <c r="M696" s="1"/>
    </row>
    <row r="697" spans="4:13" s="3" customFormat="1" x14ac:dyDescent="0.25">
      <c r="D697" s="1"/>
      <c r="E697" s="1"/>
      <c r="L697" s="1"/>
      <c r="M697" s="1"/>
    </row>
    <row r="698" spans="4:13" s="3" customFormat="1" x14ac:dyDescent="0.25">
      <c r="D698" s="1"/>
      <c r="E698" s="1"/>
      <c r="L698" s="1"/>
      <c r="M698" s="1"/>
    </row>
    <row r="699" spans="4:13" s="3" customFormat="1" x14ac:dyDescent="0.25">
      <c r="D699" s="1"/>
      <c r="E699" s="1"/>
      <c r="L699" s="1"/>
      <c r="M699" s="1"/>
    </row>
    <row r="700" spans="4:13" s="3" customFormat="1" x14ac:dyDescent="0.25">
      <c r="D700" s="1"/>
      <c r="E700" s="1"/>
      <c r="L700" s="1"/>
      <c r="M700" s="1"/>
    </row>
    <row r="701" spans="4:13" s="3" customFormat="1" x14ac:dyDescent="0.25">
      <c r="D701" s="1"/>
      <c r="E701" s="1"/>
      <c r="L701" s="1"/>
      <c r="M701" s="1"/>
    </row>
    <row r="702" spans="4:13" s="3" customFormat="1" x14ac:dyDescent="0.25">
      <c r="D702" s="1"/>
      <c r="E702" s="1"/>
      <c r="L702" s="1"/>
      <c r="M702" s="1"/>
    </row>
    <row r="703" spans="4:13" s="3" customFormat="1" x14ac:dyDescent="0.25">
      <c r="D703" s="1"/>
      <c r="E703" s="1"/>
      <c r="L703" s="1"/>
      <c r="M703" s="1"/>
    </row>
    <row r="704" spans="4:13" s="3" customFormat="1" x14ac:dyDescent="0.25">
      <c r="D704" s="1"/>
      <c r="E704" s="1"/>
      <c r="L704" s="1"/>
      <c r="M704" s="1"/>
    </row>
    <row r="705" spans="4:13" s="3" customFormat="1" x14ac:dyDescent="0.25">
      <c r="D705" s="1"/>
      <c r="E705" s="1"/>
      <c r="L705" s="1"/>
      <c r="M705" s="1"/>
    </row>
    <row r="706" spans="4:13" s="3" customFormat="1" x14ac:dyDescent="0.25">
      <c r="D706" s="1"/>
      <c r="E706" s="1"/>
      <c r="L706" s="1"/>
      <c r="M706" s="1"/>
    </row>
    <row r="707" spans="4:13" s="3" customFormat="1" x14ac:dyDescent="0.25">
      <c r="D707" s="1"/>
      <c r="E707" s="1"/>
      <c r="L707" s="1"/>
      <c r="M707" s="1"/>
    </row>
    <row r="708" spans="4:13" s="3" customFormat="1" x14ac:dyDescent="0.25">
      <c r="D708" s="1"/>
      <c r="E708" s="1"/>
      <c r="L708" s="1"/>
      <c r="M708" s="1"/>
    </row>
    <row r="709" spans="4:13" s="3" customFormat="1" x14ac:dyDescent="0.25">
      <c r="D709" s="1"/>
      <c r="E709" s="1"/>
      <c r="L709" s="1"/>
      <c r="M709" s="1"/>
    </row>
    <row r="710" spans="4:13" s="3" customFormat="1" x14ac:dyDescent="0.25">
      <c r="D710" s="1"/>
      <c r="E710" s="1"/>
      <c r="L710" s="1"/>
      <c r="M710" s="1"/>
    </row>
    <row r="711" spans="4:13" s="3" customFormat="1" x14ac:dyDescent="0.25">
      <c r="D711" s="1"/>
      <c r="E711" s="1"/>
      <c r="L711" s="1"/>
      <c r="M711" s="1"/>
    </row>
    <row r="712" spans="4:13" s="3" customFormat="1" x14ac:dyDescent="0.25">
      <c r="D712" s="1"/>
      <c r="E712" s="1"/>
      <c r="L712" s="1"/>
      <c r="M712" s="1"/>
    </row>
    <row r="713" spans="4:13" s="3" customFormat="1" x14ac:dyDescent="0.25">
      <c r="D713" s="1"/>
      <c r="E713" s="1"/>
      <c r="L713" s="1"/>
      <c r="M713" s="1"/>
    </row>
    <row r="714" spans="4:13" s="3" customFormat="1" x14ac:dyDescent="0.25">
      <c r="D714" s="1"/>
      <c r="E714" s="1"/>
      <c r="L714" s="1"/>
      <c r="M714" s="1"/>
    </row>
    <row r="715" spans="4:13" s="3" customFormat="1" x14ac:dyDescent="0.25">
      <c r="D715" s="1"/>
      <c r="E715" s="1"/>
      <c r="L715" s="1"/>
      <c r="M715" s="1"/>
    </row>
    <row r="716" spans="4:13" s="3" customFormat="1" x14ac:dyDescent="0.25">
      <c r="D716" s="1"/>
      <c r="E716" s="1"/>
      <c r="L716" s="1"/>
      <c r="M716" s="1"/>
    </row>
    <row r="717" spans="4:13" s="3" customFormat="1" x14ac:dyDescent="0.25">
      <c r="D717" s="1"/>
      <c r="E717" s="1"/>
      <c r="L717" s="1"/>
      <c r="M717" s="1"/>
    </row>
    <row r="718" spans="4:13" s="3" customFormat="1" x14ac:dyDescent="0.25">
      <c r="D718" s="1"/>
      <c r="E718" s="1"/>
      <c r="L718" s="1"/>
      <c r="M718" s="1"/>
    </row>
    <row r="719" spans="4:13" s="3" customFormat="1" x14ac:dyDescent="0.25">
      <c r="D719" s="1"/>
      <c r="E719" s="1"/>
      <c r="L719" s="1"/>
      <c r="M719" s="1"/>
    </row>
    <row r="720" spans="4:13" s="3" customFormat="1" x14ac:dyDescent="0.25">
      <c r="D720" s="1"/>
      <c r="E720" s="1"/>
      <c r="L720" s="1"/>
      <c r="M720" s="1"/>
    </row>
    <row r="721" spans="4:13" s="3" customFormat="1" x14ac:dyDescent="0.25">
      <c r="D721" s="1"/>
      <c r="E721" s="1"/>
      <c r="L721" s="1"/>
      <c r="M721" s="1"/>
    </row>
    <row r="722" spans="4:13" s="3" customFormat="1" x14ac:dyDescent="0.25">
      <c r="D722" s="1"/>
      <c r="E722" s="1"/>
      <c r="L722" s="1"/>
      <c r="M722" s="1"/>
    </row>
    <row r="723" spans="4:13" s="3" customFormat="1" x14ac:dyDescent="0.25">
      <c r="D723" s="1"/>
      <c r="E723" s="1"/>
      <c r="L723" s="1"/>
      <c r="M723" s="1"/>
    </row>
    <row r="724" spans="4:13" s="3" customFormat="1" x14ac:dyDescent="0.25">
      <c r="D724" s="1"/>
      <c r="E724" s="1"/>
      <c r="L724" s="1"/>
      <c r="M724" s="1"/>
    </row>
    <row r="725" spans="4:13" s="3" customFormat="1" x14ac:dyDescent="0.25">
      <c r="D725" s="1"/>
      <c r="E725" s="1"/>
      <c r="L725" s="1"/>
      <c r="M725" s="1"/>
    </row>
    <row r="726" spans="4:13" s="3" customFormat="1" x14ac:dyDescent="0.25">
      <c r="D726" s="1"/>
      <c r="E726" s="1"/>
      <c r="L726" s="1"/>
      <c r="M726" s="1"/>
    </row>
    <row r="727" spans="4:13" s="3" customFormat="1" x14ac:dyDescent="0.25">
      <c r="D727" s="1"/>
      <c r="E727" s="1"/>
      <c r="L727" s="1"/>
      <c r="M727" s="1"/>
    </row>
    <row r="728" spans="4:13" s="3" customFormat="1" x14ac:dyDescent="0.25">
      <c r="D728" s="1"/>
      <c r="E728" s="1"/>
      <c r="L728" s="1"/>
      <c r="M728" s="1"/>
    </row>
    <row r="729" spans="4:13" s="3" customFormat="1" x14ac:dyDescent="0.25">
      <c r="D729" s="1"/>
      <c r="E729" s="1"/>
      <c r="L729" s="1"/>
      <c r="M729" s="1"/>
    </row>
    <row r="730" spans="4:13" s="3" customFormat="1" x14ac:dyDescent="0.25">
      <c r="D730" s="1"/>
      <c r="E730" s="1"/>
      <c r="L730" s="1"/>
      <c r="M730" s="1"/>
    </row>
    <row r="731" spans="4:13" s="3" customFormat="1" x14ac:dyDescent="0.25">
      <c r="D731" s="1"/>
      <c r="E731" s="1"/>
      <c r="L731" s="1"/>
      <c r="M731" s="1"/>
    </row>
    <row r="732" spans="4:13" s="3" customFormat="1" x14ac:dyDescent="0.25">
      <c r="D732" s="1"/>
      <c r="E732" s="1"/>
      <c r="L732" s="1"/>
      <c r="M732" s="1"/>
    </row>
    <row r="733" spans="4:13" s="3" customFormat="1" x14ac:dyDescent="0.25">
      <c r="D733" s="1"/>
      <c r="E733" s="1"/>
      <c r="L733" s="1"/>
      <c r="M733" s="1"/>
    </row>
    <row r="734" spans="4:13" s="3" customFormat="1" x14ac:dyDescent="0.25">
      <c r="D734" s="1"/>
      <c r="E734" s="1"/>
      <c r="L734" s="1"/>
      <c r="M734" s="1"/>
    </row>
    <row r="735" spans="4:13" s="3" customFormat="1" x14ac:dyDescent="0.25">
      <c r="D735" s="1"/>
      <c r="E735" s="1"/>
      <c r="L735" s="1"/>
      <c r="M735" s="1"/>
    </row>
    <row r="736" spans="4:13" s="3" customFormat="1" x14ac:dyDescent="0.25">
      <c r="D736" s="1"/>
      <c r="E736" s="1"/>
      <c r="L736" s="1"/>
      <c r="M736" s="1"/>
    </row>
    <row r="737" spans="4:13" s="3" customFormat="1" x14ac:dyDescent="0.25">
      <c r="D737" s="1"/>
      <c r="E737" s="1"/>
      <c r="L737" s="1"/>
      <c r="M737" s="1"/>
    </row>
    <row r="738" spans="4:13" s="3" customFormat="1" x14ac:dyDescent="0.25">
      <c r="D738" s="1"/>
      <c r="E738" s="1"/>
      <c r="L738" s="1"/>
      <c r="M738" s="1"/>
    </row>
    <row r="739" spans="4:13" s="3" customFormat="1" x14ac:dyDescent="0.25">
      <c r="D739" s="1"/>
      <c r="E739" s="1"/>
      <c r="L739" s="1"/>
      <c r="M739" s="1"/>
    </row>
    <row r="740" spans="4:13" s="3" customFormat="1" x14ac:dyDescent="0.25">
      <c r="D740" s="1"/>
      <c r="E740" s="1"/>
      <c r="L740" s="1"/>
      <c r="M740" s="1"/>
    </row>
    <row r="741" spans="4:13" s="3" customFormat="1" x14ac:dyDescent="0.25">
      <c r="D741" s="1"/>
      <c r="E741" s="1"/>
      <c r="L741" s="1"/>
      <c r="M741" s="1"/>
    </row>
    <row r="742" spans="4:13" s="3" customFormat="1" x14ac:dyDescent="0.25">
      <c r="D742" s="1"/>
      <c r="E742" s="1"/>
      <c r="L742" s="1"/>
      <c r="M742" s="1"/>
    </row>
    <row r="743" spans="4:13" s="3" customFormat="1" x14ac:dyDescent="0.25">
      <c r="D743" s="1"/>
      <c r="E743" s="1"/>
      <c r="L743" s="1"/>
      <c r="M743" s="1"/>
    </row>
    <row r="744" spans="4:13" s="3" customFormat="1" x14ac:dyDescent="0.25">
      <c r="D744" s="1"/>
      <c r="E744" s="1"/>
      <c r="L744" s="1"/>
      <c r="M744" s="1"/>
    </row>
    <row r="745" spans="4:13" s="3" customFormat="1" x14ac:dyDescent="0.25">
      <c r="D745" s="1"/>
      <c r="E745" s="1"/>
      <c r="L745" s="1"/>
      <c r="M745" s="1"/>
    </row>
    <row r="746" spans="4:13" s="3" customFormat="1" x14ac:dyDescent="0.25">
      <c r="D746" s="1"/>
      <c r="E746" s="1"/>
      <c r="L746" s="1"/>
      <c r="M746" s="1"/>
    </row>
    <row r="747" spans="4:13" s="3" customFormat="1" x14ac:dyDescent="0.25">
      <c r="D747" s="1"/>
      <c r="E747" s="1"/>
      <c r="L747" s="1"/>
      <c r="M747" s="1"/>
    </row>
    <row r="748" spans="4:13" s="3" customFormat="1" x14ac:dyDescent="0.25">
      <c r="D748" s="1"/>
      <c r="E748" s="1"/>
      <c r="L748" s="1"/>
      <c r="M748" s="1"/>
    </row>
    <row r="749" spans="4:13" s="3" customFormat="1" x14ac:dyDescent="0.25">
      <c r="D749" s="1"/>
      <c r="E749" s="1"/>
      <c r="L749" s="1"/>
      <c r="M749" s="1"/>
    </row>
    <row r="750" spans="4:13" s="3" customFormat="1" x14ac:dyDescent="0.25">
      <c r="D750" s="1"/>
      <c r="E750" s="1"/>
      <c r="L750" s="1"/>
      <c r="M750" s="1"/>
    </row>
    <row r="751" spans="4:13" s="3" customFormat="1" x14ac:dyDescent="0.25">
      <c r="D751" s="1"/>
      <c r="E751" s="1"/>
      <c r="L751" s="1"/>
      <c r="M751" s="1"/>
    </row>
    <row r="752" spans="4:13" s="3" customFormat="1" x14ac:dyDescent="0.25">
      <c r="D752" s="1"/>
      <c r="E752" s="1"/>
      <c r="L752" s="1"/>
      <c r="M752" s="1"/>
    </row>
    <row r="753" spans="4:13" s="3" customFormat="1" x14ac:dyDescent="0.25">
      <c r="D753" s="1"/>
      <c r="E753" s="1"/>
      <c r="L753" s="1"/>
      <c r="M753" s="1"/>
    </row>
    <row r="754" spans="4:13" s="3" customFormat="1" x14ac:dyDescent="0.25">
      <c r="D754" s="1"/>
      <c r="E754" s="1"/>
      <c r="L754" s="1"/>
      <c r="M754" s="1"/>
    </row>
    <row r="755" spans="4:13" s="3" customFormat="1" x14ac:dyDescent="0.25">
      <c r="D755" s="1"/>
      <c r="E755" s="1"/>
      <c r="L755" s="1"/>
      <c r="M755" s="1"/>
    </row>
    <row r="756" spans="4:13" s="3" customFormat="1" x14ac:dyDescent="0.25">
      <c r="D756" s="1"/>
      <c r="E756" s="1"/>
      <c r="L756" s="1"/>
      <c r="M756" s="1"/>
    </row>
    <row r="757" spans="4:13" s="3" customFormat="1" x14ac:dyDescent="0.25">
      <c r="D757" s="1"/>
      <c r="E757" s="1"/>
      <c r="L757" s="1"/>
      <c r="M757" s="1"/>
    </row>
    <row r="758" spans="4:13" s="3" customFormat="1" x14ac:dyDescent="0.25">
      <c r="D758" s="1"/>
      <c r="E758" s="1"/>
      <c r="L758" s="1"/>
      <c r="M758" s="1"/>
    </row>
    <row r="759" spans="4:13" s="3" customFormat="1" x14ac:dyDescent="0.25">
      <c r="D759" s="1"/>
      <c r="E759" s="1"/>
      <c r="L759" s="1"/>
      <c r="M759" s="1"/>
    </row>
    <row r="760" spans="4:13" s="3" customFormat="1" x14ac:dyDescent="0.25">
      <c r="D760" s="1"/>
      <c r="E760" s="1"/>
      <c r="L760" s="1"/>
      <c r="M760" s="1"/>
    </row>
    <row r="761" spans="4:13" s="3" customFormat="1" x14ac:dyDescent="0.25">
      <c r="D761" s="1"/>
      <c r="E761" s="1"/>
      <c r="L761" s="1"/>
      <c r="M761" s="1"/>
    </row>
    <row r="762" spans="4:13" s="3" customFormat="1" x14ac:dyDescent="0.25">
      <c r="D762" s="1"/>
      <c r="E762" s="1"/>
      <c r="L762" s="1"/>
      <c r="M762" s="1"/>
    </row>
    <row r="763" spans="4:13" s="3" customFormat="1" x14ac:dyDescent="0.25">
      <c r="D763" s="1"/>
      <c r="E763" s="1"/>
      <c r="L763" s="1"/>
      <c r="M763" s="1"/>
    </row>
    <row r="764" spans="4:13" s="3" customFormat="1" x14ac:dyDescent="0.25">
      <c r="D764" s="1"/>
      <c r="E764" s="1"/>
      <c r="L764" s="1"/>
      <c r="M764" s="1"/>
    </row>
    <row r="765" spans="4:13" s="3" customFormat="1" x14ac:dyDescent="0.25">
      <c r="D765" s="1"/>
      <c r="E765" s="1"/>
      <c r="L765" s="1"/>
      <c r="M765" s="1"/>
    </row>
    <row r="766" spans="4:13" s="3" customFormat="1" x14ac:dyDescent="0.25">
      <c r="D766" s="1"/>
      <c r="E766" s="1"/>
      <c r="L766" s="1"/>
      <c r="M766" s="1"/>
    </row>
    <row r="767" spans="4:13" s="3" customFormat="1" x14ac:dyDescent="0.25">
      <c r="D767" s="1"/>
      <c r="E767" s="1"/>
      <c r="L767" s="1"/>
      <c r="M767" s="1"/>
    </row>
    <row r="768" spans="4:13" s="3" customFormat="1" x14ac:dyDescent="0.25">
      <c r="D768" s="1"/>
      <c r="E768" s="1"/>
      <c r="L768" s="1"/>
      <c r="M768" s="1"/>
    </row>
    <row r="769" spans="4:13" s="3" customFormat="1" x14ac:dyDescent="0.25">
      <c r="D769" s="1"/>
      <c r="E769" s="1"/>
      <c r="L769" s="1"/>
      <c r="M769" s="1"/>
    </row>
    <row r="770" spans="4:13" s="3" customFormat="1" x14ac:dyDescent="0.25">
      <c r="D770" s="1"/>
      <c r="E770" s="1"/>
      <c r="L770" s="1"/>
      <c r="M770" s="1"/>
    </row>
    <row r="771" spans="4:13" s="3" customFormat="1" x14ac:dyDescent="0.25">
      <c r="D771" s="1"/>
      <c r="E771" s="1"/>
      <c r="L771" s="1"/>
      <c r="M771" s="1"/>
    </row>
    <row r="772" spans="4:13" s="3" customFormat="1" x14ac:dyDescent="0.25">
      <c r="D772" s="1"/>
      <c r="E772" s="1"/>
      <c r="L772" s="1"/>
      <c r="M772" s="1"/>
    </row>
    <row r="773" spans="4:13" s="3" customFormat="1" x14ac:dyDescent="0.25">
      <c r="D773" s="1"/>
      <c r="E773" s="1"/>
      <c r="L773" s="1"/>
      <c r="M773" s="1"/>
    </row>
    <row r="774" spans="4:13" s="3" customFormat="1" x14ac:dyDescent="0.25">
      <c r="D774" s="1"/>
      <c r="E774" s="1"/>
      <c r="L774" s="1"/>
      <c r="M774" s="1"/>
    </row>
    <row r="775" spans="4:13" s="3" customFormat="1" x14ac:dyDescent="0.25">
      <c r="D775" s="1"/>
      <c r="E775" s="1"/>
      <c r="L775" s="1"/>
      <c r="M775" s="1"/>
    </row>
    <row r="776" spans="4:13" s="3" customFormat="1" x14ac:dyDescent="0.25">
      <c r="D776" s="1"/>
      <c r="E776" s="1"/>
      <c r="L776" s="1"/>
      <c r="M776" s="1"/>
    </row>
    <row r="777" spans="4:13" s="3" customFormat="1" x14ac:dyDescent="0.25">
      <c r="D777" s="1"/>
      <c r="E777" s="1"/>
      <c r="L777" s="1"/>
      <c r="M777" s="1"/>
    </row>
    <row r="778" spans="4:13" s="3" customFormat="1" x14ac:dyDescent="0.25">
      <c r="D778" s="1"/>
      <c r="E778" s="1"/>
      <c r="L778" s="1"/>
      <c r="M778" s="1"/>
    </row>
    <row r="779" spans="4:13" s="3" customFormat="1" x14ac:dyDescent="0.25">
      <c r="D779" s="1"/>
      <c r="E779" s="1"/>
      <c r="L779" s="1"/>
      <c r="M779" s="1"/>
    </row>
    <row r="780" spans="4:13" s="3" customFormat="1" x14ac:dyDescent="0.25">
      <c r="D780" s="1"/>
      <c r="E780" s="1"/>
      <c r="L780" s="1"/>
      <c r="M780" s="1"/>
    </row>
    <row r="781" spans="4:13" s="3" customFormat="1" x14ac:dyDescent="0.25">
      <c r="D781" s="1"/>
      <c r="E781" s="1"/>
      <c r="L781" s="1"/>
      <c r="M781" s="1"/>
    </row>
    <row r="782" spans="4:13" s="3" customFormat="1" x14ac:dyDescent="0.25">
      <c r="D782" s="1"/>
      <c r="E782" s="1"/>
      <c r="L782" s="1"/>
      <c r="M782" s="1"/>
    </row>
    <row r="783" spans="4:13" s="3" customFormat="1" x14ac:dyDescent="0.25">
      <c r="D783" s="1"/>
      <c r="E783" s="1"/>
      <c r="L783" s="1"/>
      <c r="M783" s="1"/>
    </row>
    <row r="784" spans="4:13" s="3" customFormat="1" x14ac:dyDescent="0.25">
      <c r="D784" s="1"/>
      <c r="E784" s="1"/>
      <c r="L784" s="1"/>
      <c r="M784" s="1"/>
    </row>
    <row r="785" spans="4:13" s="3" customFormat="1" x14ac:dyDescent="0.25">
      <c r="D785" s="1"/>
      <c r="E785" s="1"/>
      <c r="L785" s="1"/>
      <c r="M785" s="1"/>
    </row>
    <row r="786" spans="4:13" s="3" customFormat="1" x14ac:dyDescent="0.25">
      <c r="D786" s="1"/>
      <c r="E786" s="1"/>
      <c r="L786" s="1"/>
      <c r="M786" s="1"/>
    </row>
    <row r="787" spans="4:13" s="3" customFormat="1" x14ac:dyDescent="0.25">
      <c r="D787" s="1"/>
      <c r="E787" s="1"/>
      <c r="L787" s="1"/>
      <c r="M787" s="1"/>
    </row>
    <row r="788" spans="4:13" s="3" customFormat="1" x14ac:dyDescent="0.25">
      <c r="D788" s="1"/>
      <c r="E788" s="1"/>
      <c r="L788" s="1"/>
      <c r="M788" s="1"/>
    </row>
    <row r="789" spans="4:13" s="3" customFormat="1" x14ac:dyDescent="0.25">
      <c r="D789" s="1"/>
      <c r="E789" s="1"/>
      <c r="L789" s="1"/>
      <c r="M789" s="1"/>
    </row>
    <row r="790" spans="4:13" s="3" customFormat="1" x14ac:dyDescent="0.25">
      <c r="D790" s="1"/>
      <c r="E790" s="1"/>
      <c r="L790" s="1"/>
      <c r="M790" s="1"/>
    </row>
    <row r="791" spans="4:13" s="3" customFormat="1" x14ac:dyDescent="0.25">
      <c r="D791" s="1"/>
      <c r="E791" s="1"/>
      <c r="L791" s="1"/>
      <c r="M791" s="1"/>
    </row>
    <row r="792" spans="4:13" s="3" customFormat="1" x14ac:dyDescent="0.25">
      <c r="D792" s="1"/>
      <c r="E792" s="1"/>
      <c r="L792" s="1"/>
      <c r="M792" s="1"/>
    </row>
    <row r="793" spans="4:13" s="3" customFormat="1" x14ac:dyDescent="0.25">
      <c r="D793" s="1"/>
      <c r="E793" s="1"/>
      <c r="L793" s="1"/>
      <c r="M793" s="1"/>
    </row>
    <row r="794" spans="4:13" s="3" customFormat="1" x14ac:dyDescent="0.25">
      <c r="D794" s="1"/>
      <c r="E794" s="1"/>
      <c r="L794" s="1"/>
      <c r="M794" s="1"/>
    </row>
    <row r="795" spans="4:13" s="3" customFormat="1" x14ac:dyDescent="0.25">
      <c r="D795" s="1"/>
      <c r="E795" s="1"/>
      <c r="L795" s="1"/>
      <c r="M795" s="1"/>
    </row>
    <row r="796" spans="4:13" s="3" customFormat="1" x14ac:dyDescent="0.25">
      <c r="D796" s="1"/>
      <c r="E796" s="1"/>
      <c r="L796" s="1"/>
      <c r="M796" s="1"/>
    </row>
    <row r="797" spans="4:13" s="3" customFormat="1" x14ac:dyDescent="0.25">
      <c r="D797" s="1"/>
      <c r="E797" s="1"/>
      <c r="L797" s="1"/>
      <c r="M797" s="1"/>
    </row>
    <row r="798" spans="4:13" s="3" customFormat="1" x14ac:dyDescent="0.25">
      <c r="D798" s="1"/>
      <c r="E798" s="1"/>
      <c r="L798" s="1"/>
      <c r="M798" s="1"/>
    </row>
    <row r="799" spans="4:13" s="3" customFormat="1" x14ac:dyDescent="0.25">
      <c r="D799" s="1"/>
      <c r="E799" s="1"/>
      <c r="L799" s="1"/>
      <c r="M799" s="1"/>
    </row>
    <row r="800" spans="4:13" s="3" customFormat="1" x14ac:dyDescent="0.25">
      <c r="D800" s="1"/>
      <c r="E800" s="1"/>
      <c r="L800" s="1"/>
      <c r="M800" s="1"/>
    </row>
    <row r="801" spans="4:13" s="3" customFormat="1" x14ac:dyDescent="0.25">
      <c r="D801" s="1"/>
      <c r="E801" s="1"/>
      <c r="L801" s="1"/>
      <c r="M801" s="1"/>
    </row>
    <row r="802" spans="4:13" s="3" customFormat="1" x14ac:dyDescent="0.25">
      <c r="D802" s="1"/>
      <c r="E802" s="1"/>
      <c r="L802" s="1"/>
      <c r="M802" s="1"/>
    </row>
    <row r="803" spans="4:13" s="3" customFormat="1" x14ac:dyDescent="0.25">
      <c r="D803" s="1"/>
      <c r="E803" s="1"/>
      <c r="L803" s="1"/>
      <c r="M803" s="1"/>
    </row>
    <row r="804" spans="4:13" s="3" customFormat="1" x14ac:dyDescent="0.25">
      <c r="D804" s="1"/>
      <c r="E804" s="1"/>
      <c r="L804" s="1"/>
      <c r="M804" s="1"/>
    </row>
    <row r="805" spans="4:13" s="3" customFormat="1" x14ac:dyDescent="0.25">
      <c r="D805" s="1"/>
      <c r="E805" s="1"/>
      <c r="L805" s="1"/>
      <c r="M805" s="1"/>
    </row>
    <row r="806" spans="4:13" s="3" customFormat="1" x14ac:dyDescent="0.25">
      <c r="D806" s="1"/>
      <c r="E806" s="1"/>
      <c r="L806" s="1"/>
      <c r="M806" s="1"/>
    </row>
    <row r="807" spans="4:13" s="3" customFormat="1" x14ac:dyDescent="0.25">
      <c r="D807" s="1"/>
      <c r="E807" s="1"/>
      <c r="L807" s="1"/>
      <c r="M807" s="1"/>
    </row>
    <row r="808" spans="4:13" s="3" customFormat="1" x14ac:dyDescent="0.25">
      <c r="D808" s="1"/>
      <c r="E808" s="1"/>
      <c r="L808" s="1"/>
      <c r="M808" s="1"/>
    </row>
    <row r="809" spans="4:13" s="3" customFormat="1" x14ac:dyDescent="0.25">
      <c r="D809" s="1"/>
      <c r="E809" s="1"/>
      <c r="L809" s="1"/>
      <c r="M809" s="1"/>
    </row>
    <row r="810" spans="4:13" s="3" customFormat="1" x14ac:dyDescent="0.25">
      <c r="D810" s="1"/>
      <c r="E810" s="1"/>
      <c r="L810" s="1"/>
      <c r="M810" s="1"/>
    </row>
    <row r="811" spans="4:13" s="3" customFormat="1" x14ac:dyDescent="0.25">
      <c r="D811" s="1"/>
      <c r="E811" s="1"/>
      <c r="L811" s="1"/>
      <c r="M811" s="1"/>
    </row>
    <row r="812" spans="4:13" s="3" customFormat="1" x14ac:dyDescent="0.25">
      <c r="D812" s="1"/>
      <c r="E812" s="1"/>
      <c r="L812" s="1"/>
      <c r="M812" s="1"/>
    </row>
    <row r="813" spans="4:13" s="3" customFormat="1" x14ac:dyDescent="0.25">
      <c r="D813" s="1"/>
      <c r="E813" s="1"/>
      <c r="L813" s="1"/>
      <c r="M813" s="1"/>
    </row>
    <row r="814" spans="4:13" s="3" customFormat="1" x14ac:dyDescent="0.25">
      <c r="D814" s="1"/>
      <c r="E814" s="1"/>
      <c r="L814" s="1"/>
      <c r="M814" s="1"/>
    </row>
    <row r="815" spans="4:13" s="3" customFormat="1" x14ac:dyDescent="0.25">
      <c r="D815" s="1"/>
      <c r="E815" s="1"/>
      <c r="L815" s="1"/>
      <c r="M815" s="1"/>
    </row>
    <row r="816" spans="4:13" s="3" customFormat="1" x14ac:dyDescent="0.25">
      <c r="D816" s="1"/>
      <c r="E816" s="1"/>
      <c r="L816" s="1"/>
      <c r="M816" s="1"/>
    </row>
    <row r="817" spans="4:13" s="3" customFormat="1" x14ac:dyDescent="0.25">
      <c r="D817" s="1"/>
      <c r="E817" s="1"/>
      <c r="L817" s="1"/>
      <c r="M817" s="1"/>
    </row>
    <row r="818" spans="4:13" s="3" customFormat="1" x14ac:dyDescent="0.25">
      <c r="D818" s="1"/>
      <c r="E818" s="1"/>
      <c r="L818" s="1"/>
      <c r="M818" s="1"/>
    </row>
    <row r="819" spans="4:13" s="3" customFormat="1" x14ac:dyDescent="0.25">
      <c r="D819" s="1"/>
      <c r="E819" s="1"/>
      <c r="L819" s="1"/>
      <c r="M819" s="1"/>
    </row>
    <row r="820" spans="4:13" s="3" customFormat="1" x14ac:dyDescent="0.25">
      <c r="D820" s="1"/>
      <c r="E820" s="1"/>
      <c r="L820" s="1"/>
      <c r="M820" s="1"/>
    </row>
    <row r="821" spans="4:13" s="3" customFormat="1" x14ac:dyDescent="0.25">
      <c r="D821" s="1"/>
      <c r="E821" s="1"/>
      <c r="L821" s="1"/>
      <c r="M821" s="1"/>
    </row>
    <row r="822" spans="4:13" s="3" customFormat="1" x14ac:dyDescent="0.25">
      <c r="D822" s="1"/>
      <c r="E822" s="1"/>
      <c r="L822" s="1"/>
      <c r="M822" s="1"/>
    </row>
    <row r="823" spans="4:13" s="3" customFormat="1" x14ac:dyDescent="0.25">
      <c r="D823" s="1"/>
      <c r="E823" s="1"/>
      <c r="L823" s="1"/>
      <c r="M823" s="1"/>
    </row>
    <row r="824" spans="4:13" s="3" customFormat="1" x14ac:dyDescent="0.25">
      <c r="D824" s="1"/>
      <c r="E824" s="1"/>
      <c r="L824" s="1"/>
      <c r="M824" s="1"/>
    </row>
    <row r="825" spans="4:13" s="3" customFormat="1" x14ac:dyDescent="0.25">
      <c r="D825" s="1"/>
      <c r="E825" s="1"/>
      <c r="L825" s="1"/>
      <c r="M825" s="1"/>
    </row>
    <row r="826" spans="4:13" s="3" customFormat="1" x14ac:dyDescent="0.25">
      <c r="D826" s="1"/>
      <c r="E826" s="1"/>
      <c r="L826" s="1"/>
      <c r="M826" s="1"/>
    </row>
    <row r="827" spans="4:13" s="3" customFormat="1" x14ac:dyDescent="0.25">
      <c r="D827" s="1"/>
      <c r="E827" s="1"/>
      <c r="L827" s="1"/>
      <c r="M827" s="1"/>
    </row>
    <row r="828" spans="4:13" s="3" customFormat="1" x14ac:dyDescent="0.25">
      <c r="D828" s="1"/>
      <c r="E828" s="1"/>
      <c r="L828" s="1"/>
      <c r="M828" s="1"/>
    </row>
    <row r="829" spans="4:13" s="3" customFormat="1" x14ac:dyDescent="0.25">
      <c r="D829" s="1"/>
      <c r="E829" s="1"/>
      <c r="L829" s="1"/>
      <c r="M829" s="1"/>
    </row>
    <row r="830" spans="4:13" s="3" customFormat="1" x14ac:dyDescent="0.25">
      <c r="D830" s="1"/>
      <c r="E830" s="1"/>
      <c r="L830" s="1"/>
      <c r="M830" s="1"/>
    </row>
    <row r="831" spans="4:13" s="3" customFormat="1" x14ac:dyDescent="0.25">
      <c r="D831" s="1"/>
      <c r="E831" s="1"/>
      <c r="L831" s="1"/>
      <c r="M831" s="1"/>
    </row>
    <row r="832" spans="4:13" s="3" customFormat="1" x14ac:dyDescent="0.25">
      <c r="D832" s="1"/>
      <c r="E832" s="1"/>
      <c r="L832" s="1"/>
      <c r="M832" s="1"/>
    </row>
    <row r="833" spans="4:13" s="3" customFormat="1" x14ac:dyDescent="0.25">
      <c r="D833" s="1"/>
      <c r="E833" s="1"/>
      <c r="L833" s="1"/>
      <c r="M833" s="1"/>
    </row>
    <row r="834" spans="4:13" s="3" customFormat="1" x14ac:dyDescent="0.25">
      <c r="D834" s="1"/>
      <c r="E834" s="1"/>
      <c r="L834" s="1"/>
      <c r="M834" s="1"/>
    </row>
    <row r="835" spans="4:13" s="3" customFormat="1" x14ac:dyDescent="0.25">
      <c r="D835" s="1"/>
      <c r="E835" s="1"/>
      <c r="L835" s="1"/>
      <c r="M835" s="1"/>
    </row>
    <row r="836" spans="4:13" s="3" customFormat="1" x14ac:dyDescent="0.25">
      <c r="D836" s="1"/>
      <c r="E836" s="1"/>
      <c r="L836" s="1"/>
      <c r="M836" s="1"/>
    </row>
    <row r="837" spans="4:13" s="3" customFormat="1" x14ac:dyDescent="0.25">
      <c r="D837" s="1"/>
      <c r="E837" s="1"/>
      <c r="L837" s="1"/>
      <c r="M837" s="1"/>
    </row>
    <row r="838" spans="4:13" s="3" customFormat="1" x14ac:dyDescent="0.25">
      <c r="D838" s="1"/>
      <c r="E838" s="1"/>
      <c r="L838" s="1"/>
      <c r="M838" s="1"/>
    </row>
    <row r="839" spans="4:13" s="3" customFormat="1" x14ac:dyDescent="0.25">
      <c r="D839" s="1"/>
      <c r="E839" s="1"/>
      <c r="L839" s="1"/>
      <c r="M839" s="1"/>
    </row>
    <row r="840" spans="4:13" s="3" customFormat="1" x14ac:dyDescent="0.25">
      <c r="D840" s="1"/>
      <c r="E840" s="1"/>
      <c r="L840" s="1"/>
      <c r="M840" s="1"/>
    </row>
    <row r="841" spans="4:13" s="3" customFormat="1" x14ac:dyDescent="0.25">
      <c r="D841" s="1"/>
      <c r="E841" s="1"/>
      <c r="L841" s="1"/>
      <c r="M841" s="1"/>
    </row>
    <row r="842" spans="4:13" s="3" customFormat="1" x14ac:dyDescent="0.25">
      <c r="D842" s="1"/>
      <c r="E842" s="1"/>
      <c r="L842" s="1"/>
      <c r="M842" s="1"/>
    </row>
    <row r="843" spans="4:13" s="3" customFormat="1" x14ac:dyDescent="0.25">
      <c r="D843" s="1"/>
      <c r="E843" s="1"/>
      <c r="L843" s="1"/>
      <c r="M843" s="1"/>
    </row>
    <row r="844" spans="4:13" s="3" customFormat="1" x14ac:dyDescent="0.25">
      <c r="D844" s="1"/>
      <c r="E844" s="1"/>
      <c r="L844" s="1"/>
      <c r="M844" s="1"/>
    </row>
    <row r="845" spans="4:13" s="3" customFormat="1" x14ac:dyDescent="0.25">
      <c r="D845" s="1"/>
      <c r="E845" s="1"/>
      <c r="L845" s="1"/>
      <c r="M845" s="1"/>
    </row>
    <row r="846" spans="4:13" s="3" customFormat="1" x14ac:dyDescent="0.25">
      <c r="D846" s="1"/>
      <c r="E846" s="1"/>
      <c r="L846" s="1"/>
      <c r="M846" s="1"/>
    </row>
    <row r="847" spans="4:13" s="3" customFormat="1" x14ac:dyDescent="0.25">
      <c r="D847" s="1"/>
      <c r="E847" s="1"/>
      <c r="L847" s="1"/>
      <c r="M847" s="1"/>
    </row>
    <row r="848" spans="4:13" s="3" customFormat="1" x14ac:dyDescent="0.25">
      <c r="D848" s="1"/>
      <c r="E848" s="1"/>
      <c r="L848" s="1"/>
      <c r="M848" s="1"/>
    </row>
    <row r="849" spans="4:13" s="3" customFormat="1" x14ac:dyDescent="0.25">
      <c r="D849" s="1"/>
      <c r="E849" s="1"/>
      <c r="L849" s="1"/>
      <c r="M849" s="1"/>
    </row>
    <row r="850" spans="4:13" s="3" customFormat="1" x14ac:dyDescent="0.25">
      <c r="D850" s="1"/>
      <c r="E850" s="1"/>
      <c r="L850" s="1"/>
      <c r="M850" s="1"/>
    </row>
    <row r="851" spans="4:13" s="3" customFormat="1" x14ac:dyDescent="0.25">
      <c r="D851" s="1"/>
      <c r="E851" s="1"/>
      <c r="L851" s="1"/>
      <c r="M851" s="1"/>
    </row>
    <row r="852" spans="4:13" s="3" customFormat="1" x14ac:dyDescent="0.25">
      <c r="D852" s="1"/>
      <c r="E852" s="1"/>
      <c r="L852" s="1"/>
      <c r="M852" s="1"/>
    </row>
    <row r="853" spans="4:13" s="3" customFormat="1" x14ac:dyDescent="0.25">
      <c r="D853" s="1"/>
      <c r="E853" s="1"/>
      <c r="L853" s="1"/>
      <c r="M853" s="1"/>
    </row>
    <row r="854" spans="4:13" s="3" customFormat="1" x14ac:dyDescent="0.25">
      <c r="D854" s="1"/>
      <c r="E854" s="1"/>
      <c r="L854" s="1"/>
      <c r="M854" s="1"/>
    </row>
    <row r="855" spans="4:13" s="3" customFormat="1" x14ac:dyDescent="0.25">
      <c r="D855" s="1"/>
      <c r="E855" s="1"/>
      <c r="L855" s="1"/>
      <c r="M855" s="1"/>
    </row>
    <row r="856" spans="4:13" s="3" customFormat="1" x14ac:dyDescent="0.25">
      <c r="D856" s="1"/>
      <c r="E856" s="1"/>
      <c r="L856" s="1"/>
      <c r="M856" s="1"/>
    </row>
    <row r="857" spans="4:13" s="3" customFormat="1" x14ac:dyDescent="0.25">
      <c r="D857" s="1"/>
      <c r="E857" s="1"/>
      <c r="L857" s="1"/>
      <c r="M857" s="1"/>
    </row>
    <row r="858" spans="4:13" s="3" customFormat="1" x14ac:dyDescent="0.25">
      <c r="D858" s="1"/>
      <c r="E858" s="1"/>
      <c r="L858" s="1"/>
      <c r="M858" s="1"/>
    </row>
    <row r="859" spans="4:13" s="3" customFormat="1" x14ac:dyDescent="0.25">
      <c r="D859" s="1"/>
      <c r="E859" s="1"/>
      <c r="L859" s="1"/>
      <c r="M859" s="1"/>
    </row>
    <row r="860" spans="4:13" s="3" customFormat="1" x14ac:dyDescent="0.25">
      <c r="D860" s="1"/>
      <c r="E860" s="1"/>
      <c r="L860" s="1"/>
      <c r="M860" s="1"/>
    </row>
    <row r="861" spans="4:13" s="3" customFormat="1" x14ac:dyDescent="0.25">
      <c r="D861" s="1"/>
      <c r="E861" s="1"/>
      <c r="L861" s="1"/>
      <c r="M861" s="1"/>
    </row>
    <row r="862" spans="4:13" s="3" customFormat="1" x14ac:dyDescent="0.25">
      <c r="D862" s="1"/>
      <c r="E862" s="1"/>
      <c r="L862" s="1"/>
      <c r="M862" s="1"/>
    </row>
    <row r="863" spans="4:13" s="3" customFormat="1" x14ac:dyDescent="0.25">
      <c r="D863" s="1"/>
      <c r="E863" s="1"/>
      <c r="L863" s="1"/>
      <c r="M863" s="1"/>
    </row>
    <row r="864" spans="4:13" s="3" customFormat="1" x14ac:dyDescent="0.25">
      <c r="D864" s="1"/>
      <c r="E864" s="1"/>
      <c r="L864" s="1"/>
      <c r="M864" s="1"/>
    </row>
    <row r="865" spans="4:13" s="3" customFormat="1" x14ac:dyDescent="0.25">
      <c r="D865" s="1"/>
      <c r="E865" s="1"/>
      <c r="L865" s="1"/>
      <c r="M865" s="1"/>
    </row>
    <row r="866" spans="4:13" s="3" customFormat="1" x14ac:dyDescent="0.25">
      <c r="D866" s="1"/>
      <c r="E866" s="1"/>
      <c r="L866" s="1"/>
      <c r="M866" s="1"/>
    </row>
    <row r="867" spans="4:13" s="3" customFormat="1" x14ac:dyDescent="0.25">
      <c r="D867" s="1"/>
      <c r="E867" s="1"/>
      <c r="L867" s="1"/>
      <c r="M867" s="1"/>
    </row>
    <row r="868" spans="4:13" s="3" customFormat="1" x14ac:dyDescent="0.25">
      <c r="D868" s="1"/>
      <c r="E868" s="1"/>
      <c r="L868" s="1"/>
      <c r="M868" s="1"/>
    </row>
    <row r="869" spans="4:13" s="3" customFormat="1" x14ac:dyDescent="0.25">
      <c r="D869" s="1"/>
      <c r="E869" s="1"/>
      <c r="L869" s="1"/>
      <c r="M869" s="1"/>
    </row>
    <row r="870" spans="4:13" s="3" customFormat="1" x14ac:dyDescent="0.25">
      <c r="D870" s="1"/>
      <c r="E870" s="1"/>
      <c r="L870" s="1"/>
      <c r="M870" s="1"/>
    </row>
    <row r="871" spans="4:13" s="3" customFormat="1" x14ac:dyDescent="0.25">
      <c r="D871" s="1"/>
      <c r="E871" s="1"/>
      <c r="L871" s="1"/>
      <c r="M871" s="1"/>
    </row>
    <row r="872" spans="4:13" s="3" customFormat="1" x14ac:dyDescent="0.25">
      <c r="D872" s="1"/>
      <c r="E872" s="1"/>
      <c r="L872" s="1"/>
      <c r="M872" s="1"/>
    </row>
    <row r="873" spans="4:13" s="3" customFormat="1" x14ac:dyDescent="0.25">
      <c r="D873" s="1"/>
      <c r="E873" s="1"/>
      <c r="L873" s="1"/>
      <c r="M873" s="1"/>
    </row>
    <row r="874" spans="4:13" s="3" customFormat="1" x14ac:dyDescent="0.25">
      <c r="D874" s="1"/>
      <c r="E874" s="1"/>
      <c r="L874" s="1"/>
      <c r="M874" s="1"/>
    </row>
    <row r="875" spans="4:13" s="3" customFormat="1" x14ac:dyDescent="0.25">
      <c r="D875" s="1"/>
      <c r="E875" s="1"/>
      <c r="L875" s="1"/>
      <c r="M875" s="1"/>
    </row>
    <row r="876" spans="4:13" s="3" customFormat="1" x14ac:dyDescent="0.25">
      <c r="D876" s="1"/>
      <c r="E876" s="1"/>
      <c r="L876" s="1"/>
      <c r="M876" s="1"/>
    </row>
    <row r="877" spans="4:13" s="3" customFormat="1" x14ac:dyDescent="0.25">
      <c r="D877" s="1"/>
      <c r="E877" s="1"/>
      <c r="L877" s="1"/>
      <c r="M877" s="1"/>
    </row>
    <row r="878" spans="4:13" s="3" customFormat="1" x14ac:dyDescent="0.25">
      <c r="D878" s="1"/>
      <c r="E878" s="1"/>
      <c r="L878" s="1"/>
      <c r="M878" s="1"/>
    </row>
    <row r="879" spans="4:13" s="3" customFormat="1" x14ac:dyDescent="0.25">
      <c r="D879" s="1"/>
      <c r="E879" s="1"/>
      <c r="L879" s="1"/>
      <c r="M879" s="1"/>
    </row>
    <row r="880" spans="4:13" s="3" customFormat="1" x14ac:dyDescent="0.25">
      <c r="D880" s="1"/>
      <c r="E880" s="1"/>
      <c r="L880" s="1"/>
      <c r="M880" s="1"/>
    </row>
    <row r="881" spans="4:13" s="3" customFormat="1" x14ac:dyDescent="0.25">
      <c r="D881" s="1"/>
      <c r="E881" s="1"/>
      <c r="L881" s="1"/>
      <c r="M881" s="1"/>
    </row>
    <row r="882" spans="4:13" s="3" customFormat="1" x14ac:dyDescent="0.25">
      <c r="D882" s="1"/>
      <c r="E882" s="1"/>
      <c r="L882" s="1"/>
      <c r="M882" s="1"/>
    </row>
    <row r="883" spans="4:13" s="3" customFormat="1" x14ac:dyDescent="0.25">
      <c r="D883" s="1"/>
      <c r="E883" s="1"/>
      <c r="L883" s="1"/>
      <c r="M883" s="1"/>
    </row>
    <row r="884" spans="4:13" s="3" customFormat="1" x14ac:dyDescent="0.25">
      <c r="D884" s="1"/>
      <c r="E884" s="1"/>
      <c r="L884" s="1"/>
      <c r="M884" s="1"/>
    </row>
    <row r="885" spans="4:13" s="3" customFormat="1" x14ac:dyDescent="0.25">
      <c r="D885" s="1"/>
      <c r="E885" s="1"/>
      <c r="L885" s="1"/>
      <c r="M885" s="1"/>
    </row>
    <row r="886" spans="4:13" s="3" customFormat="1" x14ac:dyDescent="0.25">
      <c r="D886" s="1"/>
      <c r="E886" s="1"/>
      <c r="L886" s="1"/>
      <c r="M886" s="1"/>
    </row>
    <row r="887" spans="4:13" s="3" customFormat="1" x14ac:dyDescent="0.25">
      <c r="D887" s="1"/>
      <c r="E887" s="1"/>
      <c r="L887" s="1"/>
      <c r="M887" s="1"/>
    </row>
    <row r="888" spans="4:13" s="3" customFormat="1" x14ac:dyDescent="0.25">
      <c r="D888" s="1"/>
      <c r="E888" s="1"/>
      <c r="L888" s="1"/>
      <c r="M888" s="1"/>
    </row>
    <row r="889" spans="4:13" s="3" customFormat="1" x14ac:dyDescent="0.25">
      <c r="D889" s="1"/>
      <c r="E889" s="1"/>
      <c r="L889" s="1"/>
      <c r="M889" s="1"/>
    </row>
    <row r="890" spans="4:13" s="3" customFormat="1" x14ac:dyDescent="0.25">
      <c r="D890" s="1"/>
      <c r="E890" s="1"/>
      <c r="L890" s="1"/>
      <c r="M890" s="1"/>
    </row>
    <row r="891" spans="4:13" s="3" customFormat="1" x14ac:dyDescent="0.25">
      <c r="D891" s="1"/>
      <c r="E891" s="1"/>
      <c r="L891" s="1"/>
      <c r="M891" s="1"/>
    </row>
    <row r="892" spans="4:13" s="3" customFormat="1" x14ac:dyDescent="0.25">
      <c r="D892" s="1"/>
      <c r="E892" s="1"/>
      <c r="L892" s="1"/>
      <c r="M892" s="1"/>
    </row>
    <row r="893" spans="4:13" s="3" customFormat="1" x14ac:dyDescent="0.25">
      <c r="D893" s="1"/>
      <c r="E893" s="1"/>
      <c r="L893" s="1"/>
      <c r="M893" s="1"/>
    </row>
    <row r="894" spans="4:13" s="3" customFormat="1" x14ac:dyDescent="0.25">
      <c r="D894" s="1"/>
      <c r="E894" s="1"/>
      <c r="L894" s="1"/>
      <c r="M894" s="1"/>
    </row>
    <row r="895" spans="4:13" s="3" customFormat="1" x14ac:dyDescent="0.25">
      <c r="D895" s="1"/>
      <c r="E895" s="1"/>
      <c r="L895" s="1"/>
      <c r="M895" s="1"/>
    </row>
    <row r="896" spans="4:13" s="3" customFormat="1" x14ac:dyDescent="0.25">
      <c r="D896" s="1"/>
      <c r="E896" s="1"/>
      <c r="L896" s="1"/>
      <c r="M896" s="1"/>
    </row>
    <row r="897" spans="4:13" s="3" customFormat="1" x14ac:dyDescent="0.25">
      <c r="D897" s="1"/>
      <c r="E897" s="1"/>
      <c r="L897" s="1"/>
      <c r="M897" s="1"/>
    </row>
    <row r="898" spans="4:13" s="3" customFormat="1" x14ac:dyDescent="0.25">
      <c r="D898" s="1"/>
      <c r="E898" s="1"/>
      <c r="L898" s="1"/>
      <c r="M898" s="1"/>
    </row>
    <row r="899" spans="4:13" s="3" customFormat="1" x14ac:dyDescent="0.25">
      <c r="D899" s="1"/>
      <c r="E899" s="1"/>
      <c r="L899" s="1"/>
      <c r="M899" s="1"/>
    </row>
    <row r="900" spans="4:13" s="3" customFormat="1" x14ac:dyDescent="0.25">
      <c r="D900" s="1"/>
      <c r="E900" s="1"/>
      <c r="L900" s="1"/>
      <c r="M900" s="1"/>
    </row>
    <row r="901" spans="4:13" s="3" customFormat="1" x14ac:dyDescent="0.25">
      <c r="D901" s="1"/>
      <c r="E901" s="1"/>
      <c r="L901" s="1"/>
      <c r="M901" s="1"/>
    </row>
    <row r="902" spans="4:13" s="3" customFormat="1" x14ac:dyDescent="0.25">
      <c r="D902" s="1"/>
      <c r="E902" s="1"/>
      <c r="L902" s="1"/>
      <c r="M902" s="1"/>
    </row>
    <row r="903" spans="4:13" s="3" customFormat="1" x14ac:dyDescent="0.25">
      <c r="D903" s="1"/>
      <c r="E903" s="1"/>
      <c r="L903" s="1"/>
      <c r="M903" s="1"/>
    </row>
    <row r="904" spans="4:13" s="3" customFormat="1" x14ac:dyDescent="0.25">
      <c r="D904" s="1"/>
      <c r="E904" s="1"/>
      <c r="L904" s="1"/>
      <c r="M904" s="1"/>
    </row>
    <row r="905" spans="4:13" s="3" customFormat="1" x14ac:dyDescent="0.25">
      <c r="D905" s="1"/>
      <c r="E905" s="1"/>
      <c r="L905" s="1"/>
      <c r="M905" s="1"/>
    </row>
    <row r="906" spans="4:13" s="3" customFormat="1" x14ac:dyDescent="0.25">
      <c r="D906" s="1"/>
      <c r="E906" s="1"/>
      <c r="L906" s="1"/>
      <c r="M906" s="1"/>
    </row>
    <row r="907" spans="4:13" s="3" customFormat="1" x14ac:dyDescent="0.25">
      <c r="D907" s="1"/>
      <c r="E907" s="1"/>
      <c r="L907" s="1"/>
      <c r="M907" s="1"/>
    </row>
    <row r="908" spans="4:13" s="3" customFormat="1" x14ac:dyDescent="0.25">
      <c r="D908" s="1"/>
      <c r="E908" s="1"/>
      <c r="L908" s="1"/>
      <c r="M908" s="1"/>
    </row>
    <row r="909" spans="4:13" s="3" customFormat="1" x14ac:dyDescent="0.25">
      <c r="D909" s="1"/>
      <c r="E909" s="1"/>
      <c r="L909" s="1"/>
      <c r="M909" s="1"/>
    </row>
    <row r="910" spans="4:13" s="3" customFormat="1" x14ac:dyDescent="0.25">
      <c r="D910" s="1"/>
      <c r="E910" s="1"/>
      <c r="L910" s="1"/>
      <c r="M910" s="1"/>
    </row>
    <row r="911" spans="4:13" s="3" customFormat="1" x14ac:dyDescent="0.25">
      <c r="D911" s="1"/>
      <c r="E911" s="1"/>
      <c r="L911" s="1"/>
      <c r="M911" s="1"/>
    </row>
    <row r="912" spans="4:13" s="3" customFormat="1" x14ac:dyDescent="0.25">
      <c r="D912" s="1"/>
      <c r="E912" s="1"/>
      <c r="L912" s="1"/>
      <c r="M912" s="1"/>
    </row>
    <row r="913" spans="4:13" s="3" customFormat="1" x14ac:dyDescent="0.25">
      <c r="D913" s="1"/>
      <c r="E913" s="1"/>
      <c r="L913" s="1"/>
      <c r="M913" s="1"/>
    </row>
    <row r="914" spans="4:13" s="3" customFormat="1" x14ac:dyDescent="0.25">
      <c r="D914" s="1"/>
      <c r="E914" s="1"/>
      <c r="L914" s="1"/>
      <c r="M914" s="1"/>
    </row>
    <row r="915" spans="4:13" s="3" customFormat="1" x14ac:dyDescent="0.25">
      <c r="D915" s="1"/>
      <c r="E915" s="1"/>
      <c r="L915" s="1"/>
      <c r="M915" s="1"/>
    </row>
    <row r="916" spans="4:13" s="3" customFormat="1" x14ac:dyDescent="0.25">
      <c r="D916" s="1"/>
      <c r="E916" s="1"/>
      <c r="L916" s="1"/>
      <c r="M916" s="1"/>
    </row>
    <row r="917" spans="4:13" s="3" customFormat="1" x14ac:dyDescent="0.25">
      <c r="D917" s="1"/>
      <c r="E917" s="1"/>
      <c r="L917" s="1"/>
      <c r="M917" s="1"/>
    </row>
    <row r="918" spans="4:13" s="3" customFormat="1" x14ac:dyDescent="0.25">
      <c r="D918" s="1"/>
      <c r="E918" s="1"/>
      <c r="L918" s="1"/>
      <c r="M918" s="1"/>
    </row>
    <row r="919" spans="4:13" s="3" customFormat="1" x14ac:dyDescent="0.25">
      <c r="D919" s="1"/>
      <c r="E919" s="1"/>
      <c r="L919" s="1"/>
      <c r="M919" s="1"/>
    </row>
    <row r="920" spans="4:13" s="3" customFormat="1" x14ac:dyDescent="0.25">
      <c r="D920" s="1"/>
      <c r="E920" s="1"/>
      <c r="L920" s="1"/>
      <c r="M920" s="1"/>
    </row>
    <row r="921" spans="4:13" s="3" customFormat="1" x14ac:dyDescent="0.25">
      <c r="D921" s="1"/>
      <c r="E921" s="1"/>
      <c r="L921" s="1"/>
      <c r="M921" s="1"/>
    </row>
    <row r="922" spans="4:13" s="3" customFormat="1" x14ac:dyDescent="0.25">
      <c r="D922" s="1"/>
      <c r="E922" s="1"/>
      <c r="L922" s="1"/>
      <c r="M922" s="1"/>
    </row>
    <row r="923" spans="4:13" s="3" customFormat="1" x14ac:dyDescent="0.25">
      <c r="D923" s="1"/>
      <c r="E923" s="1"/>
      <c r="L923" s="1"/>
      <c r="M923" s="1"/>
    </row>
    <row r="924" spans="4:13" s="3" customFormat="1" x14ac:dyDescent="0.25">
      <c r="D924" s="1"/>
      <c r="E924" s="1"/>
      <c r="L924" s="1"/>
      <c r="M924" s="1"/>
    </row>
    <row r="925" spans="4:13" s="3" customFormat="1" x14ac:dyDescent="0.25">
      <c r="D925" s="1"/>
      <c r="E925" s="1"/>
      <c r="L925" s="1"/>
      <c r="M925" s="1"/>
    </row>
    <row r="926" spans="4:13" s="3" customFormat="1" x14ac:dyDescent="0.25">
      <c r="D926" s="1"/>
      <c r="E926" s="1"/>
      <c r="L926" s="1"/>
      <c r="M926" s="1"/>
    </row>
    <row r="927" spans="4:13" s="3" customFormat="1" x14ac:dyDescent="0.25">
      <c r="D927" s="1"/>
      <c r="E927" s="1"/>
      <c r="L927" s="1"/>
      <c r="M927" s="1"/>
    </row>
    <row r="928" spans="4:13" s="3" customFormat="1" x14ac:dyDescent="0.25">
      <c r="D928" s="1"/>
      <c r="E928" s="1"/>
      <c r="L928" s="1"/>
      <c r="M928" s="1"/>
    </row>
    <row r="929" spans="4:13" s="3" customFormat="1" x14ac:dyDescent="0.25">
      <c r="D929" s="1"/>
      <c r="E929" s="1"/>
      <c r="L929" s="1"/>
      <c r="M929" s="1"/>
    </row>
    <row r="930" spans="4:13" s="3" customFormat="1" x14ac:dyDescent="0.25">
      <c r="D930" s="1"/>
      <c r="E930" s="1"/>
      <c r="L930" s="1"/>
      <c r="M930" s="1"/>
    </row>
    <row r="931" spans="4:13" s="3" customFormat="1" x14ac:dyDescent="0.25">
      <c r="D931" s="1"/>
      <c r="E931" s="1"/>
      <c r="L931" s="1"/>
      <c r="M931" s="1"/>
    </row>
    <row r="932" spans="4:13" s="3" customFormat="1" x14ac:dyDescent="0.25">
      <c r="D932" s="1"/>
      <c r="E932" s="1"/>
      <c r="L932" s="1"/>
      <c r="M932" s="1"/>
    </row>
    <row r="933" spans="4:13" s="3" customFormat="1" x14ac:dyDescent="0.25">
      <c r="D933" s="1"/>
      <c r="E933" s="1"/>
      <c r="L933" s="1"/>
      <c r="M933" s="1"/>
    </row>
    <row r="934" spans="4:13" s="3" customFormat="1" x14ac:dyDescent="0.25">
      <c r="D934" s="1"/>
      <c r="E934" s="1"/>
      <c r="L934" s="1"/>
      <c r="M934" s="1"/>
    </row>
    <row r="935" spans="4:13" s="3" customFormat="1" x14ac:dyDescent="0.25">
      <c r="D935" s="1"/>
      <c r="E935" s="1"/>
      <c r="L935" s="1"/>
      <c r="M935" s="1"/>
    </row>
    <row r="936" spans="4:13" s="3" customFormat="1" x14ac:dyDescent="0.25">
      <c r="D936" s="1"/>
      <c r="E936" s="1"/>
      <c r="L936" s="1"/>
      <c r="M936" s="1"/>
    </row>
    <row r="937" spans="4:13" s="3" customFormat="1" x14ac:dyDescent="0.25">
      <c r="D937" s="1"/>
      <c r="E937" s="1"/>
      <c r="L937" s="1"/>
      <c r="M937" s="1"/>
    </row>
    <row r="938" spans="4:13" s="3" customFormat="1" x14ac:dyDescent="0.25">
      <c r="D938" s="1"/>
      <c r="E938" s="1"/>
      <c r="L938" s="1"/>
      <c r="M938" s="1"/>
    </row>
    <row r="939" spans="4:13" s="3" customFormat="1" x14ac:dyDescent="0.25">
      <c r="D939" s="1"/>
      <c r="E939" s="1"/>
      <c r="L939" s="1"/>
      <c r="M939" s="1"/>
    </row>
    <row r="940" spans="4:13" s="3" customFormat="1" x14ac:dyDescent="0.25">
      <c r="D940" s="1"/>
      <c r="E940" s="1"/>
      <c r="L940" s="1"/>
      <c r="M940" s="1"/>
    </row>
    <row r="941" spans="4:13" s="3" customFormat="1" x14ac:dyDescent="0.25">
      <c r="D941" s="1"/>
      <c r="E941" s="1"/>
      <c r="L941" s="1"/>
      <c r="M941" s="1"/>
    </row>
    <row r="942" spans="4:13" s="3" customFormat="1" x14ac:dyDescent="0.25">
      <c r="D942" s="1"/>
      <c r="E942" s="1"/>
      <c r="L942" s="1"/>
      <c r="M942" s="1"/>
    </row>
    <row r="943" spans="4:13" s="3" customFormat="1" x14ac:dyDescent="0.25">
      <c r="D943" s="1"/>
      <c r="E943" s="1"/>
      <c r="L943" s="1"/>
      <c r="M943" s="1"/>
    </row>
    <row r="944" spans="4:13" s="3" customFormat="1" x14ac:dyDescent="0.25">
      <c r="D944" s="1"/>
      <c r="E944" s="1"/>
      <c r="L944" s="1"/>
      <c r="M944" s="1"/>
    </row>
    <row r="945" spans="4:13" s="3" customFormat="1" x14ac:dyDescent="0.25">
      <c r="D945" s="1"/>
      <c r="E945" s="1"/>
      <c r="L945" s="1"/>
      <c r="M945" s="1"/>
    </row>
    <row r="946" spans="4:13" s="3" customFormat="1" x14ac:dyDescent="0.25">
      <c r="D946" s="1"/>
      <c r="E946" s="1"/>
      <c r="L946" s="1"/>
      <c r="M946" s="1"/>
    </row>
    <row r="947" spans="4:13" s="3" customFormat="1" x14ac:dyDescent="0.25">
      <c r="D947" s="1"/>
      <c r="E947" s="1"/>
      <c r="L947" s="1"/>
      <c r="M947" s="1"/>
    </row>
    <row r="948" spans="4:13" s="3" customFormat="1" x14ac:dyDescent="0.25">
      <c r="D948" s="1"/>
      <c r="E948" s="1"/>
      <c r="L948" s="1"/>
      <c r="M948" s="1"/>
    </row>
    <row r="949" spans="4:13" s="3" customFormat="1" x14ac:dyDescent="0.25">
      <c r="D949" s="1"/>
      <c r="E949" s="1"/>
      <c r="L949" s="1"/>
      <c r="M949" s="1"/>
    </row>
    <row r="950" spans="4:13" s="3" customFormat="1" x14ac:dyDescent="0.25">
      <c r="D950" s="1"/>
      <c r="E950" s="1"/>
      <c r="L950" s="1"/>
      <c r="M950" s="1"/>
    </row>
    <row r="951" spans="4:13" s="3" customFormat="1" x14ac:dyDescent="0.25">
      <c r="D951" s="1"/>
      <c r="E951" s="1"/>
      <c r="L951" s="1"/>
      <c r="M951" s="1"/>
    </row>
    <row r="952" spans="4:13" s="3" customFormat="1" x14ac:dyDescent="0.25">
      <c r="D952" s="1"/>
      <c r="E952" s="1"/>
      <c r="L952" s="1"/>
      <c r="M952" s="1"/>
    </row>
    <row r="953" spans="4:13" s="3" customFormat="1" x14ac:dyDescent="0.25">
      <c r="D953" s="1"/>
      <c r="E953" s="1"/>
      <c r="L953" s="1"/>
      <c r="M953" s="1"/>
    </row>
    <row r="954" spans="4:13" s="3" customFormat="1" x14ac:dyDescent="0.25">
      <c r="D954" s="1"/>
      <c r="E954" s="1"/>
      <c r="L954" s="1"/>
      <c r="M954" s="1"/>
    </row>
    <row r="955" spans="4:13" s="3" customFormat="1" x14ac:dyDescent="0.25">
      <c r="D955" s="1"/>
      <c r="E955" s="1"/>
      <c r="L955" s="1"/>
      <c r="M955" s="1"/>
    </row>
    <row r="956" spans="4:13" s="3" customFormat="1" x14ac:dyDescent="0.25">
      <c r="D956" s="1"/>
      <c r="E956" s="1"/>
      <c r="L956" s="1"/>
      <c r="M956" s="1"/>
    </row>
    <row r="957" spans="4:13" s="3" customFormat="1" x14ac:dyDescent="0.25">
      <c r="D957" s="1"/>
      <c r="E957" s="1"/>
      <c r="L957" s="1"/>
      <c r="M957" s="1"/>
    </row>
    <row r="958" spans="4:13" s="3" customFormat="1" x14ac:dyDescent="0.25">
      <c r="D958" s="1"/>
      <c r="E958" s="1"/>
      <c r="L958" s="1"/>
      <c r="M958" s="1"/>
    </row>
    <row r="959" spans="4:13" s="3" customFormat="1" x14ac:dyDescent="0.25">
      <c r="D959" s="1"/>
      <c r="E959" s="1"/>
      <c r="L959" s="1"/>
      <c r="M959" s="1"/>
    </row>
    <row r="960" spans="4:13" s="3" customFormat="1" x14ac:dyDescent="0.25">
      <c r="D960" s="1"/>
      <c r="E960" s="1"/>
      <c r="L960" s="1"/>
      <c r="M960" s="1"/>
    </row>
    <row r="961" spans="4:13" s="3" customFormat="1" x14ac:dyDescent="0.25">
      <c r="D961" s="1"/>
      <c r="E961" s="1"/>
      <c r="L961" s="1"/>
      <c r="M961" s="1"/>
    </row>
    <row r="962" spans="4:13" s="3" customFormat="1" x14ac:dyDescent="0.25">
      <c r="D962" s="1"/>
      <c r="E962" s="1"/>
      <c r="L962" s="1"/>
      <c r="M962" s="1"/>
    </row>
    <row r="963" spans="4:13" s="3" customFormat="1" x14ac:dyDescent="0.25">
      <c r="D963" s="1"/>
      <c r="E963" s="1"/>
      <c r="L963" s="1"/>
      <c r="M963" s="1"/>
    </row>
    <row r="964" spans="4:13" s="3" customFormat="1" x14ac:dyDescent="0.25">
      <c r="D964" s="1"/>
      <c r="E964" s="1"/>
      <c r="L964" s="1"/>
      <c r="M964" s="1"/>
    </row>
    <row r="965" spans="4:13" s="3" customFormat="1" x14ac:dyDescent="0.25">
      <c r="D965" s="1"/>
      <c r="E965" s="1"/>
      <c r="L965" s="1"/>
      <c r="M965" s="1"/>
    </row>
    <row r="966" spans="4:13" s="3" customFormat="1" x14ac:dyDescent="0.25">
      <c r="D966" s="1"/>
      <c r="E966" s="1"/>
      <c r="L966" s="1"/>
      <c r="M966" s="1"/>
    </row>
    <row r="967" spans="4:13" s="3" customFormat="1" x14ac:dyDescent="0.25">
      <c r="D967" s="1"/>
      <c r="E967" s="1"/>
      <c r="L967" s="1"/>
      <c r="M967" s="1"/>
    </row>
    <row r="968" spans="4:13" s="3" customFormat="1" x14ac:dyDescent="0.25">
      <c r="D968" s="1"/>
      <c r="E968" s="1"/>
      <c r="L968" s="1"/>
      <c r="M968" s="1"/>
    </row>
    <row r="969" spans="4:13" s="3" customFormat="1" x14ac:dyDescent="0.25">
      <c r="D969" s="1"/>
      <c r="E969" s="1"/>
      <c r="L969" s="1"/>
      <c r="M969" s="1"/>
    </row>
    <row r="970" spans="4:13" s="3" customFormat="1" x14ac:dyDescent="0.25">
      <c r="D970" s="1"/>
      <c r="E970" s="1"/>
      <c r="L970" s="1"/>
      <c r="M970" s="1"/>
    </row>
    <row r="971" spans="4:13" s="3" customFormat="1" x14ac:dyDescent="0.25">
      <c r="D971" s="1"/>
      <c r="E971" s="1"/>
      <c r="L971" s="1"/>
      <c r="M971" s="1"/>
    </row>
    <row r="972" spans="4:13" s="3" customFormat="1" x14ac:dyDescent="0.25">
      <c r="D972" s="1"/>
      <c r="E972" s="1"/>
      <c r="L972" s="1"/>
      <c r="M972" s="1"/>
    </row>
    <row r="973" spans="4:13" s="3" customFormat="1" x14ac:dyDescent="0.25">
      <c r="D973" s="1"/>
      <c r="E973" s="1"/>
      <c r="L973" s="1"/>
      <c r="M973" s="1"/>
    </row>
    <row r="974" spans="4:13" s="3" customFormat="1" x14ac:dyDescent="0.25">
      <c r="D974" s="1"/>
      <c r="E974" s="1"/>
      <c r="L974" s="1"/>
      <c r="M974" s="1"/>
    </row>
    <row r="975" spans="4:13" s="3" customFormat="1" x14ac:dyDescent="0.25">
      <c r="D975" s="1"/>
      <c r="E975" s="1"/>
      <c r="L975" s="1"/>
      <c r="M975" s="1"/>
    </row>
    <row r="976" spans="4:13" s="3" customFormat="1" x14ac:dyDescent="0.25">
      <c r="D976" s="1"/>
      <c r="E976" s="1"/>
      <c r="L976" s="1"/>
      <c r="M976" s="1"/>
    </row>
    <row r="977" spans="4:13" s="3" customFormat="1" x14ac:dyDescent="0.25">
      <c r="D977" s="1"/>
      <c r="E977" s="1"/>
      <c r="L977" s="1"/>
      <c r="M977" s="1"/>
    </row>
    <row r="978" spans="4:13" s="3" customFormat="1" x14ac:dyDescent="0.25">
      <c r="D978" s="1"/>
      <c r="E978" s="1"/>
      <c r="L978" s="1"/>
      <c r="M978" s="1"/>
    </row>
    <row r="979" spans="4:13" s="3" customFormat="1" x14ac:dyDescent="0.25">
      <c r="D979" s="1"/>
      <c r="E979" s="1"/>
      <c r="L979" s="1"/>
      <c r="M979" s="1"/>
    </row>
    <row r="980" spans="4:13" s="3" customFormat="1" x14ac:dyDescent="0.25">
      <c r="D980" s="1"/>
      <c r="E980" s="1"/>
      <c r="L980" s="1"/>
      <c r="M980" s="1"/>
    </row>
    <row r="981" spans="4:13" s="3" customFormat="1" x14ac:dyDescent="0.25">
      <c r="D981" s="1"/>
      <c r="E981" s="1"/>
      <c r="L981" s="1"/>
      <c r="M981" s="1"/>
    </row>
    <row r="982" spans="4:13" s="3" customFormat="1" x14ac:dyDescent="0.25">
      <c r="D982" s="1"/>
      <c r="E982" s="1"/>
      <c r="L982" s="1"/>
      <c r="M982" s="1"/>
    </row>
    <row r="983" spans="4:13" s="3" customFormat="1" x14ac:dyDescent="0.25">
      <c r="D983" s="1"/>
      <c r="E983" s="1"/>
      <c r="L983" s="1"/>
      <c r="M983" s="1"/>
    </row>
    <row r="984" spans="4:13" s="3" customFormat="1" x14ac:dyDescent="0.25">
      <c r="D984" s="1"/>
      <c r="E984" s="1"/>
      <c r="L984" s="1"/>
      <c r="M984" s="1"/>
    </row>
    <row r="985" spans="4:13" s="3" customFormat="1" x14ac:dyDescent="0.25">
      <c r="D985" s="1"/>
      <c r="E985" s="1"/>
      <c r="L985" s="1"/>
      <c r="M985" s="1"/>
    </row>
    <row r="986" spans="4:13" s="3" customFormat="1" x14ac:dyDescent="0.25">
      <c r="D986" s="1"/>
      <c r="E986" s="1"/>
      <c r="L986" s="1"/>
      <c r="M986" s="1"/>
    </row>
    <row r="987" spans="4:13" s="3" customFormat="1" x14ac:dyDescent="0.25">
      <c r="D987" s="1"/>
      <c r="E987" s="1"/>
      <c r="L987" s="1"/>
      <c r="M987" s="1"/>
    </row>
    <row r="988" spans="4:13" s="3" customFormat="1" x14ac:dyDescent="0.25">
      <c r="D988" s="1"/>
      <c r="E988" s="1"/>
      <c r="L988" s="1"/>
      <c r="M988" s="1"/>
    </row>
    <row r="989" spans="4:13" s="3" customFormat="1" x14ac:dyDescent="0.25">
      <c r="D989" s="1"/>
      <c r="E989" s="1"/>
      <c r="L989" s="1"/>
      <c r="M989" s="1"/>
    </row>
    <row r="990" spans="4:13" s="3" customFormat="1" x14ac:dyDescent="0.25">
      <c r="D990" s="1"/>
      <c r="E990" s="1"/>
      <c r="L990" s="1"/>
      <c r="M990" s="1"/>
    </row>
    <row r="991" spans="4:13" s="3" customFormat="1" x14ac:dyDescent="0.25">
      <c r="D991" s="1"/>
      <c r="E991" s="1"/>
      <c r="L991" s="1"/>
      <c r="M991" s="1"/>
    </row>
    <row r="992" spans="4:13" s="3" customFormat="1" x14ac:dyDescent="0.25">
      <c r="D992" s="1"/>
      <c r="E992" s="1"/>
      <c r="L992" s="1"/>
      <c r="M992" s="1"/>
    </row>
    <row r="993" spans="4:13" s="3" customFormat="1" x14ac:dyDescent="0.25">
      <c r="D993" s="1"/>
      <c r="E993" s="1"/>
      <c r="L993" s="1"/>
      <c r="M993" s="1"/>
    </row>
    <row r="994" spans="4:13" s="3" customFormat="1" x14ac:dyDescent="0.25">
      <c r="D994" s="1"/>
      <c r="E994" s="1"/>
      <c r="L994" s="1"/>
      <c r="M994" s="1"/>
    </row>
    <row r="995" spans="4:13" s="3" customFormat="1" x14ac:dyDescent="0.25">
      <c r="D995" s="1"/>
      <c r="E995" s="1"/>
      <c r="L995" s="1"/>
      <c r="M995" s="1"/>
    </row>
    <row r="996" spans="4:13" s="3" customFormat="1" x14ac:dyDescent="0.25">
      <c r="D996" s="1"/>
      <c r="E996" s="1"/>
      <c r="L996" s="1"/>
      <c r="M996" s="1"/>
    </row>
    <row r="997" spans="4:13" s="3" customFormat="1" x14ac:dyDescent="0.25">
      <c r="D997" s="1"/>
      <c r="E997" s="1"/>
      <c r="L997" s="1"/>
      <c r="M997" s="1"/>
    </row>
    <row r="998" spans="4:13" s="3" customFormat="1" x14ac:dyDescent="0.25">
      <c r="D998" s="1"/>
      <c r="E998" s="1"/>
      <c r="L998" s="1"/>
      <c r="M998" s="1"/>
    </row>
    <row r="999" spans="4:13" s="3" customFormat="1" x14ac:dyDescent="0.25">
      <c r="D999" s="1"/>
      <c r="E999" s="1"/>
      <c r="L999" s="1"/>
      <c r="M999" s="1"/>
    </row>
    <row r="1000" spans="4:13" s="3" customFormat="1" x14ac:dyDescent="0.25">
      <c r="D1000" s="1"/>
      <c r="E1000" s="1"/>
      <c r="L1000" s="1"/>
      <c r="M1000" s="1"/>
    </row>
    <row r="1001" spans="4:13" s="3" customFormat="1" x14ac:dyDescent="0.25">
      <c r="D1001" s="1"/>
      <c r="E1001" s="1"/>
      <c r="L1001" s="1"/>
      <c r="M1001" s="1"/>
    </row>
    <row r="1002" spans="4:13" s="3" customFormat="1" x14ac:dyDescent="0.25">
      <c r="D1002" s="1"/>
      <c r="E1002" s="1"/>
      <c r="L1002" s="1"/>
      <c r="M1002" s="1"/>
    </row>
    <row r="1003" spans="4:13" s="3" customFormat="1" x14ac:dyDescent="0.25">
      <c r="D1003" s="1"/>
      <c r="E1003" s="1"/>
      <c r="L1003" s="1"/>
      <c r="M1003" s="1"/>
    </row>
    <row r="1004" spans="4:13" s="3" customFormat="1" x14ac:dyDescent="0.25">
      <c r="D1004" s="1"/>
      <c r="E1004" s="1"/>
      <c r="L1004" s="1"/>
      <c r="M1004" s="1"/>
    </row>
    <row r="1005" spans="4:13" s="3" customFormat="1" x14ac:dyDescent="0.25">
      <c r="D1005" s="1"/>
      <c r="E1005" s="1"/>
      <c r="L1005" s="1"/>
      <c r="M1005" s="1"/>
    </row>
    <row r="1006" spans="4:13" s="3" customFormat="1" x14ac:dyDescent="0.25">
      <c r="D1006" s="1"/>
      <c r="E1006" s="1"/>
      <c r="L1006" s="1"/>
      <c r="M1006" s="1"/>
    </row>
    <row r="1007" spans="4:13" s="3" customFormat="1" x14ac:dyDescent="0.25">
      <c r="D1007" s="1"/>
      <c r="E1007" s="1"/>
      <c r="L1007" s="1"/>
      <c r="M1007" s="1"/>
    </row>
    <row r="1008" spans="4:13" s="3" customFormat="1" x14ac:dyDescent="0.25">
      <c r="D1008" s="1"/>
      <c r="E1008" s="1"/>
      <c r="L1008" s="1"/>
      <c r="M1008" s="1"/>
    </row>
    <row r="1009" spans="4:13" s="3" customFormat="1" x14ac:dyDescent="0.25">
      <c r="D1009" s="1"/>
      <c r="E1009" s="1"/>
      <c r="L1009" s="1"/>
      <c r="M1009" s="1"/>
    </row>
    <row r="1010" spans="4:13" s="3" customFormat="1" x14ac:dyDescent="0.25">
      <c r="D1010" s="1"/>
      <c r="E1010" s="1"/>
      <c r="L1010" s="1"/>
      <c r="M1010" s="1"/>
    </row>
    <row r="1011" spans="4:13" s="3" customFormat="1" x14ac:dyDescent="0.25">
      <c r="D1011" s="1"/>
      <c r="E1011" s="1"/>
      <c r="L1011" s="1"/>
      <c r="M1011" s="1"/>
    </row>
    <row r="1012" spans="4:13" s="3" customFormat="1" x14ac:dyDescent="0.25">
      <c r="D1012" s="1"/>
      <c r="E1012" s="1"/>
      <c r="L1012" s="1"/>
      <c r="M1012" s="1"/>
    </row>
    <row r="1013" spans="4:13" s="3" customFormat="1" x14ac:dyDescent="0.25">
      <c r="D1013" s="1"/>
      <c r="E1013" s="1"/>
      <c r="L1013" s="1"/>
      <c r="M1013" s="1"/>
    </row>
    <row r="1014" spans="4:13" s="3" customFormat="1" x14ac:dyDescent="0.25">
      <c r="D1014" s="1"/>
      <c r="E1014" s="1"/>
      <c r="L1014" s="1"/>
      <c r="M1014" s="1"/>
    </row>
    <row r="1015" spans="4:13" s="3" customFormat="1" x14ac:dyDescent="0.25">
      <c r="D1015" s="1"/>
      <c r="E1015" s="1"/>
      <c r="L1015" s="1"/>
      <c r="M1015" s="1"/>
    </row>
    <row r="1016" spans="4:13" s="3" customFormat="1" x14ac:dyDescent="0.25">
      <c r="D1016" s="1"/>
      <c r="E1016" s="1"/>
      <c r="L1016" s="1"/>
      <c r="M1016" s="1"/>
    </row>
    <row r="1017" spans="4:13" s="3" customFormat="1" x14ac:dyDescent="0.25">
      <c r="D1017" s="1"/>
      <c r="E1017" s="1"/>
      <c r="L1017" s="1"/>
      <c r="M1017" s="1"/>
    </row>
    <row r="1018" spans="4:13" s="3" customFormat="1" x14ac:dyDescent="0.25">
      <c r="D1018" s="1"/>
      <c r="E1018" s="1"/>
      <c r="L1018" s="1"/>
      <c r="M1018" s="1"/>
    </row>
    <row r="1019" spans="4:13" s="3" customFormat="1" x14ac:dyDescent="0.25">
      <c r="D1019" s="1"/>
      <c r="E1019" s="1"/>
      <c r="L1019" s="1"/>
      <c r="M1019" s="1"/>
    </row>
    <row r="1020" spans="4:13" s="3" customFormat="1" x14ac:dyDescent="0.25">
      <c r="D1020" s="1"/>
      <c r="E1020" s="1"/>
      <c r="L1020" s="1"/>
      <c r="M1020" s="1"/>
    </row>
    <row r="1021" spans="4:13" s="3" customFormat="1" x14ac:dyDescent="0.25">
      <c r="D1021" s="1"/>
      <c r="E1021" s="1"/>
      <c r="L1021" s="1"/>
      <c r="M1021" s="1"/>
    </row>
    <row r="1022" spans="4:13" s="3" customFormat="1" x14ac:dyDescent="0.25">
      <c r="D1022" s="1"/>
      <c r="E1022" s="1"/>
      <c r="L1022" s="1"/>
      <c r="M1022" s="1"/>
    </row>
    <row r="1023" spans="4:13" s="3" customFormat="1" x14ac:dyDescent="0.25">
      <c r="D1023" s="1"/>
      <c r="E1023" s="1"/>
      <c r="L1023" s="1"/>
      <c r="M1023" s="1"/>
    </row>
    <row r="1024" spans="4:13" s="3" customFormat="1" x14ac:dyDescent="0.25">
      <c r="D1024" s="1"/>
      <c r="E1024" s="1"/>
      <c r="L1024" s="1"/>
      <c r="M1024" s="1"/>
    </row>
    <row r="1025" spans="4:13" s="3" customFormat="1" x14ac:dyDescent="0.25">
      <c r="D1025" s="1"/>
      <c r="E1025" s="1"/>
      <c r="L1025" s="1"/>
      <c r="M1025" s="1"/>
    </row>
    <row r="1026" spans="4:13" s="3" customFormat="1" x14ac:dyDescent="0.25">
      <c r="D1026" s="1"/>
      <c r="E1026" s="1"/>
      <c r="L1026" s="1"/>
      <c r="M1026" s="1"/>
    </row>
    <row r="1027" spans="4:13" s="3" customFormat="1" x14ac:dyDescent="0.25">
      <c r="D1027" s="1"/>
      <c r="E1027" s="1"/>
      <c r="L1027" s="1"/>
      <c r="M1027" s="1"/>
    </row>
    <row r="1028" spans="4:13" s="3" customFormat="1" x14ac:dyDescent="0.25">
      <c r="D1028" s="1"/>
      <c r="E1028" s="1"/>
      <c r="L1028" s="1"/>
      <c r="M1028" s="1"/>
    </row>
    <row r="1029" spans="4:13" s="3" customFormat="1" x14ac:dyDescent="0.25">
      <c r="D1029" s="1"/>
      <c r="E1029" s="1"/>
      <c r="L1029" s="1"/>
      <c r="M1029" s="1"/>
    </row>
    <row r="1030" spans="4:13" s="3" customFormat="1" x14ac:dyDescent="0.25">
      <c r="D1030" s="1"/>
      <c r="E1030" s="1"/>
      <c r="L1030" s="1"/>
      <c r="M1030" s="1"/>
    </row>
    <row r="1031" spans="4:13" s="3" customFormat="1" x14ac:dyDescent="0.25">
      <c r="D1031" s="1"/>
      <c r="E1031" s="1"/>
      <c r="L1031" s="1"/>
      <c r="M1031" s="1"/>
    </row>
    <row r="1032" spans="4:13" s="3" customFormat="1" x14ac:dyDescent="0.25">
      <c r="D1032" s="1"/>
      <c r="E1032" s="1"/>
      <c r="L1032" s="1"/>
      <c r="M1032" s="1"/>
    </row>
    <row r="1033" spans="4:13" s="3" customFormat="1" x14ac:dyDescent="0.25">
      <c r="D1033" s="1"/>
      <c r="E1033" s="1"/>
      <c r="L1033" s="1"/>
      <c r="M1033" s="1"/>
    </row>
    <row r="1034" spans="4:13" s="3" customFormat="1" x14ac:dyDescent="0.25">
      <c r="D1034" s="1"/>
      <c r="E1034" s="1"/>
      <c r="L1034" s="1"/>
      <c r="M1034" s="1"/>
    </row>
    <row r="1035" spans="4:13" s="3" customFormat="1" x14ac:dyDescent="0.25">
      <c r="D1035" s="1"/>
      <c r="E1035" s="1"/>
      <c r="L1035" s="1"/>
      <c r="M1035" s="1"/>
    </row>
    <row r="1036" spans="4:13" s="3" customFormat="1" x14ac:dyDescent="0.25">
      <c r="D1036" s="1"/>
      <c r="E1036" s="1"/>
      <c r="L1036" s="1"/>
      <c r="M1036" s="1"/>
    </row>
    <row r="1037" spans="4:13" s="3" customFormat="1" x14ac:dyDescent="0.25">
      <c r="D1037" s="1"/>
      <c r="E1037" s="1"/>
      <c r="L1037" s="1"/>
      <c r="M1037" s="1"/>
    </row>
    <row r="1038" spans="4:13" s="3" customFormat="1" x14ac:dyDescent="0.25">
      <c r="D1038" s="1"/>
      <c r="E1038" s="1"/>
      <c r="L1038" s="1"/>
      <c r="M1038" s="1"/>
    </row>
    <row r="1039" spans="4:13" s="3" customFormat="1" x14ac:dyDescent="0.25">
      <c r="D1039" s="1"/>
      <c r="E1039" s="1"/>
      <c r="L1039" s="1"/>
      <c r="M1039" s="1"/>
    </row>
    <row r="1040" spans="4:13" s="3" customFormat="1" x14ac:dyDescent="0.25">
      <c r="D1040" s="1"/>
      <c r="E1040" s="1"/>
      <c r="L1040" s="1"/>
      <c r="M1040" s="1"/>
    </row>
    <row r="1041" spans="4:13" s="3" customFormat="1" x14ac:dyDescent="0.25">
      <c r="D1041" s="1"/>
      <c r="E1041" s="1"/>
      <c r="L1041" s="1"/>
      <c r="M1041" s="1"/>
    </row>
    <row r="1042" spans="4:13" s="3" customFormat="1" x14ac:dyDescent="0.25">
      <c r="D1042" s="1"/>
      <c r="E1042" s="1"/>
      <c r="L1042" s="1"/>
      <c r="M1042" s="1"/>
    </row>
    <row r="1043" spans="4:13" s="3" customFormat="1" x14ac:dyDescent="0.25">
      <c r="D1043" s="1"/>
      <c r="E1043" s="1"/>
      <c r="L1043" s="1"/>
      <c r="M1043" s="1"/>
    </row>
    <row r="1044" spans="4:13" s="3" customFormat="1" x14ac:dyDescent="0.25">
      <c r="D1044" s="1"/>
      <c r="E1044" s="1"/>
      <c r="L1044" s="1"/>
      <c r="M1044" s="1"/>
    </row>
    <row r="1045" spans="4:13" s="3" customFormat="1" x14ac:dyDescent="0.25">
      <c r="D1045" s="1"/>
      <c r="E1045" s="1"/>
      <c r="L1045" s="1"/>
      <c r="M1045" s="1"/>
    </row>
    <row r="1046" spans="4:13" s="3" customFormat="1" x14ac:dyDescent="0.25">
      <c r="D1046" s="1"/>
      <c r="E1046" s="1"/>
      <c r="L1046" s="1"/>
      <c r="M1046" s="1"/>
    </row>
    <row r="1047" spans="4:13" s="3" customFormat="1" x14ac:dyDescent="0.25">
      <c r="D1047" s="1"/>
      <c r="E1047" s="1"/>
      <c r="L1047" s="1"/>
      <c r="M1047" s="1"/>
    </row>
    <row r="1048" spans="4:13" s="3" customFormat="1" x14ac:dyDescent="0.25">
      <c r="D1048" s="1"/>
      <c r="E1048" s="1"/>
      <c r="L1048" s="1"/>
      <c r="M1048" s="1"/>
    </row>
    <row r="1049" spans="4:13" s="3" customFormat="1" x14ac:dyDescent="0.25">
      <c r="D1049" s="1"/>
      <c r="E1049" s="1"/>
      <c r="L1049" s="1"/>
      <c r="M1049" s="1"/>
    </row>
    <row r="1050" spans="4:13" s="3" customFormat="1" x14ac:dyDescent="0.25">
      <c r="D1050" s="1"/>
      <c r="E1050" s="1"/>
      <c r="L1050" s="1"/>
      <c r="M1050" s="1"/>
    </row>
    <row r="1051" spans="4:13" s="3" customFormat="1" x14ac:dyDescent="0.25">
      <c r="D1051" s="1"/>
      <c r="E1051" s="1"/>
      <c r="L1051" s="1"/>
      <c r="M1051" s="1"/>
    </row>
    <row r="1052" spans="4:13" s="3" customFormat="1" x14ac:dyDescent="0.25">
      <c r="D1052" s="1"/>
      <c r="E1052" s="1"/>
      <c r="L1052" s="1"/>
      <c r="M1052" s="1"/>
    </row>
    <row r="1053" spans="4:13" s="3" customFormat="1" x14ac:dyDescent="0.25">
      <c r="D1053" s="1"/>
      <c r="E1053" s="1"/>
      <c r="L1053" s="1"/>
      <c r="M1053" s="1"/>
    </row>
    <row r="1054" spans="4:13" s="3" customFormat="1" x14ac:dyDescent="0.25">
      <c r="D1054" s="1"/>
      <c r="E1054" s="1"/>
      <c r="L1054" s="1"/>
      <c r="M1054" s="1"/>
    </row>
    <row r="1055" spans="4:13" s="3" customFormat="1" x14ac:dyDescent="0.25">
      <c r="D1055" s="1"/>
      <c r="E1055" s="1"/>
      <c r="L1055" s="1"/>
      <c r="M1055" s="1"/>
    </row>
    <row r="1056" spans="4:13" s="3" customFormat="1" x14ac:dyDescent="0.25">
      <c r="D1056" s="1"/>
      <c r="E1056" s="1"/>
      <c r="L1056" s="1"/>
      <c r="M1056" s="1"/>
    </row>
    <row r="1057" spans="4:13" s="3" customFormat="1" x14ac:dyDescent="0.25">
      <c r="D1057" s="1"/>
      <c r="E1057" s="1"/>
      <c r="L1057" s="1"/>
      <c r="M1057" s="1"/>
    </row>
    <row r="1058" spans="4:13" s="3" customFormat="1" x14ac:dyDescent="0.25">
      <c r="D1058" s="1"/>
      <c r="E1058" s="1"/>
      <c r="L1058" s="1"/>
      <c r="M1058" s="1"/>
    </row>
    <row r="1059" spans="4:13" s="3" customFormat="1" x14ac:dyDescent="0.25">
      <c r="D1059" s="1"/>
      <c r="E1059" s="1"/>
      <c r="L1059" s="1"/>
      <c r="M1059" s="1"/>
    </row>
    <row r="1060" spans="4:13" s="3" customFormat="1" x14ac:dyDescent="0.25">
      <c r="D1060" s="1"/>
      <c r="E1060" s="1"/>
      <c r="L1060" s="1"/>
      <c r="M1060" s="1"/>
    </row>
    <row r="1061" spans="4:13" s="3" customFormat="1" x14ac:dyDescent="0.25">
      <c r="D1061" s="1"/>
      <c r="E1061" s="1"/>
      <c r="L1061" s="1"/>
      <c r="M1061" s="1"/>
    </row>
    <row r="1062" spans="4:13" s="3" customFormat="1" x14ac:dyDescent="0.25">
      <c r="D1062" s="1"/>
      <c r="E1062" s="1"/>
      <c r="L1062" s="1"/>
      <c r="M1062" s="1"/>
    </row>
    <row r="1063" spans="4:13" s="3" customFormat="1" x14ac:dyDescent="0.25">
      <c r="D1063" s="1"/>
      <c r="E1063" s="1"/>
      <c r="L1063" s="1"/>
      <c r="M1063" s="1"/>
    </row>
    <row r="1064" spans="4:13" s="3" customFormat="1" x14ac:dyDescent="0.25">
      <c r="D1064" s="1"/>
      <c r="E1064" s="1"/>
      <c r="L1064" s="1"/>
      <c r="M1064" s="1"/>
    </row>
    <row r="1065" spans="4:13" s="3" customFormat="1" x14ac:dyDescent="0.25">
      <c r="D1065" s="1"/>
      <c r="E1065" s="1"/>
      <c r="L1065" s="1"/>
      <c r="M1065" s="1"/>
    </row>
    <row r="1066" spans="4:13" s="3" customFormat="1" x14ac:dyDescent="0.25">
      <c r="D1066" s="1"/>
      <c r="E1066" s="1"/>
      <c r="L1066" s="1"/>
      <c r="M1066" s="1"/>
    </row>
    <row r="1067" spans="4:13" s="3" customFormat="1" x14ac:dyDescent="0.25">
      <c r="D1067" s="1"/>
      <c r="E1067" s="1"/>
      <c r="L1067" s="1"/>
      <c r="M1067" s="1"/>
    </row>
    <row r="1068" spans="4:13" s="3" customFormat="1" x14ac:dyDescent="0.25">
      <c r="D1068" s="1"/>
      <c r="E1068" s="1"/>
      <c r="L1068" s="1"/>
      <c r="M1068" s="1"/>
    </row>
    <row r="1069" spans="4:13" s="3" customFormat="1" x14ac:dyDescent="0.25">
      <c r="D1069" s="1"/>
      <c r="E1069" s="1"/>
      <c r="L1069" s="1"/>
      <c r="M1069" s="1"/>
    </row>
    <row r="1070" spans="4:13" s="3" customFormat="1" x14ac:dyDescent="0.25">
      <c r="D1070" s="1"/>
      <c r="E1070" s="1"/>
      <c r="L1070" s="1"/>
      <c r="M1070" s="1"/>
    </row>
    <row r="1071" spans="4:13" s="3" customFormat="1" x14ac:dyDescent="0.25">
      <c r="D1071" s="1"/>
      <c r="E1071" s="1"/>
      <c r="L1071" s="1"/>
      <c r="M1071" s="1"/>
    </row>
    <row r="1072" spans="4:13" s="3" customFormat="1" x14ac:dyDescent="0.25">
      <c r="D1072" s="1"/>
      <c r="E1072" s="1"/>
      <c r="L1072" s="1"/>
      <c r="M1072" s="1"/>
    </row>
    <row r="1073" spans="4:13" s="3" customFormat="1" x14ac:dyDescent="0.25">
      <c r="D1073" s="1"/>
      <c r="E1073" s="1"/>
      <c r="L1073" s="1"/>
      <c r="M1073" s="1"/>
    </row>
    <row r="1074" spans="4:13" s="3" customFormat="1" x14ac:dyDescent="0.25">
      <c r="D1074" s="1"/>
      <c r="E1074" s="1"/>
      <c r="L1074" s="1"/>
      <c r="M1074" s="1"/>
    </row>
    <row r="1075" spans="4:13" s="3" customFormat="1" x14ac:dyDescent="0.25">
      <c r="D1075" s="1"/>
      <c r="E1075" s="1"/>
      <c r="L1075" s="1"/>
      <c r="M1075" s="1"/>
    </row>
    <row r="1076" spans="4:13" s="3" customFormat="1" x14ac:dyDescent="0.25">
      <c r="D1076" s="1"/>
      <c r="E1076" s="1"/>
      <c r="L1076" s="1"/>
      <c r="M1076" s="1"/>
    </row>
    <row r="1077" spans="4:13" s="3" customFormat="1" x14ac:dyDescent="0.25">
      <c r="D1077" s="1"/>
      <c r="E1077" s="1"/>
      <c r="L1077" s="1"/>
      <c r="M1077" s="1"/>
    </row>
    <row r="1078" spans="4:13" s="3" customFormat="1" x14ac:dyDescent="0.25">
      <c r="D1078" s="1"/>
      <c r="E1078" s="1"/>
      <c r="L1078" s="1"/>
      <c r="M1078" s="1"/>
    </row>
    <row r="1079" spans="4:13" s="3" customFormat="1" x14ac:dyDescent="0.25">
      <c r="D1079" s="1"/>
      <c r="E1079" s="1"/>
      <c r="L1079" s="1"/>
      <c r="M1079" s="1"/>
    </row>
    <row r="1080" spans="4:13" s="3" customFormat="1" x14ac:dyDescent="0.25">
      <c r="D1080" s="1"/>
      <c r="E1080" s="1"/>
      <c r="L1080" s="1"/>
      <c r="M1080" s="1"/>
    </row>
    <row r="1081" spans="4:13" s="3" customFormat="1" x14ac:dyDescent="0.25">
      <c r="D1081" s="1"/>
      <c r="E1081" s="1"/>
      <c r="L1081" s="1"/>
      <c r="M1081" s="1"/>
    </row>
    <row r="1082" spans="4:13" s="3" customFormat="1" x14ac:dyDescent="0.25">
      <c r="D1082" s="1"/>
      <c r="E1082" s="1"/>
      <c r="L1082" s="1"/>
      <c r="M1082" s="1"/>
    </row>
    <row r="1083" spans="4:13" s="3" customFormat="1" x14ac:dyDescent="0.25">
      <c r="D1083" s="1"/>
      <c r="E1083" s="1"/>
      <c r="L1083" s="1"/>
      <c r="M1083" s="1"/>
    </row>
    <row r="1084" spans="4:13" s="3" customFormat="1" x14ac:dyDescent="0.25">
      <c r="D1084" s="1"/>
      <c r="E1084" s="1"/>
      <c r="L1084" s="1"/>
      <c r="M1084" s="1"/>
    </row>
    <row r="1085" spans="4:13" s="3" customFormat="1" x14ac:dyDescent="0.25">
      <c r="D1085" s="1"/>
      <c r="E1085" s="1"/>
      <c r="L1085" s="1"/>
      <c r="M1085" s="1"/>
    </row>
    <row r="1086" spans="4:13" s="3" customFormat="1" x14ac:dyDescent="0.25">
      <c r="D1086" s="1"/>
      <c r="E1086" s="1"/>
      <c r="L1086" s="1"/>
      <c r="M1086" s="1"/>
    </row>
    <row r="1087" spans="4:13" s="3" customFormat="1" x14ac:dyDescent="0.25">
      <c r="D1087" s="1"/>
      <c r="E1087" s="1"/>
      <c r="L1087" s="1"/>
      <c r="M1087" s="1"/>
    </row>
    <row r="1088" spans="4:13" s="3" customFormat="1" x14ac:dyDescent="0.25">
      <c r="D1088" s="1"/>
      <c r="E1088" s="1"/>
      <c r="L1088" s="1"/>
      <c r="M1088" s="1"/>
    </row>
    <row r="1089" spans="4:13" s="3" customFormat="1" x14ac:dyDescent="0.25">
      <c r="D1089" s="1"/>
      <c r="E1089" s="1"/>
      <c r="L1089" s="1"/>
      <c r="M1089" s="1"/>
    </row>
    <row r="1090" spans="4:13" s="3" customFormat="1" x14ac:dyDescent="0.25">
      <c r="D1090" s="1"/>
      <c r="E1090" s="1"/>
      <c r="L1090" s="1"/>
      <c r="M1090" s="1"/>
    </row>
    <row r="1091" spans="4:13" s="3" customFormat="1" x14ac:dyDescent="0.25">
      <c r="D1091" s="1"/>
      <c r="E1091" s="1"/>
      <c r="L1091" s="1"/>
      <c r="M1091" s="1"/>
    </row>
    <row r="1092" spans="4:13" s="3" customFormat="1" x14ac:dyDescent="0.25">
      <c r="D1092" s="1"/>
      <c r="E1092" s="1"/>
      <c r="L1092" s="1"/>
      <c r="M1092" s="1"/>
    </row>
    <row r="1093" spans="4:13" s="3" customFormat="1" x14ac:dyDescent="0.25">
      <c r="D1093" s="1"/>
      <c r="E1093" s="1"/>
      <c r="L1093" s="1"/>
      <c r="M1093" s="1"/>
    </row>
    <row r="1094" spans="4:13" s="3" customFormat="1" x14ac:dyDescent="0.25">
      <c r="D1094" s="1"/>
      <c r="E1094" s="1"/>
      <c r="L1094" s="1"/>
      <c r="M1094" s="1"/>
    </row>
    <row r="1095" spans="4:13" s="3" customFormat="1" x14ac:dyDescent="0.25">
      <c r="D1095" s="1"/>
      <c r="E1095" s="1"/>
      <c r="L1095" s="1"/>
      <c r="M1095" s="1"/>
    </row>
    <row r="1096" spans="4:13" s="3" customFormat="1" x14ac:dyDescent="0.25">
      <c r="D1096" s="1"/>
      <c r="E1096" s="1"/>
      <c r="L1096" s="1"/>
      <c r="M1096" s="1"/>
    </row>
    <row r="1097" spans="4:13" s="3" customFormat="1" x14ac:dyDescent="0.25">
      <c r="D1097" s="1"/>
      <c r="E1097" s="1"/>
      <c r="L1097" s="1"/>
      <c r="M1097" s="1"/>
    </row>
    <row r="1098" spans="4:13" s="3" customFormat="1" x14ac:dyDescent="0.25">
      <c r="D1098" s="1"/>
      <c r="E1098" s="1"/>
      <c r="L1098" s="1"/>
      <c r="M1098" s="1"/>
    </row>
    <row r="1099" spans="4:13" s="3" customFormat="1" x14ac:dyDescent="0.25">
      <c r="D1099" s="1"/>
      <c r="E1099" s="1"/>
      <c r="L1099" s="1"/>
      <c r="M1099" s="1"/>
    </row>
    <row r="1100" spans="4:13" s="3" customFormat="1" x14ac:dyDescent="0.25">
      <c r="D1100" s="1"/>
      <c r="E1100" s="1"/>
      <c r="L1100" s="1"/>
      <c r="M1100" s="1"/>
    </row>
    <row r="1101" spans="4:13" s="3" customFormat="1" x14ac:dyDescent="0.25">
      <c r="D1101" s="1"/>
      <c r="E1101" s="1"/>
      <c r="L1101" s="1"/>
      <c r="M1101" s="1"/>
    </row>
    <row r="1102" spans="4:13" s="3" customFormat="1" x14ac:dyDescent="0.25">
      <c r="D1102" s="1"/>
      <c r="E1102" s="1"/>
      <c r="L1102" s="1"/>
      <c r="M1102" s="1"/>
    </row>
    <row r="1103" spans="4:13" s="3" customFormat="1" x14ac:dyDescent="0.25">
      <c r="D1103" s="1"/>
      <c r="E1103" s="1"/>
      <c r="L1103" s="1"/>
      <c r="M1103" s="1"/>
    </row>
    <row r="1104" spans="4:13" s="3" customFormat="1" x14ac:dyDescent="0.25">
      <c r="D1104" s="1"/>
      <c r="E1104" s="1"/>
      <c r="L1104" s="1"/>
      <c r="M1104" s="1"/>
    </row>
    <row r="1105" spans="4:13" s="3" customFormat="1" x14ac:dyDescent="0.25">
      <c r="D1105" s="1"/>
      <c r="E1105" s="1"/>
      <c r="L1105" s="1"/>
      <c r="M1105" s="1"/>
    </row>
    <row r="1106" spans="4:13" s="3" customFormat="1" x14ac:dyDescent="0.25">
      <c r="D1106" s="1"/>
      <c r="E1106" s="1"/>
      <c r="L1106" s="1"/>
      <c r="M1106" s="1"/>
    </row>
    <row r="1107" spans="4:13" s="3" customFormat="1" x14ac:dyDescent="0.25">
      <c r="D1107" s="1"/>
      <c r="E1107" s="1"/>
      <c r="L1107" s="1"/>
      <c r="M1107" s="1"/>
    </row>
    <row r="1108" spans="4:13" s="3" customFormat="1" x14ac:dyDescent="0.25">
      <c r="D1108" s="1"/>
      <c r="E1108" s="1"/>
      <c r="L1108" s="1"/>
      <c r="M1108" s="1"/>
    </row>
    <row r="1109" spans="4:13" s="3" customFormat="1" x14ac:dyDescent="0.25">
      <c r="D1109" s="1"/>
      <c r="E1109" s="1"/>
      <c r="L1109" s="1"/>
      <c r="M1109" s="1"/>
    </row>
    <row r="1110" spans="4:13" s="3" customFormat="1" x14ac:dyDescent="0.25">
      <c r="D1110" s="1"/>
      <c r="E1110" s="1"/>
      <c r="L1110" s="1"/>
      <c r="M1110" s="1"/>
    </row>
    <row r="1111" spans="4:13" s="3" customFormat="1" x14ac:dyDescent="0.25">
      <c r="D1111" s="1"/>
      <c r="E1111" s="1"/>
      <c r="L1111" s="1"/>
      <c r="M1111" s="1"/>
    </row>
    <row r="1112" spans="4:13" s="3" customFormat="1" x14ac:dyDescent="0.25">
      <c r="D1112" s="1"/>
      <c r="E1112" s="1"/>
      <c r="L1112" s="1"/>
      <c r="M1112" s="1"/>
    </row>
    <row r="1113" spans="4:13" s="3" customFormat="1" x14ac:dyDescent="0.25">
      <c r="D1113" s="1"/>
      <c r="E1113" s="1"/>
      <c r="L1113" s="1"/>
      <c r="M1113" s="1"/>
    </row>
    <row r="1114" spans="4:13" s="3" customFormat="1" x14ac:dyDescent="0.25">
      <c r="D1114" s="1"/>
      <c r="E1114" s="1"/>
      <c r="L1114" s="1"/>
      <c r="M1114" s="1"/>
    </row>
    <row r="1115" spans="4:13" s="3" customFormat="1" x14ac:dyDescent="0.25">
      <c r="D1115" s="1"/>
      <c r="E1115" s="1"/>
      <c r="L1115" s="1"/>
      <c r="M1115" s="1"/>
    </row>
    <row r="1116" spans="4:13" s="3" customFormat="1" x14ac:dyDescent="0.25">
      <c r="D1116" s="1"/>
      <c r="E1116" s="1"/>
      <c r="L1116" s="1"/>
      <c r="M1116" s="1"/>
    </row>
    <row r="1117" spans="4:13" s="3" customFormat="1" x14ac:dyDescent="0.25">
      <c r="D1117" s="1"/>
      <c r="E1117" s="1"/>
      <c r="L1117" s="1"/>
      <c r="M1117" s="1"/>
    </row>
    <row r="1118" spans="4:13" s="3" customFormat="1" x14ac:dyDescent="0.25">
      <c r="D1118" s="1"/>
      <c r="E1118" s="1"/>
      <c r="L1118" s="1"/>
      <c r="M1118" s="1"/>
    </row>
    <row r="1119" spans="4:13" s="3" customFormat="1" x14ac:dyDescent="0.25">
      <c r="D1119" s="1"/>
      <c r="E1119" s="1"/>
      <c r="L1119" s="1"/>
      <c r="M1119" s="1"/>
    </row>
    <row r="1120" spans="4:13" s="3" customFormat="1" x14ac:dyDescent="0.25">
      <c r="D1120" s="1"/>
      <c r="E1120" s="1"/>
      <c r="L1120" s="1"/>
      <c r="M1120" s="1"/>
    </row>
    <row r="1121" spans="1:13" s="3" customFormat="1" x14ac:dyDescent="0.25">
      <c r="D1121" s="1"/>
      <c r="E1121" s="1"/>
      <c r="L1121" s="1"/>
      <c r="M1121" s="1"/>
    </row>
    <row r="1122" spans="1:13" s="3" customFormat="1" x14ac:dyDescent="0.25">
      <c r="D1122" s="1"/>
      <c r="E1122" s="1"/>
      <c r="L1122" s="1"/>
      <c r="M1122" s="1"/>
    </row>
    <row r="1123" spans="1:13" s="3" customFormat="1" x14ac:dyDescent="0.25">
      <c r="D1123" s="1"/>
      <c r="E1123" s="1"/>
      <c r="L1123" s="1"/>
      <c r="M1123" s="1"/>
    </row>
    <row r="1124" spans="1:13" s="3" customFormat="1" x14ac:dyDescent="0.25">
      <c r="D1124" s="1"/>
      <c r="E1124" s="1"/>
      <c r="L1124" s="1"/>
      <c r="M1124" s="1"/>
    </row>
    <row r="1125" spans="1:13" s="3" customFormat="1" x14ac:dyDescent="0.25">
      <c r="D1125" s="1"/>
      <c r="E1125" s="1"/>
      <c r="L1125" s="1"/>
      <c r="M1125" s="1"/>
    </row>
    <row r="1126" spans="1:13" s="3" customFormat="1" x14ac:dyDescent="0.25">
      <c r="D1126" s="1"/>
      <c r="E1126" s="1"/>
      <c r="L1126" s="1"/>
      <c r="M1126" s="1"/>
    </row>
    <row r="1127" spans="1:13" s="3" customFormat="1" x14ac:dyDescent="0.25">
      <c r="D1127" s="1"/>
      <c r="E1127" s="1"/>
      <c r="L1127" s="1"/>
      <c r="M1127" s="1"/>
    </row>
    <row r="1128" spans="1:13" s="3" customFormat="1" x14ac:dyDescent="0.25">
      <c r="D1128" s="1"/>
      <c r="E1128" s="1"/>
      <c r="L1128" s="1"/>
      <c r="M1128" s="1"/>
    </row>
    <row r="1129" spans="1:13" s="3" customFormat="1" x14ac:dyDescent="0.25">
      <c r="D1129" s="1"/>
      <c r="E1129" s="1"/>
      <c r="L1129" s="1"/>
      <c r="M1129" s="1"/>
    </row>
    <row r="1130" spans="1:13" s="3" customFormat="1" x14ac:dyDescent="0.25">
      <c r="D1130" s="1"/>
      <c r="E1130" s="1"/>
      <c r="L1130" s="1"/>
      <c r="M1130" s="1"/>
    </row>
    <row r="1131" spans="1:13" s="3" customFormat="1" x14ac:dyDescent="0.25">
      <c r="D1131" s="1"/>
      <c r="E1131" s="1"/>
      <c r="L1131" s="1"/>
      <c r="M1131" s="1"/>
    </row>
    <row r="1132" spans="1:13" s="3" customFormat="1" x14ac:dyDescent="0.25">
      <c r="D1132" s="1"/>
      <c r="E1132" s="1"/>
      <c r="L1132" s="1"/>
      <c r="M1132" s="1"/>
    </row>
    <row r="1133" spans="1:13" s="3" customFormat="1" x14ac:dyDescent="0.25">
      <c r="D1133" s="1"/>
      <c r="E1133" s="1"/>
      <c r="L1133" s="1"/>
      <c r="M1133" s="1"/>
    </row>
    <row r="1134" spans="1:13" s="3" customFormat="1" x14ac:dyDescent="0.25">
      <c r="D1134" s="1"/>
      <c r="E1134" s="1"/>
      <c r="L1134" s="1"/>
      <c r="M1134" s="1"/>
    </row>
    <row r="1135" spans="1:13" s="3" customFormat="1" x14ac:dyDescent="0.25">
      <c r="A1135" s="57"/>
      <c r="B1135" s="57"/>
      <c r="C1135" s="57"/>
      <c r="D1135" s="145"/>
      <c r="E1135" s="145"/>
      <c r="F1135" s="57"/>
      <c r="G1135" s="155"/>
      <c r="L1135" s="1"/>
      <c r="M1135" s="1"/>
    </row>
    <row r="1136" spans="1:13" s="3" customFormat="1" x14ac:dyDescent="0.25">
      <c r="A1136" s="57"/>
      <c r="B1136" s="57"/>
      <c r="C1136" s="57"/>
      <c r="D1136" s="145"/>
      <c r="E1136" s="145"/>
      <c r="F1136" s="57"/>
      <c r="G1136" s="155"/>
      <c r="L1136" s="1"/>
      <c r="M1136" s="1"/>
    </row>
    <row r="1137" spans="1:15" s="3" customFormat="1" x14ac:dyDescent="0.25">
      <c r="A1137" s="57"/>
      <c r="B1137" s="57"/>
      <c r="C1137" s="57"/>
      <c r="D1137" s="145"/>
      <c r="E1137" s="145"/>
      <c r="F1137" s="57"/>
      <c r="G1137" s="155"/>
      <c r="L1137" s="1"/>
      <c r="M1137" s="1"/>
    </row>
    <row r="1138" spans="1:15" s="3" customFormat="1" x14ac:dyDescent="0.25">
      <c r="A1138" s="57"/>
      <c r="B1138" s="57"/>
      <c r="C1138" s="57"/>
      <c r="D1138" s="145"/>
      <c r="E1138" s="145"/>
      <c r="F1138" s="57"/>
      <c r="G1138" s="155"/>
      <c r="L1138" s="1"/>
      <c r="M1138" s="1"/>
    </row>
    <row r="1139" spans="1:15" s="3" customFormat="1" x14ac:dyDescent="0.25">
      <c r="A1139" s="57"/>
      <c r="B1139" s="57"/>
      <c r="C1139" s="57"/>
      <c r="D1139" s="145"/>
      <c r="E1139" s="145"/>
      <c r="F1139" s="57"/>
      <c r="G1139" s="155"/>
      <c r="L1139" s="1"/>
      <c r="M1139" s="1"/>
    </row>
    <row r="1140" spans="1:15" s="3" customFormat="1" x14ac:dyDescent="0.25">
      <c r="A1140" s="57"/>
      <c r="B1140" s="57"/>
      <c r="C1140" s="57"/>
      <c r="D1140" s="145"/>
      <c r="E1140" s="145"/>
      <c r="F1140" s="57"/>
      <c r="G1140" s="155"/>
      <c r="L1140" s="1"/>
      <c r="M1140" s="1"/>
    </row>
    <row r="1141" spans="1:15" s="3" customFormat="1" x14ac:dyDescent="0.25">
      <c r="A1141" s="57"/>
      <c r="B1141" s="57"/>
      <c r="C1141" s="57"/>
      <c r="D1141" s="145"/>
      <c r="E1141" s="145"/>
      <c r="F1141" s="57"/>
      <c r="G1141" s="155"/>
      <c r="L1141" s="1"/>
      <c r="M1141" s="1"/>
    </row>
    <row r="1142" spans="1:15" s="3" customFormat="1" x14ac:dyDescent="0.25">
      <c r="A1142" s="57"/>
      <c r="B1142" s="57"/>
      <c r="C1142" s="57"/>
      <c r="D1142" s="145"/>
      <c r="E1142" s="145"/>
      <c r="F1142" s="57"/>
      <c r="G1142" s="155"/>
      <c r="L1142" s="1"/>
      <c r="M1142" s="1"/>
    </row>
    <row r="1143" spans="1:15" s="3" customFormat="1" x14ac:dyDescent="0.25">
      <c r="A1143" s="57"/>
      <c r="B1143" s="57"/>
      <c r="C1143" s="57"/>
      <c r="D1143" s="145"/>
      <c r="E1143" s="145"/>
      <c r="F1143" s="57"/>
      <c r="G1143" s="155"/>
      <c r="I1143" s="57"/>
      <c r="J1143" s="57"/>
      <c r="K1143" s="57"/>
      <c r="L1143" s="145"/>
      <c r="M1143" s="145"/>
      <c r="N1143" s="57"/>
      <c r="O1143" s="155"/>
    </row>
    <row r="1144" spans="1:15" s="3" customFormat="1" x14ac:dyDescent="0.25">
      <c r="A1144" s="57"/>
      <c r="B1144" s="57"/>
      <c r="C1144" s="57"/>
      <c r="D1144" s="145"/>
      <c r="E1144" s="145"/>
      <c r="F1144" s="57"/>
      <c r="G1144" s="155"/>
      <c r="I1144" s="57"/>
      <c r="J1144" s="57"/>
      <c r="K1144" s="57"/>
      <c r="L1144" s="145"/>
      <c r="M1144" s="145"/>
      <c r="N1144" s="57"/>
      <c r="O1144" s="155"/>
    </row>
    <row r="1145" spans="1:15" s="3" customFormat="1" x14ac:dyDescent="0.25">
      <c r="A1145" s="57"/>
      <c r="B1145" s="57"/>
      <c r="C1145" s="57"/>
      <c r="D1145" s="145"/>
      <c r="E1145" s="145"/>
      <c r="F1145" s="57"/>
      <c r="G1145" s="155"/>
      <c r="I1145" s="57"/>
      <c r="J1145" s="57"/>
      <c r="K1145" s="57"/>
      <c r="L1145" s="145"/>
      <c r="M1145" s="145"/>
      <c r="N1145" s="57"/>
      <c r="O1145" s="155"/>
    </row>
    <row r="1146" spans="1:15" s="3" customFormat="1" x14ac:dyDescent="0.25">
      <c r="A1146" s="57"/>
      <c r="B1146" s="57"/>
      <c r="C1146" s="57"/>
      <c r="D1146" s="145"/>
      <c r="E1146" s="145"/>
      <c r="F1146" s="57"/>
      <c r="G1146" s="155"/>
      <c r="I1146" s="57"/>
      <c r="J1146" s="57"/>
      <c r="K1146" s="57"/>
      <c r="L1146" s="145"/>
      <c r="M1146" s="145"/>
      <c r="N1146" s="57"/>
      <c r="O1146" s="155"/>
    </row>
    <row r="1147" spans="1:15" s="3" customFormat="1" x14ac:dyDescent="0.25">
      <c r="A1147" s="57"/>
      <c r="B1147" s="57"/>
      <c r="C1147" s="57"/>
      <c r="D1147" s="145"/>
      <c r="E1147" s="145"/>
      <c r="F1147" s="57"/>
      <c r="G1147" s="155"/>
      <c r="I1147" s="57"/>
      <c r="J1147" s="57"/>
      <c r="K1147" s="57"/>
      <c r="L1147" s="145"/>
      <c r="M1147" s="145"/>
      <c r="N1147" s="57"/>
      <c r="O1147" s="155"/>
    </row>
    <row r="1148" spans="1:15" s="3" customFormat="1" x14ac:dyDescent="0.25">
      <c r="A1148" s="57"/>
      <c r="B1148" s="57"/>
      <c r="C1148" s="57"/>
      <c r="D1148" s="145"/>
      <c r="E1148" s="145"/>
      <c r="F1148" s="57"/>
      <c r="G1148" s="155"/>
      <c r="I1148" s="57"/>
      <c r="J1148" s="57"/>
      <c r="K1148" s="57"/>
      <c r="L1148" s="145"/>
      <c r="M1148" s="145"/>
      <c r="N1148" s="57"/>
      <c r="O1148" s="155"/>
    </row>
    <row r="1149" spans="1:15" s="3" customFormat="1" x14ac:dyDescent="0.25">
      <c r="A1149" s="57"/>
      <c r="B1149" s="57"/>
      <c r="C1149" s="57"/>
      <c r="D1149" s="145"/>
      <c r="E1149" s="145"/>
      <c r="F1149" s="57"/>
      <c r="G1149" s="155"/>
      <c r="I1149" s="57"/>
      <c r="J1149" s="57"/>
      <c r="K1149" s="57"/>
      <c r="L1149" s="145"/>
      <c r="M1149" s="145"/>
      <c r="N1149" s="57"/>
      <c r="O1149" s="155"/>
    </row>
    <row r="1150" spans="1:15" s="3" customFormat="1" x14ac:dyDescent="0.25">
      <c r="A1150" s="57"/>
      <c r="B1150" s="57"/>
      <c r="C1150" s="57"/>
      <c r="D1150" s="145"/>
      <c r="E1150" s="145"/>
      <c r="F1150" s="57"/>
      <c r="G1150" s="155"/>
      <c r="I1150" s="57"/>
      <c r="J1150" s="57"/>
      <c r="K1150" s="57"/>
      <c r="L1150" s="145"/>
      <c r="M1150" s="145"/>
      <c r="N1150" s="57"/>
      <c r="O1150" s="155"/>
    </row>
    <row r="1151" spans="1:15" s="3" customFormat="1" x14ac:dyDescent="0.25">
      <c r="A1151" s="57"/>
      <c r="B1151" s="57"/>
      <c r="C1151" s="57"/>
      <c r="D1151" s="145"/>
      <c r="E1151" s="145"/>
      <c r="F1151" s="57"/>
      <c r="G1151" s="155"/>
      <c r="I1151" s="57"/>
      <c r="J1151" s="57"/>
      <c r="K1151" s="57"/>
      <c r="L1151" s="145"/>
      <c r="M1151" s="145"/>
      <c r="N1151" s="57"/>
      <c r="O1151" s="155"/>
    </row>
    <row r="1152" spans="1:15" s="3" customFormat="1" x14ac:dyDescent="0.25">
      <c r="A1152" s="57"/>
      <c r="B1152" s="57"/>
      <c r="C1152" s="57"/>
      <c r="D1152" s="145"/>
      <c r="E1152" s="145"/>
      <c r="F1152" s="57"/>
      <c r="G1152" s="155"/>
      <c r="I1152" s="57"/>
      <c r="J1152" s="57"/>
      <c r="K1152" s="57"/>
      <c r="L1152" s="145"/>
      <c r="M1152" s="145"/>
      <c r="N1152" s="57"/>
      <c r="O1152" s="155"/>
    </row>
    <row r="1153" spans="1:15" s="3" customFormat="1" x14ac:dyDescent="0.25">
      <c r="A1153" s="57"/>
      <c r="B1153" s="57"/>
      <c r="C1153" s="57"/>
      <c r="D1153" s="145"/>
      <c r="E1153" s="145"/>
      <c r="F1153" s="57"/>
      <c r="G1153" s="155"/>
      <c r="I1153" s="57"/>
      <c r="J1153" s="57"/>
      <c r="K1153" s="57"/>
      <c r="L1153" s="145"/>
      <c r="M1153" s="145"/>
      <c r="N1153" s="57"/>
      <c r="O1153" s="155"/>
    </row>
    <row r="1154" spans="1:15" s="3" customFormat="1" x14ac:dyDescent="0.25">
      <c r="A1154" s="57"/>
      <c r="B1154" s="57"/>
      <c r="C1154" s="57"/>
      <c r="D1154" s="145"/>
      <c r="E1154" s="145"/>
      <c r="F1154" s="57"/>
      <c r="G1154" s="155"/>
      <c r="I1154" s="57"/>
      <c r="J1154" s="57"/>
      <c r="K1154" s="57"/>
      <c r="L1154" s="145"/>
      <c r="M1154" s="145"/>
      <c r="N1154" s="57"/>
      <c r="O1154" s="155"/>
    </row>
    <row r="1155" spans="1:15" s="3" customFormat="1" x14ac:dyDescent="0.25">
      <c r="A1155" s="57"/>
      <c r="B1155" s="57"/>
      <c r="C1155" s="57"/>
      <c r="D1155" s="145"/>
      <c r="E1155" s="145"/>
      <c r="F1155" s="57"/>
      <c r="G1155" s="155"/>
      <c r="I1155" s="57"/>
      <c r="J1155" s="57"/>
      <c r="K1155" s="57"/>
      <c r="L1155" s="145"/>
      <c r="M1155" s="145"/>
      <c r="N1155" s="57"/>
      <c r="O1155" s="155"/>
    </row>
    <row r="1156" spans="1:15" s="3" customFormat="1" x14ac:dyDescent="0.25">
      <c r="A1156" s="57"/>
      <c r="B1156" s="57"/>
      <c r="C1156" s="57"/>
      <c r="D1156" s="145"/>
      <c r="E1156" s="145"/>
      <c r="F1156" s="57"/>
      <c r="G1156" s="155"/>
      <c r="I1156" s="57"/>
      <c r="J1156" s="57"/>
      <c r="K1156" s="57"/>
      <c r="L1156" s="145"/>
      <c r="M1156" s="145"/>
      <c r="N1156" s="57"/>
      <c r="O1156" s="155"/>
    </row>
    <row r="1157" spans="1:15" s="3" customFormat="1" x14ac:dyDescent="0.25">
      <c r="A1157" s="57"/>
      <c r="B1157" s="57"/>
      <c r="C1157" s="57"/>
      <c r="D1157" s="145"/>
      <c r="E1157" s="145"/>
      <c r="F1157" s="57"/>
      <c r="G1157" s="155"/>
      <c r="I1157" s="57"/>
      <c r="J1157" s="57"/>
      <c r="K1157" s="57"/>
      <c r="L1157" s="145"/>
      <c r="M1157" s="145"/>
      <c r="N1157" s="57"/>
      <c r="O1157" s="155"/>
    </row>
    <row r="1158" spans="1:15" s="3" customFormat="1" x14ac:dyDescent="0.25">
      <c r="A1158" s="57"/>
      <c r="B1158" s="57"/>
      <c r="C1158" s="57"/>
      <c r="D1158" s="145"/>
      <c r="E1158" s="145"/>
      <c r="F1158" s="57"/>
      <c r="G1158" s="155"/>
      <c r="I1158" s="57"/>
      <c r="J1158" s="57"/>
      <c r="K1158" s="57"/>
      <c r="L1158" s="145"/>
      <c r="M1158" s="145"/>
      <c r="N1158" s="57"/>
      <c r="O1158" s="155"/>
    </row>
    <row r="1159" spans="1:15" s="3" customFormat="1" x14ac:dyDescent="0.25">
      <c r="A1159" s="57"/>
      <c r="B1159" s="57"/>
      <c r="C1159" s="57"/>
      <c r="D1159" s="145"/>
      <c r="E1159" s="145"/>
      <c r="F1159" s="57"/>
      <c r="G1159" s="155"/>
      <c r="I1159" s="57"/>
      <c r="J1159" s="57"/>
      <c r="K1159" s="57"/>
      <c r="L1159" s="145"/>
      <c r="M1159" s="145"/>
      <c r="N1159" s="57"/>
      <c r="O1159" s="155"/>
    </row>
  </sheetData>
  <sheetProtection selectLockedCells="1" selectUnlockedCells="1"/>
  <mergeCells count="2">
    <mergeCell ref="A2:G2"/>
    <mergeCell ref="I2:O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4 S U U W p f y c C l A A A A 9 Q A A A B I A H A B D b 2 5 m a W c v U G F j a 2 F n Z S 5 4 b W w g o h g A K K A U A A A A A A A A A A A A A A A A A A A A A A A A A A A A h Y + x C s I w G I R f p W R v U q N g K X / T Q X C y I A r i G t K 0 D b a p J K n p u z n 4 S L 6 C F a 2 6 O d 5 3 d 3 B 3 v 9 4 g G 9 o m u E h j V a d T N M M R C q Q W X a F 0 l a L e l W G M M g Z b L k 6 8 k s E Y 1 j Y Z r E p R 7 d w 5 I c R 7 j / 0 c d 6 Y i N I p m 5 J h v 9 q K W L Q + V t o 5 r I d G n V f x v I Q a H 1 x h G c b z E l C 5 w B G R i k C v 9 9 e k 4 9 + n + Q F j 1 j e u N Z K U J 1 z s g k w T y v s A e U E s D B B Q A A g A I A P e E l F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h J R R K I p H u A 4 A A A A R A A A A E w A c A E Z v c m 1 1 b G F z L 1 N l Y 3 R p b 2 4 x L m 0 g o h g A K K A U A A A A A A A A A A A A A A A A A A A A A A A A A A A A K 0 5 N L s n M z 1 M I h t C G 1 g B Q S w E C L Q A U A A I A C A D 3 h J R R a l / J w K U A A A D 1 A A A A E g A A A A A A A A A A A A A A A A A A A A A A Q 2 9 u Z m l n L 1 B h Y 2 t h Z 2 U u e G 1 s U E s B A i 0 A F A A C A A g A 9 4 S U U Q / K 6 a u k A A A A 6 Q A A A B M A A A A A A A A A A A A A A A A A 8 Q A A A F t D b 2 5 0 Z W 5 0 X 1 R 5 c G V z X S 5 4 b W x Q S w E C L Q A U A A I A C A D 3 h J R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X P z s o j I r U S o X O u y u Q q 0 U g A A A A A C A A A A A A A Q Z g A A A A E A A C A A A A C v M t g l Y Q n 9 u n t 0 v N M u Y L v g 9 k U 7 / e y C 4 L 1 V k A w P N H V U 4 g A A A A A O g A A A A A I A A C A A A A A 2 D N 9 3 G P O 4 z + y v l 1 z g f h Z e M t i 4 M L b c / / x l Y u O y m s 5 T t V A A A A C G z 7 w 8 I o X z t H W c a L m y M b K P P R y H F U Q H J L d w V l U y H / P d U n B 2 L M x 6 G J z z a T T 1 J e / k D H 3 B Z 3 c B 4 5 D W b 6 t S c q C Y e v c P k X I X 8 4 X l w V y d 4 6 p k x C K c B E A A A A A B p x o Y C W H A m X g s y T l y 9 r 9 h o N J h / + E j I 7 x 3 u q n R J u s F 9 j p 9 U F d z Q 6 8 f E e i I A I s G l X 1 w N 3 V 9 Z E F 7 l z Z s R J u g A 7 j e < / D a t a M a s h u p > 
</file>

<file path=customXml/itemProps1.xml><?xml version="1.0" encoding="utf-8"?>
<ds:datastoreItem xmlns:ds="http://schemas.openxmlformats.org/officeDocument/2006/customXml" ds:itemID="{20E6D376-1697-44E5-BD0B-3E20D1739C8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3</vt:i4>
      </vt:variant>
    </vt:vector>
  </HeadingPairs>
  <TitlesOfParts>
    <vt:vector size="31" baseType="lpstr">
      <vt:lpstr>Lit Contrib 01</vt:lpstr>
      <vt:lpstr> 01 2023</vt:lpstr>
      <vt:lpstr>Lit Contrib 02</vt:lpstr>
      <vt:lpstr> 02 2023</vt:lpstr>
      <vt:lpstr>Lit Contrib 03</vt:lpstr>
      <vt:lpstr> 03 2023</vt:lpstr>
      <vt:lpstr>Lit Contrib 04</vt:lpstr>
      <vt:lpstr> 04 2023</vt:lpstr>
      <vt:lpstr>Lit Contrib 05</vt:lpstr>
      <vt:lpstr> 05 2023</vt:lpstr>
      <vt:lpstr>Lit Contrib 06</vt:lpstr>
      <vt:lpstr> 06 2023</vt:lpstr>
      <vt:lpstr>Lit Contrib 07</vt:lpstr>
      <vt:lpstr> 07 2023</vt:lpstr>
      <vt:lpstr>Lit Contrib 08</vt:lpstr>
      <vt:lpstr> 08 2023</vt:lpstr>
      <vt:lpstr>Lit Contrib 09</vt:lpstr>
      <vt:lpstr> 09 2023</vt:lpstr>
      <vt:lpstr>Lit Contrib 10</vt:lpstr>
      <vt:lpstr> 10 2023</vt:lpstr>
      <vt:lpstr>Lit Contrib 11</vt:lpstr>
      <vt:lpstr> 11 2023</vt:lpstr>
      <vt:lpstr>Lit Contrib 12</vt:lpstr>
      <vt:lpstr> 12 2023</vt:lpstr>
      <vt:lpstr>Récapitulatif </vt:lpstr>
      <vt:lpstr>BUDGET 2023</vt:lpstr>
      <vt:lpstr>STAT</vt:lpstr>
      <vt:lpstr>STAT1</vt:lpstr>
      <vt:lpstr>'BUDGET 2023'!Zone_d_impression</vt:lpstr>
      <vt:lpstr>'Récapitulatif '!Zone_d_impression</vt:lpstr>
      <vt:lpstr>STAT!Zone_d_impression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 Marie-Pierre</dc:creator>
  <cp:keywords/>
  <dc:description/>
  <cp:lastModifiedBy>Christian TIBERGHIEN</cp:lastModifiedBy>
  <cp:revision/>
  <cp:lastPrinted>2024-01-02T10:02:19Z</cp:lastPrinted>
  <dcterms:created xsi:type="dcterms:W3CDTF">2018-01-09T09:00:26Z</dcterms:created>
  <dcterms:modified xsi:type="dcterms:W3CDTF">2024-01-21T14:41:25Z</dcterms:modified>
  <cp:category/>
  <cp:contentStatus/>
</cp:coreProperties>
</file>