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Dossiers_Associations\AA\IGPB Trésorerie\2024\"/>
    </mc:Choice>
  </mc:AlternateContent>
  <xr:revisionPtr revIDLastSave="0" documentId="13_ncr:1_{F883A5BD-8B9D-43D3-82B3-A56BD17E9840}" xr6:coauthVersionLast="47" xr6:coauthVersionMax="47" xr10:uidLastSave="{00000000-0000-0000-0000-000000000000}"/>
  <bookViews>
    <workbookView xWindow="-110" yWindow="-110" windowWidth="25820" windowHeight="15500" tabRatio="823" firstSheet="15" activeTab="23" xr2:uid="{00000000-000D-0000-FFFF-FFFF00000000}"/>
  </bookViews>
  <sheets>
    <sheet name="Lit Contrib 01" sheetId="78" r:id="rId1"/>
    <sheet name=" 01 2024" sheetId="49" r:id="rId2"/>
    <sheet name="Lit Contrib 02" sheetId="79" r:id="rId3"/>
    <sheet name=" 02 2024" sheetId="51" r:id="rId4"/>
    <sheet name="Lit Contrib 03" sheetId="80" r:id="rId5"/>
    <sheet name=" 03 2024" sheetId="53" r:id="rId6"/>
    <sheet name="Lit Contrib 12" sheetId="64" r:id="rId7"/>
    <sheet name=" 12 2024" sheetId="72" r:id="rId8"/>
    <sheet name="Lit Contrib 11" sheetId="73" r:id="rId9"/>
    <sheet name=" 11 2024" sheetId="71" r:id="rId10"/>
    <sheet name="Lit Contrib 10" sheetId="74" r:id="rId11"/>
    <sheet name=" 10 2024" sheetId="70" r:id="rId12"/>
    <sheet name="Lit Contrib 09" sheetId="77" r:id="rId13"/>
    <sheet name=" 09 2024" sheetId="69" r:id="rId14"/>
    <sheet name="Lit Contrib 08" sheetId="76" r:id="rId15"/>
    <sheet name=" 08 2024" sheetId="68" r:id="rId16"/>
    <sheet name="Lit Contrib 07" sheetId="75" r:id="rId17"/>
    <sheet name=" 07 2024" sheetId="67" r:id="rId18"/>
    <sheet name="Lit Contrib 06" sheetId="83" r:id="rId19"/>
    <sheet name=" 06 2024" sheetId="66" r:id="rId20"/>
    <sheet name="Lit Contrib 05" sheetId="82" r:id="rId21"/>
    <sheet name=" 05 2024" sheetId="65" r:id="rId22"/>
    <sheet name="Lit Contrib 04" sheetId="81" r:id="rId23"/>
    <sheet name=" 04 2024" sheetId="56" r:id="rId24"/>
    <sheet name="Récapitulatif " sheetId="16" r:id="rId25"/>
    <sheet name="BUDGET 2024" sheetId="42" r:id="rId26"/>
    <sheet name="STAT" sheetId="40" r:id="rId27"/>
    <sheet name="STAT1" sheetId="50" r:id="rId28"/>
  </sheets>
  <definedNames>
    <definedName name="_xlnm.Print_Area" localSheetId="25">'BUDGET 2024'!$A$1:$I$44</definedName>
    <definedName name="_xlnm.Print_Area" localSheetId="24">'Récapitulatif '!$A$1:$O$56</definedName>
    <definedName name="_xlnm.Print_Area" localSheetId="26">STAT!$B$1:$N$56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2" i="56" l="1"/>
  <c r="F124" i="56" l="1"/>
  <c r="G122" i="53" l="1"/>
  <c r="F124" i="53" l="1"/>
  <c r="N71" i="80" l="1"/>
  <c r="F71" i="80"/>
  <c r="N70" i="80"/>
  <c r="F70" i="80"/>
  <c r="N69" i="80"/>
  <c r="F69" i="80"/>
  <c r="N68" i="80"/>
  <c r="F68" i="80"/>
  <c r="N67" i="80"/>
  <c r="F67" i="80"/>
  <c r="N66" i="80"/>
  <c r="F66" i="80"/>
  <c r="N65" i="80"/>
  <c r="F65" i="80"/>
  <c r="N64" i="80"/>
  <c r="F64" i="80"/>
  <c r="N63" i="80"/>
  <c r="F63" i="80"/>
  <c r="N62" i="80"/>
  <c r="F62" i="80"/>
  <c r="N61" i="80"/>
  <c r="F61" i="80"/>
  <c r="N60" i="80"/>
  <c r="F60" i="80"/>
  <c r="N72" i="80"/>
  <c r="F72" i="80"/>
  <c r="N59" i="80"/>
  <c r="F59" i="80"/>
  <c r="N58" i="80"/>
  <c r="F58" i="80"/>
  <c r="N57" i="80"/>
  <c r="F57" i="80"/>
  <c r="N56" i="80"/>
  <c r="F56" i="80"/>
  <c r="N55" i="80"/>
  <c r="F55" i="80"/>
  <c r="N54" i="80"/>
  <c r="F54" i="80"/>
  <c r="F73" i="80"/>
  <c r="N73" i="80"/>
  <c r="C74" i="80"/>
  <c r="D74" i="80"/>
  <c r="E74" i="80"/>
  <c r="K74" i="80"/>
  <c r="L74" i="80"/>
  <c r="M74" i="80"/>
  <c r="F122" i="53"/>
  <c r="F74" i="80" l="1"/>
  <c r="F123" i="53"/>
  <c r="G117" i="51"/>
  <c r="F119" i="51"/>
  <c r="E27" i="42" l="1"/>
  <c r="E14" i="42"/>
  <c r="F118" i="51" l="1"/>
  <c r="G122" i="49" l="1"/>
  <c r="F122" i="49" l="1"/>
  <c r="E43" i="42" l="1"/>
  <c r="AC3" i="53"/>
  <c r="AC115" i="53" s="1"/>
  <c r="AB3" i="53"/>
  <c r="AB115" i="53" s="1"/>
  <c r="AA3" i="53"/>
  <c r="AA115" i="53" s="1"/>
  <c r="Z3" i="53"/>
  <c r="Z115" i="53" s="1"/>
  <c r="Y3" i="53"/>
  <c r="Y115" i="53" s="1"/>
  <c r="X3" i="53"/>
  <c r="X115" i="53" s="1"/>
  <c r="W3" i="53"/>
  <c r="W115" i="53" s="1"/>
  <c r="V3" i="53"/>
  <c r="V115" i="53" s="1"/>
  <c r="U3" i="53"/>
  <c r="U115" i="53" s="1"/>
  <c r="T3" i="53"/>
  <c r="T115" i="53" s="1"/>
  <c r="S3" i="53"/>
  <c r="S115" i="53" s="1"/>
  <c r="R3" i="53"/>
  <c r="R115" i="53" s="1"/>
  <c r="Q3" i="53"/>
  <c r="Q115" i="53" s="1"/>
  <c r="P3" i="53"/>
  <c r="P115" i="53" s="1"/>
  <c r="O3" i="53"/>
  <c r="O115" i="53" s="1"/>
  <c r="N3" i="53"/>
  <c r="N115" i="53" s="1"/>
  <c r="M3" i="53"/>
  <c r="M115" i="53" s="1"/>
  <c r="L3" i="53"/>
  <c r="L115" i="53" s="1"/>
  <c r="K3" i="53"/>
  <c r="K115" i="53" s="1"/>
  <c r="J3" i="53"/>
  <c r="J115" i="53" s="1"/>
  <c r="I3" i="53"/>
  <c r="I115" i="53" s="1"/>
  <c r="AC3" i="56"/>
  <c r="AC115" i="56" s="1"/>
  <c r="AB3" i="56"/>
  <c r="AB115" i="56" s="1"/>
  <c r="AA3" i="56"/>
  <c r="AA115" i="56" s="1"/>
  <c r="Z3" i="56"/>
  <c r="Z115" i="56" s="1"/>
  <c r="Y3" i="56"/>
  <c r="Y115" i="56" s="1"/>
  <c r="X3" i="56"/>
  <c r="X115" i="56" s="1"/>
  <c r="W3" i="56"/>
  <c r="W115" i="56" s="1"/>
  <c r="V3" i="56"/>
  <c r="V115" i="56" s="1"/>
  <c r="U3" i="56"/>
  <c r="U115" i="56" s="1"/>
  <c r="T3" i="56"/>
  <c r="T115" i="56" s="1"/>
  <c r="S3" i="56"/>
  <c r="S115" i="56" s="1"/>
  <c r="R3" i="56"/>
  <c r="R115" i="56" s="1"/>
  <c r="Q3" i="56"/>
  <c r="Q115" i="56" s="1"/>
  <c r="P3" i="56"/>
  <c r="P115" i="56" s="1"/>
  <c r="O3" i="56"/>
  <c r="O115" i="56" s="1"/>
  <c r="N3" i="56"/>
  <c r="N115" i="56" s="1"/>
  <c r="M3" i="56"/>
  <c r="M115" i="56" s="1"/>
  <c r="L3" i="56"/>
  <c r="L115" i="56" s="1"/>
  <c r="K3" i="56"/>
  <c r="K115" i="56" s="1"/>
  <c r="J3" i="56"/>
  <c r="J115" i="56" s="1"/>
  <c r="I3" i="56"/>
  <c r="I115" i="56" s="1"/>
  <c r="AC3" i="65"/>
  <c r="AC115" i="65" s="1"/>
  <c r="AB3" i="65"/>
  <c r="AB115" i="65" s="1"/>
  <c r="AA3" i="65"/>
  <c r="AA115" i="65" s="1"/>
  <c r="Z3" i="65"/>
  <c r="Z115" i="65" s="1"/>
  <c r="Y3" i="65"/>
  <c r="Y115" i="65" s="1"/>
  <c r="X3" i="65"/>
  <c r="X115" i="65" s="1"/>
  <c r="W3" i="65"/>
  <c r="W115" i="65" s="1"/>
  <c r="V3" i="65"/>
  <c r="V115" i="65" s="1"/>
  <c r="U3" i="65"/>
  <c r="U115" i="65" s="1"/>
  <c r="T3" i="65"/>
  <c r="T115" i="65" s="1"/>
  <c r="S3" i="65"/>
  <c r="S115" i="65" s="1"/>
  <c r="R3" i="65"/>
  <c r="R115" i="65" s="1"/>
  <c r="Q3" i="65"/>
  <c r="Q115" i="65" s="1"/>
  <c r="P3" i="65"/>
  <c r="P115" i="65" s="1"/>
  <c r="O3" i="65"/>
  <c r="O115" i="65" s="1"/>
  <c r="N3" i="65"/>
  <c r="N115" i="65" s="1"/>
  <c r="M3" i="65"/>
  <c r="M115" i="65" s="1"/>
  <c r="L3" i="65"/>
  <c r="L115" i="65" s="1"/>
  <c r="K3" i="65"/>
  <c r="K115" i="65" s="1"/>
  <c r="J3" i="65"/>
  <c r="J115" i="65" s="1"/>
  <c r="I3" i="65"/>
  <c r="I115" i="65" s="1"/>
  <c r="AC3" i="66"/>
  <c r="AC115" i="66" s="1"/>
  <c r="AB3" i="66"/>
  <c r="AB115" i="66" s="1"/>
  <c r="AA3" i="66"/>
  <c r="AA115" i="66" s="1"/>
  <c r="Z3" i="66"/>
  <c r="Z115" i="66" s="1"/>
  <c r="Y3" i="66"/>
  <c r="Y115" i="66" s="1"/>
  <c r="X3" i="66"/>
  <c r="X115" i="66" s="1"/>
  <c r="W3" i="66"/>
  <c r="W115" i="66" s="1"/>
  <c r="V3" i="66"/>
  <c r="V115" i="66" s="1"/>
  <c r="U3" i="66"/>
  <c r="U115" i="66" s="1"/>
  <c r="T3" i="66"/>
  <c r="T115" i="66" s="1"/>
  <c r="S3" i="66"/>
  <c r="S115" i="66" s="1"/>
  <c r="R3" i="66"/>
  <c r="R115" i="66" s="1"/>
  <c r="Q3" i="66"/>
  <c r="Q115" i="66" s="1"/>
  <c r="P3" i="66"/>
  <c r="P115" i="66" s="1"/>
  <c r="O3" i="66"/>
  <c r="O115" i="66" s="1"/>
  <c r="N3" i="66"/>
  <c r="N115" i="66" s="1"/>
  <c r="M3" i="66"/>
  <c r="M115" i="66" s="1"/>
  <c r="L3" i="66"/>
  <c r="L115" i="66" s="1"/>
  <c r="K3" i="66"/>
  <c r="K115" i="66" s="1"/>
  <c r="J3" i="66"/>
  <c r="J115" i="66" s="1"/>
  <c r="I3" i="66"/>
  <c r="I115" i="66" s="1"/>
  <c r="AC3" i="67"/>
  <c r="AC115" i="67" s="1"/>
  <c r="AB3" i="67"/>
  <c r="AB115" i="67" s="1"/>
  <c r="AA3" i="67"/>
  <c r="AA115" i="67" s="1"/>
  <c r="Z3" i="67"/>
  <c r="Z115" i="67" s="1"/>
  <c r="Y3" i="67"/>
  <c r="Y115" i="67" s="1"/>
  <c r="X3" i="67"/>
  <c r="X115" i="67" s="1"/>
  <c r="W3" i="67"/>
  <c r="W115" i="67" s="1"/>
  <c r="V3" i="67"/>
  <c r="V115" i="67" s="1"/>
  <c r="U3" i="67"/>
  <c r="U115" i="67" s="1"/>
  <c r="T3" i="67"/>
  <c r="T115" i="67" s="1"/>
  <c r="S3" i="67"/>
  <c r="S115" i="67" s="1"/>
  <c r="R3" i="67"/>
  <c r="R115" i="67" s="1"/>
  <c r="Q3" i="67"/>
  <c r="Q115" i="67" s="1"/>
  <c r="P3" i="67"/>
  <c r="P115" i="67" s="1"/>
  <c r="O3" i="67"/>
  <c r="O115" i="67" s="1"/>
  <c r="N3" i="67"/>
  <c r="N115" i="67" s="1"/>
  <c r="M3" i="67"/>
  <c r="M115" i="67" s="1"/>
  <c r="L3" i="67"/>
  <c r="L115" i="67" s="1"/>
  <c r="K3" i="67"/>
  <c r="K115" i="67" s="1"/>
  <c r="J3" i="67"/>
  <c r="J115" i="67" s="1"/>
  <c r="I3" i="67"/>
  <c r="I115" i="67" s="1"/>
  <c r="AC3" i="68"/>
  <c r="AC115" i="68" s="1"/>
  <c r="AB3" i="68"/>
  <c r="AB115" i="68" s="1"/>
  <c r="AA3" i="68"/>
  <c r="AA115" i="68" s="1"/>
  <c r="Z3" i="68"/>
  <c r="Z115" i="68" s="1"/>
  <c r="Y3" i="68"/>
  <c r="Y115" i="68" s="1"/>
  <c r="X3" i="68"/>
  <c r="X115" i="68" s="1"/>
  <c r="W3" i="68"/>
  <c r="W115" i="68" s="1"/>
  <c r="V3" i="68"/>
  <c r="V115" i="68" s="1"/>
  <c r="U3" i="68"/>
  <c r="U115" i="68" s="1"/>
  <c r="T3" i="68"/>
  <c r="T115" i="68" s="1"/>
  <c r="S3" i="68"/>
  <c r="S115" i="68" s="1"/>
  <c r="R3" i="68"/>
  <c r="R115" i="68" s="1"/>
  <c r="Q3" i="68"/>
  <c r="Q115" i="68" s="1"/>
  <c r="P3" i="68"/>
  <c r="P115" i="68" s="1"/>
  <c r="O3" i="68"/>
  <c r="O115" i="68" s="1"/>
  <c r="N3" i="68"/>
  <c r="N115" i="68" s="1"/>
  <c r="M3" i="68"/>
  <c r="M115" i="68" s="1"/>
  <c r="L3" i="68"/>
  <c r="L115" i="68" s="1"/>
  <c r="K3" i="68"/>
  <c r="K115" i="68" s="1"/>
  <c r="J3" i="68"/>
  <c r="J115" i="68" s="1"/>
  <c r="I3" i="68"/>
  <c r="I115" i="68" s="1"/>
  <c r="AC3" i="69"/>
  <c r="AC115" i="69" s="1"/>
  <c r="AB3" i="69"/>
  <c r="AB115" i="69" s="1"/>
  <c r="AA3" i="69"/>
  <c r="AA115" i="69" s="1"/>
  <c r="Z3" i="69"/>
  <c r="Z115" i="69" s="1"/>
  <c r="Y3" i="69"/>
  <c r="Y115" i="69" s="1"/>
  <c r="X3" i="69"/>
  <c r="X115" i="69" s="1"/>
  <c r="W3" i="69"/>
  <c r="W115" i="69" s="1"/>
  <c r="V3" i="69"/>
  <c r="V115" i="69" s="1"/>
  <c r="U3" i="69"/>
  <c r="U115" i="69" s="1"/>
  <c r="T3" i="69"/>
  <c r="T115" i="69" s="1"/>
  <c r="S3" i="69"/>
  <c r="S115" i="69" s="1"/>
  <c r="R3" i="69"/>
  <c r="R115" i="69" s="1"/>
  <c r="Q3" i="69"/>
  <c r="Q115" i="69" s="1"/>
  <c r="P3" i="69"/>
  <c r="P115" i="69" s="1"/>
  <c r="O3" i="69"/>
  <c r="O115" i="69" s="1"/>
  <c r="N3" i="69"/>
  <c r="N115" i="69" s="1"/>
  <c r="M3" i="69"/>
  <c r="M115" i="69" s="1"/>
  <c r="L3" i="69"/>
  <c r="L115" i="69" s="1"/>
  <c r="K3" i="69"/>
  <c r="K115" i="69" s="1"/>
  <c r="J3" i="69"/>
  <c r="J115" i="69" s="1"/>
  <c r="I3" i="69"/>
  <c r="I115" i="69" s="1"/>
  <c r="AC3" i="70"/>
  <c r="AC115" i="70" s="1"/>
  <c r="AB3" i="70"/>
  <c r="AB115" i="70" s="1"/>
  <c r="AA3" i="70"/>
  <c r="AA115" i="70" s="1"/>
  <c r="Z3" i="70"/>
  <c r="Z115" i="70" s="1"/>
  <c r="Y3" i="70"/>
  <c r="Y115" i="70" s="1"/>
  <c r="X3" i="70"/>
  <c r="X115" i="70" s="1"/>
  <c r="W3" i="70"/>
  <c r="W115" i="70" s="1"/>
  <c r="V3" i="70"/>
  <c r="V115" i="70" s="1"/>
  <c r="U3" i="70"/>
  <c r="U115" i="70" s="1"/>
  <c r="T3" i="70"/>
  <c r="T115" i="70" s="1"/>
  <c r="S3" i="70"/>
  <c r="S115" i="70" s="1"/>
  <c r="R3" i="70"/>
  <c r="R115" i="70" s="1"/>
  <c r="Q3" i="70"/>
  <c r="Q115" i="70" s="1"/>
  <c r="P3" i="70"/>
  <c r="P115" i="70" s="1"/>
  <c r="O3" i="70"/>
  <c r="O115" i="70" s="1"/>
  <c r="N3" i="70"/>
  <c r="N115" i="70" s="1"/>
  <c r="M3" i="70"/>
  <c r="M115" i="70" s="1"/>
  <c r="L3" i="70"/>
  <c r="L115" i="70" s="1"/>
  <c r="K3" i="70"/>
  <c r="K115" i="70" s="1"/>
  <c r="J3" i="70"/>
  <c r="J115" i="70" s="1"/>
  <c r="I3" i="70"/>
  <c r="I115" i="70" s="1"/>
  <c r="AC3" i="71"/>
  <c r="AC115" i="71" s="1"/>
  <c r="AB3" i="71"/>
  <c r="AB115" i="71" s="1"/>
  <c r="AA3" i="71"/>
  <c r="AA115" i="71" s="1"/>
  <c r="Z3" i="71"/>
  <c r="Z115" i="71" s="1"/>
  <c r="Y3" i="71"/>
  <c r="Y115" i="71" s="1"/>
  <c r="X3" i="71"/>
  <c r="X115" i="71" s="1"/>
  <c r="W3" i="71"/>
  <c r="W115" i="71" s="1"/>
  <c r="V3" i="71"/>
  <c r="V115" i="71" s="1"/>
  <c r="U3" i="71"/>
  <c r="U115" i="71" s="1"/>
  <c r="T3" i="71"/>
  <c r="T115" i="71" s="1"/>
  <c r="S3" i="71"/>
  <c r="S115" i="71" s="1"/>
  <c r="R3" i="71"/>
  <c r="R115" i="71" s="1"/>
  <c r="Q3" i="71"/>
  <c r="Q115" i="71" s="1"/>
  <c r="P3" i="71"/>
  <c r="P115" i="71" s="1"/>
  <c r="O3" i="71"/>
  <c r="O115" i="71" s="1"/>
  <c r="N3" i="71"/>
  <c r="N115" i="71" s="1"/>
  <c r="M3" i="71"/>
  <c r="M115" i="71" s="1"/>
  <c r="L3" i="71"/>
  <c r="L115" i="71" s="1"/>
  <c r="K3" i="71"/>
  <c r="K115" i="71" s="1"/>
  <c r="J3" i="71"/>
  <c r="J115" i="71" s="1"/>
  <c r="I3" i="71"/>
  <c r="I115" i="71" s="1"/>
  <c r="AC3" i="72"/>
  <c r="AC115" i="72" s="1"/>
  <c r="AB3" i="72"/>
  <c r="AB115" i="72" s="1"/>
  <c r="AA3" i="72"/>
  <c r="AA115" i="72" s="1"/>
  <c r="Z3" i="72"/>
  <c r="Z115" i="72" s="1"/>
  <c r="Y3" i="72"/>
  <c r="Y115" i="72" s="1"/>
  <c r="X3" i="72"/>
  <c r="X115" i="72" s="1"/>
  <c r="W3" i="72"/>
  <c r="W115" i="72" s="1"/>
  <c r="V3" i="72"/>
  <c r="V115" i="72" s="1"/>
  <c r="U3" i="72"/>
  <c r="U115" i="72" s="1"/>
  <c r="T3" i="72"/>
  <c r="T115" i="72" s="1"/>
  <c r="S3" i="72"/>
  <c r="S115" i="72" s="1"/>
  <c r="R3" i="72"/>
  <c r="R115" i="72" s="1"/>
  <c r="Q3" i="72"/>
  <c r="Q115" i="72" s="1"/>
  <c r="P3" i="72"/>
  <c r="P115" i="72" s="1"/>
  <c r="O3" i="72"/>
  <c r="O115" i="72" s="1"/>
  <c r="N3" i="72"/>
  <c r="N115" i="72" s="1"/>
  <c r="M3" i="72"/>
  <c r="M115" i="72" s="1"/>
  <c r="L3" i="72"/>
  <c r="L115" i="72" s="1"/>
  <c r="K3" i="72"/>
  <c r="K115" i="72" s="1"/>
  <c r="J3" i="72"/>
  <c r="J115" i="72" s="1"/>
  <c r="I3" i="72"/>
  <c r="I115" i="72" s="1"/>
  <c r="H3" i="72"/>
  <c r="H115" i="72" s="1"/>
  <c r="H3" i="71"/>
  <c r="H115" i="71" s="1"/>
  <c r="H3" i="70"/>
  <c r="H115" i="70" s="1"/>
  <c r="H3" i="69"/>
  <c r="H115" i="69" s="1"/>
  <c r="H3" i="68"/>
  <c r="H115" i="68" s="1"/>
  <c r="H3" i="67"/>
  <c r="H115" i="67" s="1"/>
  <c r="H3" i="66"/>
  <c r="H115" i="66" s="1"/>
  <c r="H3" i="65"/>
  <c r="H115" i="65" s="1"/>
  <c r="H3" i="56"/>
  <c r="H115" i="56" s="1"/>
  <c r="H3" i="53"/>
  <c r="H115" i="53" s="1"/>
  <c r="AC3" i="51"/>
  <c r="AC110" i="51" s="1"/>
  <c r="AB3" i="51"/>
  <c r="AB110" i="51" s="1"/>
  <c r="AA3" i="51"/>
  <c r="AA110" i="51" s="1"/>
  <c r="Z3" i="51"/>
  <c r="Z110" i="51" s="1"/>
  <c r="Y3" i="51"/>
  <c r="Y110" i="51" s="1"/>
  <c r="X3" i="51"/>
  <c r="X110" i="51" s="1"/>
  <c r="W3" i="51"/>
  <c r="W110" i="51" s="1"/>
  <c r="V3" i="51"/>
  <c r="V110" i="51" s="1"/>
  <c r="U3" i="51"/>
  <c r="U110" i="51" s="1"/>
  <c r="T3" i="51"/>
  <c r="T110" i="51" s="1"/>
  <c r="S3" i="51"/>
  <c r="S110" i="51" s="1"/>
  <c r="R3" i="51"/>
  <c r="R110" i="51" s="1"/>
  <c r="Q3" i="51"/>
  <c r="Q110" i="51" s="1"/>
  <c r="P3" i="51"/>
  <c r="P110" i="51" s="1"/>
  <c r="O3" i="51"/>
  <c r="O110" i="51" s="1"/>
  <c r="N3" i="51"/>
  <c r="N110" i="51" s="1"/>
  <c r="M3" i="51"/>
  <c r="M110" i="51" s="1"/>
  <c r="L3" i="51"/>
  <c r="L110" i="51" s="1"/>
  <c r="K3" i="51"/>
  <c r="K110" i="51" s="1"/>
  <c r="J3" i="51"/>
  <c r="J110" i="51" s="1"/>
  <c r="I3" i="51"/>
  <c r="I110" i="51" s="1"/>
  <c r="H3" i="51"/>
  <c r="H110" i="51" s="1"/>
  <c r="AC115" i="49"/>
  <c r="AB115" i="49"/>
  <c r="AA115" i="49"/>
  <c r="Z115" i="49"/>
  <c r="Y115" i="49"/>
  <c r="X115" i="49"/>
  <c r="W115" i="49"/>
  <c r="V115" i="49"/>
  <c r="U115" i="49"/>
  <c r="T115" i="49"/>
  <c r="S115" i="49"/>
  <c r="R115" i="49"/>
  <c r="Q115" i="49"/>
  <c r="P115" i="49"/>
  <c r="O115" i="49"/>
  <c r="N115" i="49"/>
  <c r="M115" i="49"/>
  <c r="L115" i="49"/>
  <c r="K115" i="49"/>
  <c r="J115" i="49"/>
  <c r="I115" i="49"/>
  <c r="H115" i="49"/>
  <c r="O45" i="16" l="1"/>
  <c r="N45" i="16"/>
  <c r="M45" i="16"/>
  <c r="L45" i="16"/>
  <c r="K45" i="16"/>
  <c r="J45" i="16"/>
  <c r="I45" i="16"/>
  <c r="H45" i="16"/>
  <c r="G45" i="16"/>
  <c r="F45" i="16"/>
  <c r="E45" i="16"/>
  <c r="D45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H4" i="16"/>
  <c r="F123" i="49" l="1"/>
  <c r="F39" i="42" l="1"/>
  <c r="D39" i="42"/>
  <c r="M55" i="83"/>
  <c r="L55" i="83"/>
  <c r="K55" i="83"/>
  <c r="E55" i="83"/>
  <c r="D55" i="83"/>
  <c r="C55" i="83"/>
  <c r="F55" i="83" s="1"/>
  <c r="N54" i="83"/>
  <c r="F54" i="83"/>
  <c r="N53" i="83"/>
  <c r="F53" i="83"/>
  <c r="N52" i="83"/>
  <c r="F52" i="83"/>
  <c r="N51" i="83"/>
  <c r="F51" i="83"/>
  <c r="N50" i="83"/>
  <c r="F50" i="83"/>
  <c r="N49" i="83"/>
  <c r="F49" i="83"/>
  <c r="N48" i="83"/>
  <c r="F48" i="83"/>
  <c r="N47" i="83"/>
  <c r="F47" i="83"/>
  <c r="N46" i="83"/>
  <c r="F46" i="83"/>
  <c r="N45" i="83"/>
  <c r="F45" i="83"/>
  <c r="N44" i="83"/>
  <c r="F44" i="83"/>
  <c r="N43" i="83"/>
  <c r="F43" i="83"/>
  <c r="N42" i="83"/>
  <c r="F42" i="83"/>
  <c r="N41" i="83"/>
  <c r="F41" i="83"/>
  <c r="N40" i="83"/>
  <c r="F40" i="83"/>
  <c r="N39" i="83"/>
  <c r="F39" i="83"/>
  <c r="N38" i="83"/>
  <c r="F38" i="83"/>
  <c r="N37" i="83"/>
  <c r="F37" i="83"/>
  <c r="N36" i="83"/>
  <c r="F36" i="83"/>
  <c r="N35" i="83"/>
  <c r="F35" i="83"/>
  <c r="N34" i="83"/>
  <c r="F34" i="83"/>
  <c r="N33" i="83"/>
  <c r="F33" i="83"/>
  <c r="N32" i="83"/>
  <c r="F32" i="83"/>
  <c r="N31" i="83"/>
  <c r="F31" i="83"/>
  <c r="N30" i="83"/>
  <c r="F30" i="83"/>
  <c r="N29" i="83"/>
  <c r="F29" i="83"/>
  <c r="N28" i="83"/>
  <c r="F28" i="83"/>
  <c r="N27" i="83"/>
  <c r="F27" i="83"/>
  <c r="N26" i="83"/>
  <c r="F26" i="83"/>
  <c r="N25" i="83"/>
  <c r="F25" i="83"/>
  <c r="N24" i="83"/>
  <c r="F24" i="83"/>
  <c r="N23" i="83"/>
  <c r="F23" i="83"/>
  <c r="N22" i="83"/>
  <c r="F22" i="83"/>
  <c r="N21" i="83"/>
  <c r="F21" i="83"/>
  <c r="N20" i="83"/>
  <c r="F20" i="83"/>
  <c r="N19" i="83"/>
  <c r="F19" i="83"/>
  <c r="N18" i="83"/>
  <c r="F18" i="83"/>
  <c r="N17" i="83"/>
  <c r="F17" i="83"/>
  <c r="N16" i="83"/>
  <c r="F16" i="83"/>
  <c r="N15" i="83"/>
  <c r="F15" i="83"/>
  <c r="N14" i="83"/>
  <c r="F14" i="83"/>
  <c r="N13" i="83"/>
  <c r="F13" i="83"/>
  <c r="N12" i="83"/>
  <c r="F12" i="83"/>
  <c r="N11" i="83"/>
  <c r="F11" i="83"/>
  <c r="N10" i="83"/>
  <c r="F10" i="83"/>
  <c r="N9" i="83"/>
  <c r="F9" i="83"/>
  <c r="N8" i="83"/>
  <c r="F8" i="83"/>
  <c r="N7" i="83"/>
  <c r="F7" i="83"/>
  <c r="N6" i="83"/>
  <c r="F6" i="83"/>
  <c r="N5" i="83"/>
  <c r="F5" i="83"/>
  <c r="N4" i="83"/>
  <c r="N55" i="83" s="1"/>
  <c r="F4" i="83"/>
  <c r="M55" i="82"/>
  <c r="L55" i="82"/>
  <c r="K55" i="82"/>
  <c r="F55" i="82"/>
  <c r="E55" i="82"/>
  <c r="D55" i="82"/>
  <c r="C55" i="82"/>
  <c r="N54" i="82"/>
  <c r="F54" i="82"/>
  <c r="N53" i="82"/>
  <c r="F53" i="82"/>
  <c r="N52" i="82"/>
  <c r="F52" i="82"/>
  <c r="N51" i="82"/>
  <c r="F51" i="82"/>
  <c r="N50" i="82"/>
  <c r="F50" i="82"/>
  <c r="N49" i="82"/>
  <c r="F49" i="82"/>
  <c r="N48" i="82"/>
  <c r="F48" i="82"/>
  <c r="N47" i="82"/>
  <c r="F47" i="82"/>
  <c r="N46" i="82"/>
  <c r="F46" i="82"/>
  <c r="N45" i="82"/>
  <c r="F45" i="82"/>
  <c r="N44" i="82"/>
  <c r="F44" i="82"/>
  <c r="N43" i="82"/>
  <c r="F43" i="82"/>
  <c r="N42" i="82"/>
  <c r="F42" i="82"/>
  <c r="N41" i="82"/>
  <c r="F41" i="82"/>
  <c r="N40" i="82"/>
  <c r="F40" i="82"/>
  <c r="N39" i="82"/>
  <c r="F39" i="82"/>
  <c r="N38" i="82"/>
  <c r="F38" i="82"/>
  <c r="N37" i="82"/>
  <c r="F37" i="82"/>
  <c r="N36" i="82"/>
  <c r="F36" i="82"/>
  <c r="N35" i="82"/>
  <c r="F35" i="82"/>
  <c r="N34" i="82"/>
  <c r="F34" i="82"/>
  <c r="N33" i="82"/>
  <c r="F33" i="82"/>
  <c r="N32" i="82"/>
  <c r="F32" i="82"/>
  <c r="N31" i="82"/>
  <c r="F31" i="82"/>
  <c r="N30" i="82"/>
  <c r="F30" i="82"/>
  <c r="N29" i="82"/>
  <c r="F29" i="82"/>
  <c r="N28" i="82"/>
  <c r="F28" i="82"/>
  <c r="N27" i="82"/>
  <c r="F27" i="82"/>
  <c r="N26" i="82"/>
  <c r="F26" i="82"/>
  <c r="N25" i="82"/>
  <c r="F25" i="82"/>
  <c r="N24" i="82"/>
  <c r="F24" i="82"/>
  <c r="N23" i="82"/>
  <c r="F23" i="82"/>
  <c r="N22" i="82"/>
  <c r="F22" i="82"/>
  <c r="N21" i="82"/>
  <c r="F21" i="82"/>
  <c r="N20" i="82"/>
  <c r="F20" i="82"/>
  <c r="N19" i="82"/>
  <c r="F19" i="82"/>
  <c r="N18" i="82"/>
  <c r="F18" i="82"/>
  <c r="N17" i="82"/>
  <c r="F17" i="82"/>
  <c r="N16" i="82"/>
  <c r="F16" i="82"/>
  <c r="N15" i="82"/>
  <c r="F15" i="82"/>
  <c r="N14" i="82"/>
  <c r="F14" i="82"/>
  <c r="N13" i="82"/>
  <c r="F13" i="82"/>
  <c r="N12" i="82"/>
  <c r="F12" i="82"/>
  <c r="N11" i="82"/>
  <c r="F11" i="82"/>
  <c r="N10" i="82"/>
  <c r="N55" i="82" s="1"/>
  <c r="F10" i="82"/>
  <c r="N9" i="82"/>
  <c r="F9" i="82"/>
  <c r="N8" i="82"/>
  <c r="F8" i="82"/>
  <c r="N7" i="82"/>
  <c r="F7" i="82"/>
  <c r="N6" i="82"/>
  <c r="F6" i="82"/>
  <c r="N5" i="82"/>
  <c r="F5" i="82"/>
  <c r="N4" i="82"/>
  <c r="F4" i="82"/>
  <c r="M55" i="81"/>
  <c r="L55" i="81"/>
  <c r="K55" i="81"/>
  <c r="E55" i="81"/>
  <c r="D55" i="81"/>
  <c r="C55" i="81"/>
  <c r="N54" i="81"/>
  <c r="F54" i="81"/>
  <c r="N53" i="81"/>
  <c r="F53" i="81"/>
  <c r="N52" i="81"/>
  <c r="F52" i="81"/>
  <c r="N51" i="81"/>
  <c r="F51" i="81"/>
  <c r="N50" i="81"/>
  <c r="F50" i="81"/>
  <c r="N49" i="81"/>
  <c r="F49" i="81"/>
  <c r="N48" i="81"/>
  <c r="F48" i="81"/>
  <c r="N47" i="81"/>
  <c r="F47" i="81"/>
  <c r="N46" i="81"/>
  <c r="F46" i="81"/>
  <c r="N45" i="81"/>
  <c r="F45" i="81"/>
  <c r="N44" i="81"/>
  <c r="F44" i="81"/>
  <c r="N43" i="81"/>
  <c r="F43" i="81"/>
  <c r="N42" i="81"/>
  <c r="F42" i="81"/>
  <c r="N41" i="81"/>
  <c r="F41" i="81"/>
  <c r="N40" i="81"/>
  <c r="F40" i="81"/>
  <c r="N39" i="81"/>
  <c r="F39" i="81"/>
  <c r="N38" i="81"/>
  <c r="F38" i="81"/>
  <c r="N37" i="81"/>
  <c r="F37" i="81"/>
  <c r="N36" i="81"/>
  <c r="F36" i="81"/>
  <c r="N35" i="81"/>
  <c r="F35" i="81"/>
  <c r="N34" i="81"/>
  <c r="F34" i="81"/>
  <c r="N33" i="81"/>
  <c r="F33" i="81"/>
  <c r="N32" i="81"/>
  <c r="F32" i="81"/>
  <c r="N31" i="81"/>
  <c r="F31" i="81"/>
  <c r="N30" i="81"/>
  <c r="F30" i="81"/>
  <c r="N29" i="81"/>
  <c r="F29" i="81"/>
  <c r="N28" i="81"/>
  <c r="F28" i="81"/>
  <c r="N27" i="81"/>
  <c r="F27" i="81"/>
  <c r="N26" i="81"/>
  <c r="F26" i="81"/>
  <c r="N25" i="81"/>
  <c r="F25" i="81"/>
  <c r="N24" i="81"/>
  <c r="F24" i="81"/>
  <c r="N23" i="81"/>
  <c r="F23" i="81"/>
  <c r="N22" i="81"/>
  <c r="F22" i="81"/>
  <c r="N21" i="81"/>
  <c r="F21" i="81"/>
  <c r="N20" i="81"/>
  <c r="F20" i="81"/>
  <c r="N19" i="81"/>
  <c r="F19" i="81"/>
  <c r="N18" i="81"/>
  <c r="F18" i="81"/>
  <c r="N17" i="81"/>
  <c r="F17" i="81"/>
  <c r="N16" i="81"/>
  <c r="F16" i="81"/>
  <c r="N15" i="81"/>
  <c r="F15" i="81"/>
  <c r="N14" i="81"/>
  <c r="F14" i="81"/>
  <c r="N13" i="81"/>
  <c r="F13" i="81"/>
  <c r="N12" i="81"/>
  <c r="F12" i="81"/>
  <c r="N11" i="81"/>
  <c r="F11" i="81"/>
  <c r="N10" i="81"/>
  <c r="F10" i="81"/>
  <c r="N9" i="81"/>
  <c r="F9" i="81"/>
  <c r="N8" i="81"/>
  <c r="F8" i="81"/>
  <c r="N7" i="81"/>
  <c r="F7" i="81"/>
  <c r="N6" i="81"/>
  <c r="F6" i="81"/>
  <c r="N5" i="81"/>
  <c r="F5" i="81"/>
  <c r="N4" i="81"/>
  <c r="F4" i="81"/>
  <c r="N53" i="80"/>
  <c r="F53" i="80"/>
  <c r="N52" i="80"/>
  <c r="F52" i="80"/>
  <c r="N51" i="80"/>
  <c r="F51" i="80"/>
  <c r="N50" i="80"/>
  <c r="F50" i="80"/>
  <c r="N49" i="80"/>
  <c r="F49" i="80"/>
  <c r="N48" i="80"/>
  <c r="F48" i="80"/>
  <c r="N47" i="80"/>
  <c r="F47" i="80"/>
  <c r="N46" i="80"/>
  <c r="F46" i="80"/>
  <c r="N45" i="80"/>
  <c r="F45" i="80"/>
  <c r="N44" i="80"/>
  <c r="F44" i="80"/>
  <c r="N43" i="80"/>
  <c r="F43" i="80"/>
  <c r="N42" i="80"/>
  <c r="F42" i="80"/>
  <c r="N41" i="80"/>
  <c r="F41" i="80"/>
  <c r="N40" i="80"/>
  <c r="F40" i="80"/>
  <c r="N39" i="80"/>
  <c r="F39" i="80"/>
  <c r="N38" i="80"/>
  <c r="F38" i="80"/>
  <c r="N37" i="80"/>
  <c r="F37" i="80"/>
  <c r="N36" i="80"/>
  <c r="F36" i="80"/>
  <c r="N35" i="80"/>
  <c r="F35" i="80"/>
  <c r="N34" i="80"/>
  <c r="F34" i="80"/>
  <c r="N33" i="80"/>
  <c r="F33" i="80"/>
  <c r="N32" i="80"/>
  <c r="F32" i="80"/>
  <c r="N31" i="80"/>
  <c r="F31" i="80"/>
  <c r="N30" i="80"/>
  <c r="F30" i="80"/>
  <c r="N29" i="80"/>
  <c r="F29" i="80"/>
  <c r="N28" i="80"/>
  <c r="F28" i="80"/>
  <c r="N27" i="80"/>
  <c r="F27" i="80"/>
  <c r="N26" i="80"/>
  <c r="F26" i="80"/>
  <c r="N25" i="80"/>
  <c r="F25" i="80"/>
  <c r="N24" i="80"/>
  <c r="F24" i="80"/>
  <c r="N23" i="80"/>
  <c r="F23" i="80"/>
  <c r="N22" i="80"/>
  <c r="F22" i="80"/>
  <c r="N21" i="80"/>
  <c r="F21" i="80"/>
  <c r="N20" i="80"/>
  <c r="F20" i="80"/>
  <c r="N19" i="80"/>
  <c r="F19" i="80"/>
  <c r="N18" i="80"/>
  <c r="F18" i="80"/>
  <c r="N17" i="80"/>
  <c r="F17" i="80"/>
  <c r="N16" i="80"/>
  <c r="F16" i="80"/>
  <c r="N15" i="80"/>
  <c r="F15" i="80"/>
  <c r="N14" i="80"/>
  <c r="F14" i="80"/>
  <c r="N13" i="80"/>
  <c r="F13" i="80"/>
  <c r="N12" i="80"/>
  <c r="F12" i="80"/>
  <c r="N11" i="80"/>
  <c r="F11" i="80"/>
  <c r="N10" i="80"/>
  <c r="F10" i="80"/>
  <c r="N9" i="80"/>
  <c r="F9" i="80"/>
  <c r="N8" i="80"/>
  <c r="F8" i="80"/>
  <c r="N7" i="80"/>
  <c r="F7" i="80"/>
  <c r="N6" i="80"/>
  <c r="F6" i="80"/>
  <c r="N5" i="80"/>
  <c r="F5" i="80"/>
  <c r="N4" i="80"/>
  <c r="F4" i="80"/>
  <c r="M55" i="79"/>
  <c r="L55" i="79"/>
  <c r="K55" i="79"/>
  <c r="E55" i="79"/>
  <c r="D55" i="79"/>
  <c r="C55" i="79"/>
  <c r="N54" i="79"/>
  <c r="F54" i="79"/>
  <c r="N53" i="79"/>
  <c r="F53" i="79"/>
  <c r="N52" i="79"/>
  <c r="F52" i="79"/>
  <c r="N51" i="79"/>
  <c r="F51" i="79"/>
  <c r="N50" i="79"/>
  <c r="F50" i="79"/>
  <c r="N49" i="79"/>
  <c r="F49" i="79"/>
  <c r="N48" i="79"/>
  <c r="F48" i="79"/>
  <c r="N47" i="79"/>
  <c r="F47" i="79"/>
  <c r="N46" i="79"/>
  <c r="F46" i="79"/>
  <c r="N45" i="79"/>
  <c r="F45" i="79"/>
  <c r="N44" i="79"/>
  <c r="F44" i="79"/>
  <c r="N43" i="79"/>
  <c r="F43" i="79"/>
  <c r="N42" i="79"/>
  <c r="F42" i="79"/>
  <c r="N41" i="79"/>
  <c r="F41" i="79"/>
  <c r="N40" i="79"/>
  <c r="F40" i="79"/>
  <c r="N39" i="79"/>
  <c r="F39" i="79"/>
  <c r="N38" i="79"/>
  <c r="F38" i="79"/>
  <c r="N37" i="79"/>
  <c r="F37" i="79"/>
  <c r="N36" i="79"/>
  <c r="F36" i="79"/>
  <c r="N35" i="79"/>
  <c r="F35" i="79"/>
  <c r="N34" i="79"/>
  <c r="F34" i="79"/>
  <c r="N33" i="79"/>
  <c r="F33" i="79"/>
  <c r="N32" i="79"/>
  <c r="F32" i="79"/>
  <c r="N31" i="79"/>
  <c r="F31" i="79"/>
  <c r="N30" i="79"/>
  <c r="F30" i="79"/>
  <c r="N29" i="79"/>
  <c r="F29" i="79"/>
  <c r="N28" i="79"/>
  <c r="F28" i="79"/>
  <c r="N27" i="79"/>
  <c r="F27" i="79"/>
  <c r="N26" i="79"/>
  <c r="F26" i="79"/>
  <c r="N25" i="79"/>
  <c r="F25" i="79"/>
  <c r="N24" i="79"/>
  <c r="F24" i="79"/>
  <c r="N23" i="79"/>
  <c r="F23" i="79"/>
  <c r="N22" i="79"/>
  <c r="F22" i="79"/>
  <c r="N21" i="79"/>
  <c r="F21" i="79"/>
  <c r="N20" i="79"/>
  <c r="F20" i="79"/>
  <c r="N19" i="79"/>
  <c r="F19" i="79"/>
  <c r="N18" i="79"/>
  <c r="F18" i="79"/>
  <c r="N17" i="79"/>
  <c r="F17" i="79"/>
  <c r="N16" i="79"/>
  <c r="F16" i="79"/>
  <c r="N15" i="79"/>
  <c r="F15" i="79"/>
  <c r="N14" i="79"/>
  <c r="F14" i="79"/>
  <c r="N13" i="79"/>
  <c r="F13" i="79"/>
  <c r="N12" i="79"/>
  <c r="F12" i="79"/>
  <c r="N11" i="79"/>
  <c r="F11" i="79"/>
  <c r="N10" i="79"/>
  <c r="F10" i="79"/>
  <c r="N9" i="79"/>
  <c r="F9" i="79"/>
  <c r="N8" i="79"/>
  <c r="F8" i="79"/>
  <c r="N7" i="79"/>
  <c r="F7" i="79"/>
  <c r="N6" i="79"/>
  <c r="F6" i="79"/>
  <c r="N5" i="79"/>
  <c r="F5" i="79"/>
  <c r="N4" i="79"/>
  <c r="F4" i="79"/>
  <c r="M55" i="78"/>
  <c r="L55" i="78"/>
  <c r="K55" i="78"/>
  <c r="E55" i="78"/>
  <c r="D55" i="78"/>
  <c r="C55" i="78"/>
  <c r="N54" i="78"/>
  <c r="F54" i="78"/>
  <c r="N53" i="78"/>
  <c r="F53" i="78"/>
  <c r="N52" i="78"/>
  <c r="F52" i="78"/>
  <c r="N51" i="78"/>
  <c r="F51" i="78"/>
  <c r="N50" i="78"/>
  <c r="F50" i="78"/>
  <c r="N49" i="78"/>
  <c r="F49" i="78"/>
  <c r="N48" i="78"/>
  <c r="F48" i="78"/>
  <c r="N47" i="78"/>
  <c r="F47" i="78"/>
  <c r="N46" i="78"/>
  <c r="F46" i="78"/>
  <c r="N45" i="78"/>
  <c r="F45" i="78"/>
  <c r="N44" i="78"/>
  <c r="F44" i="78"/>
  <c r="N43" i="78"/>
  <c r="F43" i="78"/>
  <c r="N42" i="78"/>
  <c r="F42" i="78"/>
  <c r="N41" i="78"/>
  <c r="F41" i="78"/>
  <c r="N40" i="78"/>
  <c r="F40" i="78"/>
  <c r="N39" i="78"/>
  <c r="F39" i="78"/>
  <c r="N38" i="78"/>
  <c r="F38" i="78"/>
  <c r="N37" i="78"/>
  <c r="F37" i="78"/>
  <c r="N36" i="78"/>
  <c r="F36" i="78"/>
  <c r="N35" i="78"/>
  <c r="F35" i="78"/>
  <c r="N34" i="78"/>
  <c r="F34" i="78"/>
  <c r="N33" i="78"/>
  <c r="F33" i="78"/>
  <c r="N32" i="78"/>
  <c r="F32" i="78"/>
  <c r="N31" i="78"/>
  <c r="F31" i="78"/>
  <c r="N30" i="78"/>
  <c r="F30" i="78"/>
  <c r="N29" i="78"/>
  <c r="F29" i="78"/>
  <c r="N28" i="78"/>
  <c r="F28" i="78"/>
  <c r="N27" i="78"/>
  <c r="F27" i="78"/>
  <c r="N26" i="78"/>
  <c r="F26" i="78"/>
  <c r="N25" i="78"/>
  <c r="F25" i="78"/>
  <c r="N24" i="78"/>
  <c r="F24" i="78"/>
  <c r="N23" i="78"/>
  <c r="F23" i="78"/>
  <c r="N22" i="78"/>
  <c r="F22" i="78"/>
  <c r="N21" i="78"/>
  <c r="F21" i="78"/>
  <c r="N20" i="78"/>
  <c r="F20" i="78"/>
  <c r="N19" i="78"/>
  <c r="F19" i="78"/>
  <c r="N18" i="78"/>
  <c r="F18" i="78"/>
  <c r="N17" i="78"/>
  <c r="F17" i="78"/>
  <c r="N16" i="78"/>
  <c r="F16" i="78"/>
  <c r="N15" i="78"/>
  <c r="F15" i="78"/>
  <c r="N14" i="78"/>
  <c r="F14" i="78"/>
  <c r="N13" i="78"/>
  <c r="F13" i="78"/>
  <c r="N12" i="78"/>
  <c r="F12" i="78"/>
  <c r="N11" i="78"/>
  <c r="F11" i="78"/>
  <c r="N10" i="78"/>
  <c r="F10" i="78"/>
  <c r="N9" i="78"/>
  <c r="F9" i="78"/>
  <c r="N8" i="78"/>
  <c r="F8" i="78"/>
  <c r="N7" i="78"/>
  <c r="F7" i="78"/>
  <c r="N6" i="78"/>
  <c r="F6" i="78"/>
  <c r="N5" i="78"/>
  <c r="F5" i="78"/>
  <c r="N4" i="78"/>
  <c r="F4" i="78"/>
  <c r="M55" i="77"/>
  <c r="L55" i="77"/>
  <c r="K55" i="77"/>
  <c r="E55" i="77"/>
  <c r="D55" i="77"/>
  <c r="C55" i="77"/>
  <c r="F55" i="77" s="1"/>
  <c r="N54" i="77"/>
  <c r="F54" i="77"/>
  <c r="N53" i="77"/>
  <c r="F53" i="77"/>
  <c r="N52" i="77"/>
  <c r="F52" i="77"/>
  <c r="N51" i="77"/>
  <c r="F51" i="77"/>
  <c r="N50" i="77"/>
  <c r="F50" i="77"/>
  <c r="N49" i="77"/>
  <c r="F49" i="77"/>
  <c r="N48" i="77"/>
  <c r="F48" i="77"/>
  <c r="N47" i="77"/>
  <c r="F47" i="77"/>
  <c r="N46" i="77"/>
  <c r="F46" i="77"/>
  <c r="N45" i="77"/>
  <c r="F45" i="77"/>
  <c r="N44" i="77"/>
  <c r="F44" i="77"/>
  <c r="N43" i="77"/>
  <c r="F43" i="77"/>
  <c r="N42" i="77"/>
  <c r="F42" i="77"/>
  <c r="N41" i="77"/>
  <c r="F41" i="77"/>
  <c r="N40" i="77"/>
  <c r="F40" i="77"/>
  <c r="N39" i="77"/>
  <c r="F39" i="77"/>
  <c r="N38" i="77"/>
  <c r="F38" i="77"/>
  <c r="N37" i="77"/>
  <c r="F37" i="77"/>
  <c r="N36" i="77"/>
  <c r="F36" i="77"/>
  <c r="N35" i="77"/>
  <c r="F35" i="77"/>
  <c r="N34" i="77"/>
  <c r="F34" i="77"/>
  <c r="N33" i="77"/>
  <c r="F33" i="77"/>
  <c r="N32" i="77"/>
  <c r="F32" i="77"/>
  <c r="N31" i="77"/>
  <c r="F31" i="77"/>
  <c r="N30" i="77"/>
  <c r="F30" i="77"/>
  <c r="N29" i="77"/>
  <c r="F29" i="77"/>
  <c r="N28" i="77"/>
  <c r="F28" i="77"/>
  <c r="N27" i="77"/>
  <c r="F27" i="77"/>
  <c r="N26" i="77"/>
  <c r="F26" i="77"/>
  <c r="N25" i="77"/>
  <c r="F25" i="77"/>
  <c r="N24" i="77"/>
  <c r="F24" i="77"/>
  <c r="N23" i="77"/>
  <c r="F23" i="77"/>
  <c r="N22" i="77"/>
  <c r="F22" i="77"/>
  <c r="N21" i="77"/>
  <c r="F21" i="77"/>
  <c r="N20" i="77"/>
  <c r="F20" i="77"/>
  <c r="N19" i="77"/>
  <c r="F19" i="77"/>
  <c r="N18" i="77"/>
  <c r="F18" i="77"/>
  <c r="N17" i="77"/>
  <c r="F17" i="77"/>
  <c r="N16" i="77"/>
  <c r="F16" i="77"/>
  <c r="N15" i="77"/>
  <c r="F15" i="77"/>
  <c r="N14" i="77"/>
  <c r="F14" i="77"/>
  <c r="N13" i="77"/>
  <c r="F13" i="77"/>
  <c r="N12" i="77"/>
  <c r="F12" i="77"/>
  <c r="N11" i="77"/>
  <c r="F11" i="77"/>
  <c r="N10" i="77"/>
  <c r="N55" i="77" s="1"/>
  <c r="F10" i="77"/>
  <c r="N9" i="77"/>
  <c r="F9" i="77"/>
  <c r="N8" i="77"/>
  <c r="F8" i="77"/>
  <c r="N7" i="77"/>
  <c r="F7" i="77"/>
  <c r="N6" i="77"/>
  <c r="F6" i="77"/>
  <c r="N5" i="77"/>
  <c r="F5" i="77"/>
  <c r="N4" i="77"/>
  <c r="F4" i="77"/>
  <c r="M55" i="76"/>
  <c r="L55" i="76"/>
  <c r="K55" i="76"/>
  <c r="E55" i="76"/>
  <c r="D55" i="76"/>
  <c r="C55" i="76"/>
  <c r="F55" i="76" s="1"/>
  <c r="N54" i="76"/>
  <c r="F54" i="76"/>
  <c r="N53" i="76"/>
  <c r="F53" i="76"/>
  <c r="N52" i="76"/>
  <c r="F52" i="76"/>
  <c r="N51" i="76"/>
  <c r="F51" i="76"/>
  <c r="N50" i="76"/>
  <c r="F50" i="76"/>
  <c r="N49" i="76"/>
  <c r="F49" i="76"/>
  <c r="N48" i="76"/>
  <c r="F48" i="76"/>
  <c r="N47" i="76"/>
  <c r="F47" i="76"/>
  <c r="N46" i="76"/>
  <c r="F46" i="76"/>
  <c r="N45" i="76"/>
  <c r="F45" i="76"/>
  <c r="N44" i="76"/>
  <c r="F44" i="76"/>
  <c r="N43" i="76"/>
  <c r="F43" i="76"/>
  <c r="N42" i="76"/>
  <c r="F42" i="76"/>
  <c r="N41" i="76"/>
  <c r="F41" i="76"/>
  <c r="N40" i="76"/>
  <c r="F40" i="76"/>
  <c r="N39" i="76"/>
  <c r="F39" i="76"/>
  <c r="N38" i="76"/>
  <c r="F38" i="76"/>
  <c r="N37" i="76"/>
  <c r="F37" i="76"/>
  <c r="N36" i="76"/>
  <c r="F36" i="76"/>
  <c r="N35" i="76"/>
  <c r="F35" i="76"/>
  <c r="N34" i="76"/>
  <c r="F34" i="76"/>
  <c r="N33" i="76"/>
  <c r="F33" i="76"/>
  <c r="N32" i="76"/>
  <c r="F32" i="76"/>
  <c r="N31" i="76"/>
  <c r="F31" i="76"/>
  <c r="N30" i="76"/>
  <c r="F30" i="76"/>
  <c r="N29" i="76"/>
  <c r="F29" i="76"/>
  <c r="N28" i="76"/>
  <c r="F28" i="76"/>
  <c r="N27" i="76"/>
  <c r="F27" i="76"/>
  <c r="N26" i="76"/>
  <c r="F26" i="76"/>
  <c r="N25" i="76"/>
  <c r="F25" i="76"/>
  <c r="N24" i="76"/>
  <c r="F24" i="76"/>
  <c r="N23" i="76"/>
  <c r="F23" i="76"/>
  <c r="N22" i="76"/>
  <c r="F22" i="76"/>
  <c r="N21" i="76"/>
  <c r="F21" i="76"/>
  <c r="N20" i="76"/>
  <c r="F20" i="76"/>
  <c r="N19" i="76"/>
  <c r="F19" i="76"/>
  <c r="N18" i="76"/>
  <c r="F18" i="76"/>
  <c r="N17" i="76"/>
  <c r="F17" i="76"/>
  <c r="N16" i="76"/>
  <c r="F16" i="76"/>
  <c r="N15" i="76"/>
  <c r="F15" i="76"/>
  <c r="N14" i="76"/>
  <c r="F14" i="76"/>
  <c r="N13" i="76"/>
  <c r="F13" i="76"/>
  <c r="N12" i="76"/>
  <c r="F12" i="76"/>
  <c r="N11" i="76"/>
  <c r="F11" i="76"/>
  <c r="N10" i="76"/>
  <c r="N55" i="76" s="1"/>
  <c r="F10" i="76"/>
  <c r="N9" i="76"/>
  <c r="F9" i="76"/>
  <c r="N8" i="76"/>
  <c r="F8" i="76"/>
  <c r="N7" i="76"/>
  <c r="F7" i="76"/>
  <c r="N6" i="76"/>
  <c r="F6" i="76"/>
  <c r="N5" i="76"/>
  <c r="F5" i="76"/>
  <c r="N4" i="76"/>
  <c r="F4" i="76"/>
  <c r="M55" i="75"/>
  <c r="L55" i="75"/>
  <c r="K55" i="75"/>
  <c r="F55" i="75"/>
  <c r="E55" i="75"/>
  <c r="D55" i="75"/>
  <c r="C55" i="75"/>
  <c r="N54" i="75"/>
  <c r="F54" i="75"/>
  <c r="N53" i="75"/>
  <c r="F53" i="75"/>
  <c r="N52" i="75"/>
  <c r="F52" i="75"/>
  <c r="N51" i="75"/>
  <c r="F51" i="75"/>
  <c r="N50" i="75"/>
  <c r="F50" i="75"/>
  <c r="N49" i="75"/>
  <c r="F49" i="75"/>
  <c r="N48" i="75"/>
  <c r="F48" i="75"/>
  <c r="N47" i="75"/>
  <c r="F47" i="75"/>
  <c r="N46" i="75"/>
  <c r="F46" i="75"/>
  <c r="N45" i="75"/>
  <c r="F45" i="75"/>
  <c r="N44" i="75"/>
  <c r="F44" i="75"/>
  <c r="N43" i="75"/>
  <c r="F43" i="75"/>
  <c r="N42" i="75"/>
  <c r="F42" i="75"/>
  <c r="N41" i="75"/>
  <c r="F41" i="75"/>
  <c r="N40" i="75"/>
  <c r="F40" i="75"/>
  <c r="N39" i="75"/>
  <c r="F39" i="75"/>
  <c r="N38" i="75"/>
  <c r="F38" i="75"/>
  <c r="N37" i="75"/>
  <c r="F37" i="75"/>
  <c r="N36" i="75"/>
  <c r="F36" i="75"/>
  <c r="N35" i="75"/>
  <c r="F35" i="75"/>
  <c r="N34" i="75"/>
  <c r="F34" i="75"/>
  <c r="N33" i="75"/>
  <c r="F33" i="75"/>
  <c r="N32" i="75"/>
  <c r="F32" i="75"/>
  <c r="N31" i="75"/>
  <c r="F31" i="75"/>
  <c r="N30" i="75"/>
  <c r="F30" i="75"/>
  <c r="N29" i="75"/>
  <c r="F29" i="75"/>
  <c r="N28" i="75"/>
  <c r="F28" i="75"/>
  <c r="N27" i="75"/>
  <c r="F27" i="75"/>
  <c r="N26" i="75"/>
  <c r="F26" i="75"/>
  <c r="N25" i="75"/>
  <c r="F25" i="75"/>
  <c r="N24" i="75"/>
  <c r="F24" i="75"/>
  <c r="N23" i="75"/>
  <c r="F23" i="75"/>
  <c r="N22" i="75"/>
  <c r="F22" i="75"/>
  <c r="N21" i="75"/>
  <c r="F21" i="75"/>
  <c r="N20" i="75"/>
  <c r="F20" i="75"/>
  <c r="N19" i="75"/>
  <c r="F19" i="75"/>
  <c r="N18" i="75"/>
  <c r="F18" i="75"/>
  <c r="N17" i="75"/>
  <c r="F17" i="75"/>
  <c r="N16" i="75"/>
  <c r="F16" i="75"/>
  <c r="N15" i="75"/>
  <c r="F15" i="75"/>
  <c r="N14" i="75"/>
  <c r="F14" i="75"/>
  <c r="N13" i="75"/>
  <c r="F13" i="75"/>
  <c r="N12" i="75"/>
  <c r="F12" i="75"/>
  <c r="N11" i="75"/>
  <c r="F11" i="75"/>
  <c r="N10" i="75"/>
  <c r="F10" i="75"/>
  <c r="N9" i="75"/>
  <c r="F9" i="75"/>
  <c r="N8" i="75"/>
  <c r="N55" i="75" s="1"/>
  <c r="F8" i="75"/>
  <c r="N7" i="75"/>
  <c r="F7" i="75"/>
  <c r="N6" i="75"/>
  <c r="F6" i="75"/>
  <c r="N5" i="75"/>
  <c r="F5" i="75"/>
  <c r="N4" i="75"/>
  <c r="F4" i="75"/>
  <c r="M55" i="74"/>
  <c r="L55" i="74"/>
  <c r="K55" i="74"/>
  <c r="E55" i="74"/>
  <c r="D55" i="74"/>
  <c r="C55" i="74"/>
  <c r="F55" i="74" s="1"/>
  <c r="N54" i="74"/>
  <c r="F54" i="74"/>
  <c r="N53" i="74"/>
  <c r="F53" i="74"/>
  <c r="N52" i="74"/>
  <c r="F52" i="74"/>
  <c r="N51" i="74"/>
  <c r="F51" i="74"/>
  <c r="N50" i="74"/>
  <c r="F50" i="74"/>
  <c r="N49" i="74"/>
  <c r="F49" i="74"/>
  <c r="N48" i="74"/>
  <c r="F48" i="74"/>
  <c r="N47" i="74"/>
  <c r="F47" i="74"/>
  <c r="N46" i="74"/>
  <c r="F46" i="74"/>
  <c r="N45" i="74"/>
  <c r="F45" i="74"/>
  <c r="N44" i="74"/>
  <c r="F44" i="74"/>
  <c r="N43" i="74"/>
  <c r="F43" i="74"/>
  <c r="N42" i="74"/>
  <c r="F42" i="74"/>
  <c r="N41" i="74"/>
  <c r="F41" i="74"/>
  <c r="N40" i="74"/>
  <c r="F40" i="74"/>
  <c r="N39" i="74"/>
  <c r="F39" i="74"/>
  <c r="N38" i="74"/>
  <c r="F38" i="74"/>
  <c r="N37" i="74"/>
  <c r="F37" i="74"/>
  <c r="N36" i="74"/>
  <c r="F36" i="74"/>
  <c r="N35" i="74"/>
  <c r="F35" i="74"/>
  <c r="N34" i="74"/>
  <c r="F34" i="74"/>
  <c r="N33" i="74"/>
  <c r="F33" i="74"/>
  <c r="N32" i="74"/>
  <c r="F32" i="74"/>
  <c r="N31" i="74"/>
  <c r="F31" i="74"/>
  <c r="N30" i="74"/>
  <c r="F30" i="74"/>
  <c r="N29" i="74"/>
  <c r="F29" i="74"/>
  <c r="N28" i="74"/>
  <c r="F28" i="74"/>
  <c r="N27" i="74"/>
  <c r="F27" i="74"/>
  <c r="N26" i="74"/>
  <c r="F26" i="74"/>
  <c r="N25" i="74"/>
  <c r="F25" i="74"/>
  <c r="N24" i="74"/>
  <c r="F24" i="74"/>
  <c r="N23" i="74"/>
  <c r="F23" i="74"/>
  <c r="N22" i="74"/>
  <c r="F22" i="74"/>
  <c r="N21" i="74"/>
  <c r="F21" i="74"/>
  <c r="N20" i="74"/>
  <c r="F20" i="74"/>
  <c r="N19" i="74"/>
  <c r="F19" i="74"/>
  <c r="N18" i="74"/>
  <c r="F18" i="74"/>
  <c r="N17" i="74"/>
  <c r="F17" i="74"/>
  <c r="N16" i="74"/>
  <c r="F16" i="74"/>
  <c r="N15" i="74"/>
  <c r="F15" i="74"/>
  <c r="N14" i="74"/>
  <c r="F14" i="74"/>
  <c r="N13" i="74"/>
  <c r="F13" i="74"/>
  <c r="N12" i="74"/>
  <c r="F12" i="74"/>
  <c r="N11" i="74"/>
  <c r="F11" i="74"/>
  <c r="N10" i="74"/>
  <c r="F10" i="74"/>
  <c r="N9" i="74"/>
  <c r="F9" i="74"/>
  <c r="N8" i="74"/>
  <c r="F8" i="74"/>
  <c r="N7" i="74"/>
  <c r="N55" i="74" s="1"/>
  <c r="F7" i="74"/>
  <c r="N6" i="74"/>
  <c r="F6" i="74"/>
  <c r="N5" i="74"/>
  <c r="F5" i="74"/>
  <c r="N4" i="74"/>
  <c r="F4" i="74"/>
  <c r="M55" i="73"/>
  <c r="L55" i="73"/>
  <c r="K55" i="73"/>
  <c r="E55" i="73"/>
  <c r="D55" i="73"/>
  <c r="C55" i="73"/>
  <c r="F55" i="73" s="1"/>
  <c r="N54" i="73"/>
  <c r="F54" i="73"/>
  <c r="N53" i="73"/>
  <c r="F53" i="73"/>
  <c r="N52" i="73"/>
  <c r="F52" i="73"/>
  <c r="N51" i="73"/>
  <c r="F51" i="73"/>
  <c r="N50" i="73"/>
  <c r="F50" i="73"/>
  <c r="N49" i="73"/>
  <c r="F49" i="73"/>
  <c r="N48" i="73"/>
  <c r="F48" i="73"/>
  <c r="N47" i="73"/>
  <c r="F47" i="73"/>
  <c r="N46" i="73"/>
  <c r="F46" i="73"/>
  <c r="N45" i="73"/>
  <c r="F45" i="73"/>
  <c r="N44" i="73"/>
  <c r="F44" i="73"/>
  <c r="N43" i="73"/>
  <c r="F43" i="73"/>
  <c r="N42" i="73"/>
  <c r="F42" i="73"/>
  <c r="N41" i="73"/>
  <c r="F41" i="73"/>
  <c r="N40" i="73"/>
  <c r="F40" i="73"/>
  <c r="N39" i="73"/>
  <c r="F39" i="73"/>
  <c r="N38" i="73"/>
  <c r="F38" i="73"/>
  <c r="N37" i="73"/>
  <c r="F37" i="73"/>
  <c r="N36" i="73"/>
  <c r="F36" i="73"/>
  <c r="N35" i="73"/>
  <c r="F35" i="73"/>
  <c r="N34" i="73"/>
  <c r="F34" i="73"/>
  <c r="N33" i="73"/>
  <c r="F33" i="73"/>
  <c r="N32" i="73"/>
  <c r="F32" i="73"/>
  <c r="N31" i="73"/>
  <c r="F31" i="73"/>
  <c r="N30" i="73"/>
  <c r="F30" i="73"/>
  <c r="N29" i="73"/>
  <c r="F29" i="73"/>
  <c r="N28" i="73"/>
  <c r="F28" i="73"/>
  <c r="N27" i="73"/>
  <c r="F27" i="73"/>
  <c r="N26" i="73"/>
  <c r="F26" i="73"/>
  <c r="N25" i="73"/>
  <c r="F25" i="73"/>
  <c r="N24" i="73"/>
  <c r="F24" i="73"/>
  <c r="N23" i="73"/>
  <c r="F23" i="73"/>
  <c r="N22" i="73"/>
  <c r="F22" i="73"/>
  <c r="N21" i="73"/>
  <c r="F21" i="73"/>
  <c r="N20" i="73"/>
  <c r="F20" i="73"/>
  <c r="N19" i="73"/>
  <c r="F19" i="73"/>
  <c r="N18" i="73"/>
  <c r="F18" i="73"/>
  <c r="N17" i="73"/>
  <c r="F17" i="73"/>
  <c r="N16" i="73"/>
  <c r="F16" i="73"/>
  <c r="N15" i="73"/>
  <c r="F15" i="73"/>
  <c r="N14" i="73"/>
  <c r="F14" i="73"/>
  <c r="N13" i="73"/>
  <c r="F13" i="73"/>
  <c r="N12" i="73"/>
  <c r="F12" i="73"/>
  <c r="N11" i="73"/>
  <c r="F11" i="73"/>
  <c r="N10" i="73"/>
  <c r="F10" i="73"/>
  <c r="N9" i="73"/>
  <c r="F9" i="73"/>
  <c r="N8" i="73"/>
  <c r="N55" i="73" s="1"/>
  <c r="F8" i="73"/>
  <c r="N7" i="73"/>
  <c r="F7" i="73"/>
  <c r="N6" i="73"/>
  <c r="F6" i="73"/>
  <c r="N5" i="73"/>
  <c r="F5" i="73"/>
  <c r="N4" i="73"/>
  <c r="F4" i="73"/>
  <c r="G122" i="72"/>
  <c r="F124" i="72"/>
  <c r="F123" i="72"/>
  <c r="F55" i="81" l="1"/>
  <c r="N55" i="81"/>
  <c r="N74" i="80"/>
  <c r="N55" i="79"/>
  <c r="F55" i="79"/>
  <c r="N55" i="78"/>
  <c r="F55" i="78"/>
  <c r="O50" i="16"/>
  <c r="F122" i="72" l="1"/>
  <c r="N50" i="64"/>
  <c r="F50" i="64"/>
  <c r="N49" i="64"/>
  <c r="F49" i="64"/>
  <c r="N48" i="64"/>
  <c r="F48" i="64"/>
  <c r="N47" i="64"/>
  <c r="F47" i="64"/>
  <c r="N46" i="64"/>
  <c r="F46" i="64"/>
  <c r="N45" i="64"/>
  <c r="F45" i="64"/>
  <c r="N44" i="64"/>
  <c r="F44" i="64"/>
  <c r="N43" i="64"/>
  <c r="F43" i="64"/>
  <c r="N42" i="64"/>
  <c r="F42" i="64"/>
  <c r="N41" i="64"/>
  <c r="F41" i="64"/>
  <c r="F51" i="64"/>
  <c r="N51" i="64"/>
  <c r="F52" i="64"/>
  <c r="N52" i="64"/>
  <c r="F53" i="64"/>
  <c r="N53" i="64"/>
  <c r="F54" i="64"/>
  <c r="N54" i="64"/>
  <c r="C55" i="64"/>
  <c r="D55" i="64"/>
  <c r="E55" i="64"/>
  <c r="K55" i="64"/>
  <c r="L55" i="64"/>
  <c r="M55" i="64"/>
  <c r="F55" i="64" l="1"/>
  <c r="N37" i="64" l="1"/>
  <c r="F37" i="64"/>
  <c r="N36" i="64"/>
  <c r="F36" i="64"/>
  <c r="N35" i="64"/>
  <c r="F35" i="64"/>
  <c r="N34" i="64"/>
  <c r="F34" i="64"/>
  <c r="N33" i="64"/>
  <c r="F33" i="64"/>
  <c r="N32" i="64"/>
  <c r="F32" i="64"/>
  <c r="N31" i="64"/>
  <c r="F31" i="64"/>
  <c r="N30" i="64"/>
  <c r="F30" i="64"/>
  <c r="N29" i="64"/>
  <c r="F29" i="64"/>
  <c r="N28" i="64"/>
  <c r="F28" i="64"/>
  <c r="N27" i="64"/>
  <c r="F27" i="64"/>
  <c r="N26" i="64"/>
  <c r="F26" i="64"/>
  <c r="N25" i="64"/>
  <c r="F25" i="64"/>
  <c r="N21" i="64"/>
  <c r="F21" i="64"/>
  <c r="N20" i="64"/>
  <c r="F20" i="64"/>
  <c r="N19" i="64"/>
  <c r="F19" i="64"/>
  <c r="N18" i="64"/>
  <c r="F18" i="64"/>
  <c r="N17" i="64"/>
  <c r="F17" i="64"/>
  <c r="N16" i="64"/>
  <c r="F16" i="64"/>
  <c r="N15" i="64"/>
  <c r="F15" i="64"/>
  <c r="N14" i="64"/>
  <c r="F14" i="64"/>
  <c r="N13" i="64"/>
  <c r="F13" i="64"/>
  <c r="N12" i="64"/>
  <c r="F12" i="64"/>
  <c r="N40" i="64"/>
  <c r="F40" i="64"/>
  <c r="N39" i="64"/>
  <c r="F39" i="64"/>
  <c r="N38" i="64"/>
  <c r="F38" i="64"/>
  <c r="N24" i="64"/>
  <c r="F24" i="64"/>
  <c r="N23" i="64"/>
  <c r="F23" i="64"/>
  <c r="N22" i="64"/>
  <c r="F22" i="64"/>
  <c r="G122" i="71" l="1"/>
  <c r="F124" i="71"/>
  <c r="G122" i="70"/>
  <c r="F124" i="70"/>
  <c r="AC117" i="72"/>
  <c r="AB117" i="72"/>
  <c r="AA117" i="72"/>
  <c r="Z117" i="72"/>
  <c r="Y117" i="72"/>
  <c r="X117" i="72"/>
  <c r="W117" i="72"/>
  <c r="V117" i="72"/>
  <c r="U117" i="72"/>
  <c r="T117" i="72"/>
  <c r="S117" i="72"/>
  <c r="R117" i="72"/>
  <c r="Q117" i="72"/>
  <c r="P117" i="72"/>
  <c r="O117" i="72"/>
  <c r="M117" i="72"/>
  <c r="L117" i="72"/>
  <c r="K117" i="72"/>
  <c r="J117" i="72"/>
  <c r="I117" i="72"/>
  <c r="H117" i="72"/>
  <c r="G117" i="72"/>
  <c r="E117" i="72"/>
  <c r="AC113" i="72"/>
  <c r="AB113" i="72"/>
  <c r="AA113" i="72"/>
  <c r="Z113" i="72"/>
  <c r="Y113" i="72"/>
  <c r="X113" i="72"/>
  <c r="W113" i="72"/>
  <c r="V113" i="72"/>
  <c r="U113" i="72"/>
  <c r="T113" i="72"/>
  <c r="S113" i="72"/>
  <c r="R113" i="72"/>
  <c r="Q113" i="72"/>
  <c r="P113" i="72"/>
  <c r="O113" i="72"/>
  <c r="N113" i="72"/>
  <c r="M113" i="72"/>
  <c r="L113" i="72"/>
  <c r="K113" i="72"/>
  <c r="J113" i="72"/>
  <c r="I113" i="72"/>
  <c r="H113" i="72"/>
  <c r="G113" i="72"/>
  <c r="F113" i="72"/>
  <c r="D113" i="72"/>
  <c r="E113" i="72"/>
  <c r="F123" i="71" l="1"/>
  <c r="F122" i="71"/>
  <c r="D113" i="71" l="1"/>
  <c r="E113" i="71"/>
  <c r="F113" i="71"/>
  <c r="G113" i="71"/>
  <c r="H113" i="71"/>
  <c r="I113" i="71"/>
  <c r="J113" i="71"/>
  <c r="K113" i="71"/>
  <c r="L113" i="71"/>
  <c r="M113" i="71"/>
  <c r="N113" i="71"/>
  <c r="O113" i="71"/>
  <c r="P113" i="71"/>
  <c r="Q113" i="71"/>
  <c r="R113" i="71"/>
  <c r="S113" i="71"/>
  <c r="T113" i="71"/>
  <c r="U113" i="71"/>
  <c r="V113" i="71"/>
  <c r="W113" i="71"/>
  <c r="X113" i="71"/>
  <c r="Y113" i="71"/>
  <c r="Z113" i="71"/>
  <c r="AA113" i="71"/>
  <c r="AB113" i="71"/>
  <c r="AC113" i="71"/>
  <c r="F124" i="69" l="1"/>
  <c r="F123" i="70" l="1"/>
  <c r="G122" i="69"/>
  <c r="K124" i="69" l="1"/>
  <c r="E113" i="69"/>
  <c r="F113" i="69"/>
  <c r="G113" i="69"/>
  <c r="I113" i="69"/>
  <c r="J113" i="69"/>
  <c r="K113" i="69"/>
  <c r="L113" i="69"/>
  <c r="M113" i="69"/>
  <c r="N113" i="69"/>
  <c r="O113" i="69"/>
  <c r="P113" i="69"/>
  <c r="Q113" i="69"/>
  <c r="R113" i="69"/>
  <c r="S113" i="69"/>
  <c r="T113" i="69"/>
  <c r="U113" i="69"/>
  <c r="V113" i="69"/>
  <c r="W113" i="69"/>
  <c r="X113" i="69"/>
  <c r="Y113" i="69"/>
  <c r="Z113" i="69"/>
  <c r="AA113" i="69"/>
  <c r="AB113" i="69"/>
  <c r="AC113" i="69"/>
  <c r="D113" i="69" l="1"/>
  <c r="H113" i="69"/>
  <c r="F123" i="69" l="1"/>
  <c r="F122" i="69"/>
  <c r="G122" i="68" l="1"/>
  <c r="F123" i="68" l="1"/>
  <c r="F122" i="68"/>
  <c r="G122" i="67" l="1"/>
  <c r="G122" i="66" l="1"/>
  <c r="F124" i="66"/>
  <c r="G122" i="65"/>
  <c r="F124" i="65"/>
  <c r="D113" i="53" l="1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Q113" i="53"/>
  <c r="R113" i="53"/>
  <c r="S113" i="53"/>
  <c r="T113" i="53"/>
  <c r="U113" i="53"/>
  <c r="V113" i="53"/>
  <c r="W113" i="53"/>
  <c r="X113" i="53"/>
  <c r="Y113" i="53"/>
  <c r="Z113" i="53"/>
  <c r="AA113" i="53"/>
  <c r="AB113" i="53"/>
  <c r="AC113" i="53"/>
  <c r="K20" i="50" l="1"/>
  <c r="K19" i="50"/>
  <c r="K21" i="50" s="1"/>
  <c r="AC117" i="49"/>
  <c r="AB117" i="49"/>
  <c r="AC113" i="49"/>
  <c r="C32" i="16" s="1"/>
  <c r="AB113" i="49"/>
  <c r="C31" i="16" s="1"/>
  <c r="AC112" i="51"/>
  <c r="AB112" i="51"/>
  <c r="AC108" i="51"/>
  <c r="D32" i="16" s="1"/>
  <c r="AB108" i="51"/>
  <c r="D31" i="16" s="1"/>
  <c r="N32" i="16"/>
  <c r="N31" i="16"/>
  <c r="AC117" i="71"/>
  <c r="AB117" i="71"/>
  <c r="M32" i="16"/>
  <c r="M31" i="16"/>
  <c r="AC117" i="70"/>
  <c r="AB117" i="70"/>
  <c r="AC113" i="70"/>
  <c r="L32" i="16" s="1"/>
  <c r="AB113" i="70"/>
  <c r="L31" i="16" s="1"/>
  <c r="AC117" i="69"/>
  <c r="AB117" i="69"/>
  <c r="AC117" i="68"/>
  <c r="AB117" i="68"/>
  <c r="AC113" i="68"/>
  <c r="J32" i="16" s="1"/>
  <c r="AB113" i="68"/>
  <c r="J31" i="16" s="1"/>
  <c r="AC117" i="67"/>
  <c r="AB117" i="67"/>
  <c r="AC113" i="67"/>
  <c r="I32" i="16" s="1"/>
  <c r="AB113" i="67"/>
  <c r="I31" i="16" s="1"/>
  <c r="AC117" i="66"/>
  <c r="AB117" i="66"/>
  <c r="AC113" i="66"/>
  <c r="H32" i="16" s="1"/>
  <c r="AB113" i="66"/>
  <c r="H31" i="16" s="1"/>
  <c r="AC117" i="65"/>
  <c r="AB117" i="65"/>
  <c r="AC113" i="65"/>
  <c r="G32" i="16" s="1"/>
  <c r="AB113" i="65"/>
  <c r="G31" i="16" s="1"/>
  <c r="AC117" i="56"/>
  <c r="AB117" i="56"/>
  <c r="AC113" i="56"/>
  <c r="F32" i="16" s="1"/>
  <c r="AB113" i="56"/>
  <c r="F31" i="16" s="1"/>
  <c r="K32" i="16"/>
  <c r="K31" i="16"/>
  <c r="AC117" i="53"/>
  <c r="AB117" i="53"/>
  <c r="E32" i="16"/>
  <c r="E31" i="16"/>
  <c r="N30" i="16" l="1"/>
  <c r="M30" i="16"/>
  <c r="K30" i="16"/>
  <c r="J30" i="16"/>
  <c r="H30" i="16"/>
  <c r="F30" i="16"/>
  <c r="C30" i="16"/>
  <c r="I30" i="16"/>
  <c r="L30" i="16"/>
  <c r="G30" i="16"/>
  <c r="O32" i="16"/>
  <c r="E30" i="16"/>
  <c r="D30" i="16"/>
  <c r="O31" i="16"/>
  <c r="F31" i="42" l="1"/>
  <c r="L20" i="50"/>
  <c r="F30" i="42"/>
  <c r="L19" i="50"/>
  <c r="O30" i="16"/>
  <c r="L21" i="50" l="1"/>
  <c r="E44" i="42"/>
  <c r="H117" i="56" l="1"/>
  <c r="I117" i="56"/>
  <c r="J117" i="56"/>
  <c r="K117" i="56"/>
  <c r="L117" i="56"/>
  <c r="M117" i="56"/>
  <c r="O117" i="56"/>
  <c r="P117" i="56"/>
  <c r="Q117" i="56"/>
  <c r="R117" i="56"/>
  <c r="S117" i="56"/>
  <c r="T117" i="56"/>
  <c r="U117" i="56"/>
  <c r="V117" i="56"/>
  <c r="W117" i="56"/>
  <c r="X117" i="56"/>
  <c r="Y117" i="56"/>
  <c r="Z117" i="56"/>
  <c r="AA117" i="56"/>
  <c r="O117" i="49"/>
  <c r="P117" i="49"/>
  <c r="Q117" i="49"/>
  <c r="R117" i="49"/>
  <c r="S117" i="49"/>
  <c r="T117" i="49"/>
  <c r="U117" i="49"/>
  <c r="V117" i="49"/>
  <c r="W117" i="49"/>
  <c r="X117" i="49"/>
  <c r="Y117" i="49"/>
  <c r="Z117" i="49"/>
  <c r="AA117" i="49"/>
  <c r="R119" i="49" l="1"/>
  <c r="R119" i="56"/>
  <c r="D37" i="16"/>
  <c r="E37" i="16" s="1"/>
  <c r="F37" i="16" s="1"/>
  <c r="G37" i="16" s="1"/>
  <c r="H37" i="16" s="1"/>
  <c r="I37" i="16" s="1"/>
  <c r="J37" i="16" s="1"/>
  <c r="K37" i="16" s="1"/>
  <c r="L37" i="16" s="1"/>
  <c r="M37" i="16" s="1"/>
  <c r="N37" i="16" s="1"/>
  <c r="O37" i="16" s="1"/>
  <c r="D117" i="49" l="1"/>
  <c r="N120" i="72" l="1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3" i="16"/>
  <c r="N12" i="16"/>
  <c r="N11" i="16"/>
  <c r="N10" i="16"/>
  <c r="N9" i="16"/>
  <c r="N8" i="16"/>
  <c r="F15" i="50" s="1"/>
  <c r="AA117" i="71"/>
  <c r="Z117" i="71"/>
  <c r="Y117" i="71"/>
  <c r="X117" i="71"/>
  <c r="W117" i="71"/>
  <c r="V117" i="71"/>
  <c r="U117" i="71"/>
  <c r="T117" i="71"/>
  <c r="S117" i="71"/>
  <c r="R117" i="71"/>
  <c r="Q117" i="71"/>
  <c r="P117" i="71"/>
  <c r="O117" i="71"/>
  <c r="M117" i="71"/>
  <c r="L117" i="71"/>
  <c r="K117" i="71"/>
  <c r="J117" i="71"/>
  <c r="I117" i="71"/>
  <c r="H117" i="71"/>
  <c r="G117" i="71"/>
  <c r="E117" i="71"/>
  <c r="N120" i="71" s="1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3" i="16"/>
  <c r="M12" i="16"/>
  <c r="M11" i="16"/>
  <c r="M10" i="16"/>
  <c r="M9" i="16"/>
  <c r="M8" i="16"/>
  <c r="F14" i="50" s="1"/>
  <c r="AA117" i="70"/>
  <c r="Z117" i="70"/>
  <c r="Y117" i="70"/>
  <c r="X117" i="70"/>
  <c r="W117" i="70"/>
  <c r="V117" i="70"/>
  <c r="U117" i="70"/>
  <c r="T117" i="70"/>
  <c r="S117" i="70"/>
  <c r="R117" i="70"/>
  <c r="Q117" i="70"/>
  <c r="P117" i="70"/>
  <c r="O117" i="70"/>
  <c r="M117" i="70"/>
  <c r="L117" i="70"/>
  <c r="K117" i="70"/>
  <c r="J117" i="70"/>
  <c r="I117" i="70"/>
  <c r="H117" i="70"/>
  <c r="G117" i="70"/>
  <c r="E117" i="70"/>
  <c r="N120" i="70" s="1"/>
  <c r="AA113" i="70"/>
  <c r="L28" i="16" s="1"/>
  <c r="Z113" i="70"/>
  <c r="L27" i="16" s="1"/>
  <c r="Y113" i="70"/>
  <c r="L26" i="16" s="1"/>
  <c r="X113" i="70"/>
  <c r="L25" i="16" s="1"/>
  <c r="W113" i="70"/>
  <c r="L24" i="16" s="1"/>
  <c r="V113" i="70"/>
  <c r="L23" i="16" s="1"/>
  <c r="U113" i="70"/>
  <c r="L22" i="16" s="1"/>
  <c r="T113" i="70"/>
  <c r="L21" i="16" s="1"/>
  <c r="S113" i="70"/>
  <c r="L20" i="16" s="1"/>
  <c r="R113" i="70"/>
  <c r="L19" i="16" s="1"/>
  <c r="Q113" i="70"/>
  <c r="L18" i="16" s="1"/>
  <c r="P113" i="70"/>
  <c r="L17" i="16" s="1"/>
  <c r="O113" i="70"/>
  <c r="L16" i="16" s="1"/>
  <c r="N113" i="70"/>
  <c r="M113" i="70"/>
  <c r="L13" i="16" s="1"/>
  <c r="L113" i="70"/>
  <c r="L12" i="16" s="1"/>
  <c r="K113" i="70"/>
  <c r="L11" i="16" s="1"/>
  <c r="J113" i="70"/>
  <c r="L10" i="16" s="1"/>
  <c r="I113" i="70"/>
  <c r="L9" i="16" s="1"/>
  <c r="H113" i="70"/>
  <c r="L8" i="16" s="1"/>
  <c r="F13" i="50" s="1"/>
  <c r="G113" i="70"/>
  <c r="F113" i="70"/>
  <c r="E113" i="70"/>
  <c r="D113" i="70"/>
  <c r="K27" i="16"/>
  <c r="K26" i="16"/>
  <c r="K25" i="16"/>
  <c r="K24" i="16"/>
  <c r="K23" i="16"/>
  <c r="K22" i="16"/>
  <c r="K21" i="16"/>
  <c r="K16" i="16"/>
  <c r="K13" i="16"/>
  <c r="K12" i="16"/>
  <c r="K8" i="16"/>
  <c r="F12" i="50" s="1"/>
  <c r="AA117" i="69"/>
  <c r="Z117" i="69"/>
  <c r="Y117" i="69"/>
  <c r="X117" i="69"/>
  <c r="W117" i="69"/>
  <c r="V117" i="69"/>
  <c r="U117" i="69"/>
  <c r="T117" i="69"/>
  <c r="S117" i="69"/>
  <c r="R117" i="69"/>
  <c r="Q117" i="69"/>
  <c r="P117" i="69"/>
  <c r="O117" i="69"/>
  <c r="M117" i="69"/>
  <c r="L117" i="69"/>
  <c r="K117" i="69"/>
  <c r="J117" i="69"/>
  <c r="I117" i="69"/>
  <c r="H117" i="69"/>
  <c r="G117" i="69"/>
  <c r="E117" i="69"/>
  <c r="N120" i="69" s="1"/>
  <c r="K28" i="16"/>
  <c r="K20" i="16"/>
  <c r="K19" i="16"/>
  <c r="K18" i="16"/>
  <c r="K17" i="16"/>
  <c r="K11" i="16"/>
  <c r="K10" i="16"/>
  <c r="K9" i="16"/>
  <c r="AA117" i="68"/>
  <c r="Z117" i="68"/>
  <c r="Y117" i="68"/>
  <c r="X117" i="68"/>
  <c r="W117" i="68"/>
  <c r="V117" i="68"/>
  <c r="U117" i="68"/>
  <c r="T117" i="68"/>
  <c r="S117" i="68"/>
  <c r="R117" i="68"/>
  <c r="Q117" i="68"/>
  <c r="P117" i="68"/>
  <c r="O117" i="68"/>
  <c r="M117" i="68"/>
  <c r="L117" i="68"/>
  <c r="K117" i="68"/>
  <c r="J117" i="68"/>
  <c r="I117" i="68"/>
  <c r="H117" i="68"/>
  <c r="G117" i="68"/>
  <c r="E117" i="68"/>
  <c r="N120" i="68" s="1"/>
  <c r="AA113" i="68"/>
  <c r="J28" i="16" s="1"/>
  <c r="Z113" i="68"/>
  <c r="J27" i="16" s="1"/>
  <c r="Y113" i="68"/>
  <c r="J26" i="16" s="1"/>
  <c r="X113" i="68"/>
  <c r="J25" i="16" s="1"/>
  <c r="W113" i="68"/>
  <c r="J24" i="16" s="1"/>
  <c r="V113" i="68"/>
  <c r="J23" i="16" s="1"/>
  <c r="U113" i="68"/>
  <c r="J22" i="16" s="1"/>
  <c r="T113" i="68"/>
  <c r="J21" i="16" s="1"/>
  <c r="S113" i="68"/>
  <c r="J20" i="16" s="1"/>
  <c r="R113" i="68"/>
  <c r="J19" i="16" s="1"/>
  <c r="Q113" i="68"/>
  <c r="J18" i="16" s="1"/>
  <c r="P113" i="68"/>
  <c r="J17" i="16" s="1"/>
  <c r="O113" i="68"/>
  <c r="J16" i="16" s="1"/>
  <c r="N113" i="68"/>
  <c r="M113" i="68"/>
  <c r="J13" i="16" s="1"/>
  <c r="L113" i="68"/>
  <c r="J12" i="16" s="1"/>
  <c r="K113" i="68"/>
  <c r="J11" i="16" s="1"/>
  <c r="J113" i="68"/>
  <c r="J10" i="16" s="1"/>
  <c r="I113" i="68"/>
  <c r="J9" i="16" s="1"/>
  <c r="H113" i="68"/>
  <c r="J8" i="16" s="1"/>
  <c r="G113" i="68"/>
  <c r="F113" i="68"/>
  <c r="E113" i="68"/>
  <c r="D113" i="68"/>
  <c r="D4" i="16"/>
  <c r="C45" i="16"/>
  <c r="AA117" i="67"/>
  <c r="Z117" i="67"/>
  <c r="Y117" i="67"/>
  <c r="X117" i="67"/>
  <c r="W117" i="67"/>
  <c r="V117" i="67"/>
  <c r="U117" i="67"/>
  <c r="T117" i="67"/>
  <c r="S117" i="67"/>
  <c r="R117" i="67"/>
  <c r="Q117" i="67"/>
  <c r="P117" i="67"/>
  <c r="O117" i="67"/>
  <c r="M117" i="67"/>
  <c r="L117" i="67"/>
  <c r="K117" i="67"/>
  <c r="J117" i="67"/>
  <c r="I117" i="67"/>
  <c r="H117" i="67"/>
  <c r="G117" i="67"/>
  <c r="E117" i="67"/>
  <c r="N120" i="67" s="1"/>
  <c r="AA113" i="67"/>
  <c r="I28" i="16" s="1"/>
  <c r="Z113" i="67"/>
  <c r="I27" i="16" s="1"/>
  <c r="Y113" i="67"/>
  <c r="I26" i="16" s="1"/>
  <c r="X113" i="67"/>
  <c r="I25" i="16" s="1"/>
  <c r="W113" i="67"/>
  <c r="I24" i="16" s="1"/>
  <c r="V113" i="67"/>
  <c r="I23" i="16" s="1"/>
  <c r="U113" i="67"/>
  <c r="I22" i="16" s="1"/>
  <c r="T113" i="67"/>
  <c r="I21" i="16" s="1"/>
  <c r="S113" i="67"/>
  <c r="I20" i="16" s="1"/>
  <c r="R113" i="67"/>
  <c r="I19" i="16" s="1"/>
  <c r="Q113" i="67"/>
  <c r="I18" i="16" s="1"/>
  <c r="P113" i="67"/>
  <c r="I17" i="16" s="1"/>
  <c r="O113" i="67"/>
  <c r="I16" i="16" s="1"/>
  <c r="N113" i="67"/>
  <c r="M113" i="67"/>
  <c r="I13" i="16" s="1"/>
  <c r="L113" i="67"/>
  <c r="I12" i="16" s="1"/>
  <c r="K113" i="67"/>
  <c r="I11" i="16" s="1"/>
  <c r="J113" i="67"/>
  <c r="I10" i="16" s="1"/>
  <c r="I113" i="67"/>
  <c r="I9" i="16" s="1"/>
  <c r="H113" i="67"/>
  <c r="I8" i="16" s="1"/>
  <c r="G113" i="67"/>
  <c r="F113" i="67"/>
  <c r="E113" i="67"/>
  <c r="D113" i="67"/>
  <c r="AA117" i="66"/>
  <c r="Z117" i="66"/>
  <c r="Y117" i="66"/>
  <c r="X117" i="66"/>
  <c r="W117" i="66"/>
  <c r="V117" i="66"/>
  <c r="U117" i="66"/>
  <c r="T117" i="66"/>
  <c r="S117" i="66"/>
  <c r="R117" i="66"/>
  <c r="Q117" i="66"/>
  <c r="P117" i="66"/>
  <c r="O117" i="66"/>
  <c r="M117" i="66"/>
  <c r="L117" i="66"/>
  <c r="K117" i="66"/>
  <c r="J117" i="66"/>
  <c r="I117" i="66"/>
  <c r="H117" i="66"/>
  <c r="G117" i="66"/>
  <c r="E117" i="66"/>
  <c r="N120" i="66" s="1"/>
  <c r="AA113" i="66"/>
  <c r="H28" i="16" s="1"/>
  <c r="Z113" i="66"/>
  <c r="H27" i="16" s="1"/>
  <c r="Y113" i="66"/>
  <c r="H26" i="16" s="1"/>
  <c r="X113" i="66"/>
  <c r="H25" i="16" s="1"/>
  <c r="W113" i="66"/>
  <c r="H24" i="16" s="1"/>
  <c r="V113" i="66"/>
  <c r="H23" i="16" s="1"/>
  <c r="U113" i="66"/>
  <c r="H22" i="16" s="1"/>
  <c r="T113" i="66"/>
  <c r="H21" i="16" s="1"/>
  <c r="S113" i="66"/>
  <c r="H20" i="16" s="1"/>
  <c r="R113" i="66"/>
  <c r="H19" i="16" s="1"/>
  <c r="Q113" i="66"/>
  <c r="H18" i="16" s="1"/>
  <c r="P113" i="66"/>
  <c r="H17" i="16" s="1"/>
  <c r="O113" i="66"/>
  <c r="H16" i="16" s="1"/>
  <c r="N113" i="66"/>
  <c r="M113" i="66"/>
  <c r="H13" i="16" s="1"/>
  <c r="L113" i="66"/>
  <c r="H12" i="16" s="1"/>
  <c r="K113" i="66"/>
  <c r="H11" i="16" s="1"/>
  <c r="J113" i="66"/>
  <c r="H10" i="16" s="1"/>
  <c r="I113" i="66"/>
  <c r="H9" i="16" s="1"/>
  <c r="H113" i="66"/>
  <c r="H8" i="16" s="1"/>
  <c r="G113" i="66"/>
  <c r="F113" i="66"/>
  <c r="E113" i="66"/>
  <c r="D113" i="66"/>
  <c r="AA117" i="65"/>
  <c r="Z117" i="65"/>
  <c r="Y117" i="65"/>
  <c r="X117" i="65"/>
  <c r="W117" i="65"/>
  <c r="V117" i="65"/>
  <c r="U117" i="65"/>
  <c r="T117" i="65"/>
  <c r="S117" i="65"/>
  <c r="R117" i="65"/>
  <c r="Q117" i="65"/>
  <c r="P117" i="65"/>
  <c r="O117" i="65"/>
  <c r="M117" i="65"/>
  <c r="L117" i="65"/>
  <c r="K117" i="65"/>
  <c r="J117" i="65"/>
  <c r="I117" i="65"/>
  <c r="H117" i="65"/>
  <c r="G117" i="65"/>
  <c r="E117" i="65"/>
  <c r="N120" i="65" s="1"/>
  <c r="AA113" i="65"/>
  <c r="G28" i="16" s="1"/>
  <c r="Z113" i="65"/>
  <c r="G27" i="16" s="1"/>
  <c r="Y113" i="65"/>
  <c r="G26" i="16" s="1"/>
  <c r="X113" i="65"/>
  <c r="G25" i="16" s="1"/>
  <c r="W113" i="65"/>
  <c r="G24" i="16" s="1"/>
  <c r="V113" i="65"/>
  <c r="G23" i="16" s="1"/>
  <c r="U113" i="65"/>
  <c r="G22" i="16" s="1"/>
  <c r="T113" i="65"/>
  <c r="G21" i="16" s="1"/>
  <c r="S113" i="65"/>
  <c r="G20" i="16" s="1"/>
  <c r="R113" i="65"/>
  <c r="G19" i="16" s="1"/>
  <c r="Q113" i="65"/>
  <c r="G18" i="16" s="1"/>
  <c r="P113" i="65"/>
  <c r="G17" i="16" s="1"/>
  <c r="O113" i="65"/>
  <c r="G16" i="16" s="1"/>
  <c r="N113" i="65"/>
  <c r="M113" i="65"/>
  <c r="G13" i="16" s="1"/>
  <c r="L113" i="65"/>
  <c r="G12" i="16" s="1"/>
  <c r="K113" i="65"/>
  <c r="G11" i="16" s="1"/>
  <c r="J113" i="65"/>
  <c r="G10" i="16" s="1"/>
  <c r="I113" i="65"/>
  <c r="G9" i="16" s="1"/>
  <c r="H113" i="65"/>
  <c r="G8" i="16" s="1"/>
  <c r="G113" i="65"/>
  <c r="F113" i="65"/>
  <c r="E113" i="65"/>
  <c r="D113" i="65"/>
  <c r="N11" i="64"/>
  <c r="F11" i="64"/>
  <c r="N10" i="64"/>
  <c r="F10" i="64"/>
  <c r="N9" i="64"/>
  <c r="F9" i="64"/>
  <c r="N8" i="64"/>
  <c r="F8" i="64"/>
  <c r="N7" i="64"/>
  <c r="F7" i="64"/>
  <c r="N6" i="64"/>
  <c r="F6" i="64"/>
  <c r="N5" i="64"/>
  <c r="F5" i="64"/>
  <c r="N4" i="64"/>
  <c r="F4" i="64"/>
  <c r="G117" i="56"/>
  <c r="E117" i="56"/>
  <c r="N120" i="56" s="1"/>
  <c r="AA113" i="56"/>
  <c r="F28" i="16" s="1"/>
  <c r="Z113" i="56"/>
  <c r="F27" i="16" s="1"/>
  <c r="Y113" i="56"/>
  <c r="F26" i="16" s="1"/>
  <c r="X113" i="56"/>
  <c r="F25" i="16" s="1"/>
  <c r="W113" i="56"/>
  <c r="F24" i="16" s="1"/>
  <c r="V113" i="56"/>
  <c r="F23" i="16" s="1"/>
  <c r="U113" i="56"/>
  <c r="F22" i="16" s="1"/>
  <c r="T113" i="56"/>
  <c r="F21" i="16" s="1"/>
  <c r="S113" i="56"/>
  <c r="F20" i="16" s="1"/>
  <c r="R113" i="56"/>
  <c r="F19" i="16" s="1"/>
  <c r="Q113" i="56"/>
  <c r="F18" i="16" s="1"/>
  <c r="P113" i="56"/>
  <c r="F17" i="16" s="1"/>
  <c r="O113" i="56"/>
  <c r="F16" i="16" s="1"/>
  <c r="N113" i="56"/>
  <c r="M113" i="56"/>
  <c r="F13" i="16" s="1"/>
  <c r="L113" i="56"/>
  <c r="F12" i="16" s="1"/>
  <c r="K113" i="56"/>
  <c r="F11" i="16" s="1"/>
  <c r="J113" i="56"/>
  <c r="F10" i="16" s="1"/>
  <c r="I113" i="56"/>
  <c r="F9" i="16" s="1"/>
  <c r="H113" i="56"/>
  <c r="F8" i="16" s="1"/>
  <c r="G113" i="56"/>
  <c r="F113" i="56"/>
  <c r="E113" i="56"/>
  <c r="D113" i="56"/>
  <c r="N55" i="64" l="1"/>
  <c r="R119" i="72"/>
  <c r="R119" i="71"/>
  <c r="R119" i="70"/>
  <c r="R119" i="69"/>
  <c r="R119" i="68"/>
  <c r="R119" i="67"/>
  <c r="R119" i="66"/>
  <c r="R119" i="65"/>
  <c r="K15" i="16"/>
  <c r="N15" i="16"/>
  <c r="J15" i="16"/>
  <c r="H15" i="16"/>
  <c r="I7" i="16"/>
  <c r="G15" i="16"/>
  <c r="G7" i="16"/>
  <c r="K7" i="16"/>
  <c r="L15" i="16"/>
  <c r="J7" i="16"/>
  <c r="M15" i="16"/>
  <c r="M7" i="16"/>
  <c r="H7" i="16"/>
  <c r="I15" i="16"/>
  <c r="E4" i="16"/>
  <c r="L7" i="16"/>
  <c r="N7" i="16"/>
  <c r="F15" i="16"/>
  <c r="F7" i="16"/>
  <c r="G4" i="50"/>
  <c r="G10" i="50" s="1"/>
  <c r="F11" i="50"/>
  <c r="F10" i="50"/>
  <c r="F9" i="50"/>
  <c r="F8" i="50"/>
  <c r="F7" i="50"/>
  <c r="AA117" i="53"/>
  <c r="Z117" i="53"/>
  <c r="Y117" i="53"/>
  <c r="X117" i="53"/>
  <c r="W117" i="53"/>
  <c r="V117" i="53"/>
  <c r="U117" i="53"/>
  <c r="T117" i="53"/>
  <c r="S117" i="53"/>
  <c r="R117" i="53"/>
  <c r="Q117" i="53"/>
  <c r="P117" i="53"/>
  <c r="O117" i="53"/>
  <c r="M117" i="53"/>
  <c r="L117" i="53"/>
  <c r="K117" i="53"/>
  <c r="J117" i="53"/>
  <c r="I117" i="53"/>
  <c r="H117" i="53"/>
  <c r="G117" i="53"/>
  <c r="E117" i="53"/>
  <c r="N120" i="53" s="1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3" i="16"/>
  <c r="E12" i="16"/>
  <c r="E11" i="16"/>
  <c r="E10" i="16"/>
  <c r="E9" i="16"/>
  <c r="R119" i="53" l="1"/>
  <c r="E8" i="16"/>
  <c r="F6" i="50" s="1"/>
  <c r="G14" i="50"/>
  <c r="G9" i="50"/>
  <c r="G11" i="50"/>
  <c r="G12" i="50"/>
  <c r="G13" i="50"/>
  <c r="G15" i="50"/>
  <c r="G5" i="50"/>
  <c r="G6" i="50"/>
  <c r="G7" i="50"/>
  <c r="G8" i="50"/>
  <c r="F4" i="16"/>
  <c r="N48" i="16"/>
  <c r="M48" i="16"/>
  <c r="L48" i="16"/>
  <c r="K48" i="16"/>
  <c r="J48" i="16"/>
  <c r="I48" i="16"/>
  <c r="H48" i="16"/>
  <c r="G48" i="16"/>
  <c r="F48" i="16"/>
  <c r="E48" i="16"/>
  <c r="N49" i="16"/>
  <c r="M49" i="16"/>
  <c r="L49" i="16"/>
  <c r="K49" i="16"/>
  <c r="J49" i="16"/>
  <c r="I49" i="16"/>
  <c r="H49" i="16"/>
  <c r="G49" i="16"/>
  <c r="F49" i="16"/>
  <c r="E49" i="16"/>
  <c r="E30" i="50"/>
  <c r="E29" i="50"/>
  <c r="E28" i="50"/>
  <c r="E27" i="50"/>
  <c r="E26" i="50"/>
  <c r="E25" i="50"/>
  <c r="E24" i="50"/>
  <c r="E23" i="50"/>
  <c r="E22" i="50"/>
  <c r="E21" i="50"/>
  <c r="E20" i="50"/>
  <c r="E19" i="50"/>
  <c r="H4" i="50"/>
  <c r="G4" i="16" l="1"/>
  <c r="H30" i="42" l="1"/>
  <c r="G30" i="42"/>
  <c r="G31" i="42"/>
  <c r="H32" i="42"/>
  <c r="G32" i="42"/>
  <c r="D33" i="42"/>
  <c r="E33" i="42"/>
  <c r="G35" i="42"/>
  <c r="H35" i="42"/>
  <c r="B14" i="42"/>
  <c r="E15" i="16"/>
  <c r="I4" i="16" l="1"/>
  <c r="G28" i="42"/>
  <c r="J4" i="16" l="1"/>
  <c r="AA112" i="51"/>
  <c r="Z112" i="51"/>
  <c r="Y112" i="51"/>
  <c r="X112" i="51"/>
  <c r="W112" i="51"/>
  <c r="V112" i="51"/>
  <c r="U112" i="51"/>
  <c r="T112" i="51"/>
  <c r="S112" i="51"/>
  <c r="R112" i="51"/>
  <c r="Q112" i="51"/>
  <c r="P112" i="51"/>
  <c r="O112" i="51"/>
  <c r="M112" i="51"/>
  <c r="L112" i="51"/>
  <c r="K112" i="51"/>
  <c r="J112" i="51"/>
  <c r="I112" i="51"/>
  <c r="H112" i="51"/>
  <c r="G112" i="51"/>
  <c r="E112" i="51"/>
  <c r="N115" i="51" s="1"/>
  <c r="AA108" i="51"/>
  <c r="D28" i="16" s="1"/>
  <c r="Z108" i="51"/>
  <c r="D27" i="16" s="1"/>
  <c r="Y108" i="51"/>
  <c r="D26" i="16" s="1"/>
  <c r="X108" i="51"/>
  <c r="D25" i="16" s="1"/>
  <c r="W108" i="51"/>
  <c r="D24" i="16" s="1"/>
  <c r="V108" i="51"/>
  <c r="D23" i="16" s="1"/>
  <c r="U108" i="51"/>
  <c r="D22" i="16" s="1"/>
  <c r="T108" i="51"/>
  <c r="D21" i="16" s="1"/>
  <c r="S108" i="51"/>
  <c r="D20" i="16" s="1"/>
  <c r="R108" i="51"/>
  <c r="D19" i="16" s="1"/>
  <c r="Q108" i="51"/>
  <c r="D18" i="16" s="1"/>
  <c r="P108" i="51"/>
  <c r="D17" i="16" s="1"/>
  <c r="O108" i="51"/>
  <c r="D16" i="16" s="1"/>
  <c r="N108" i="51"/>
  <c r="M108" i="51"/>
  <c r="D13" i="16" s="1"/>
  <c r="L108" i="51"/>
  <c r="D12" i="16" s="1"/>
  <c r="K108" i="51"/>
  <c r="D11" i="16" s="1"/>
  <c r="J108" i="51"/>
  <c r="D10" i="16" s="1"/>
  <c r="I108" i="51"/>
  <c r="D9" i="16" s="1"/>
  <c r="D48" i="16" s="1"/>
  <c r="H108" i="51"/>
  <c r="D8" i="16" s="1"/>
  <c r="F5" i="50" s="1"/>
  <c r="G108" i="51"/>
  <c r="F108" i="51"/>
  <c r="E108" i="51"/>
  <c r="D108" i="51"/>
  <c r="R114" i="51" l="1"/>
  <c r="D49" i="16"/>
  <c r="K4" i="16"/>
  <c r="D15" i="16"/>
  <c r="Y113" i="49"/>
  <c r="J117" i="49"/>
  <c r="J113" i="49"/>
  <c r="C10" i="16" s="1"/>
  <c r="L4" i="50"/>
  <c r="C4" i="50"/>
  <c r="C5" i="50"/>
  <c r="C6" i="50" s="1"/>
  <c r="C7" i="50" s="1"/>
  <c r="C8" i="50" s="1"/>
  <c r="C9" i="50" s="1"/>
  <c r="C10" i="50" s="1"/>
  <c r="C11" i="50" s="1"/>
  <c r="C12" i="50" s="1"/>
  <c r="C13" i="50" s="1"/>
  <c r="C14" i="50" s="1"/>
  <c r="C15" i="50" s="1"/>
  <c r="D35" i="50"/>
  <c r="L4" i="16" l="1"/>
  <c r="C26" i="16"/>
  <c r="O26" i="16" s="1"/>
  <c r="F26" i="42" s="1"/>
  <c r="O10" i="16"/>
  <c r="F10" i="42" s="1"/>
  <c r="M4" i="16" l="1"/>
  <c r="G26" i="42"/>
  <c r="H26" i="42"/>
  <c r="N4" i="16" l="1"/>
  <c r="G38" i="42"/>
  <c r="G10" i="42"/>
  <c r="H5" i="50" l="1"/>
  <c r="H6" i="50" s="1"/>
  <c r="H7" i="50" s="1"/>
  <c r="H8" i="50" s="1"/>
  <c r="H9" i="50" s="1"/>
  <c r="H10" i="50" s="1"/>
  <c r="H11" i="50" s="1"/>
  <c r="H12" i="50" s="1"/>
  <c r="H13" i="50" s="1"/>
  <c r="H14" i="50" s="1"/>
  <c r="H15" i="50" s="1"/>
  <c r="D113" i="49" l="1"/>
  <c r="E39" i="42"/>
  <c r="K4" i="50" s="1"/>
  <c r="C39" i="42"/>
  <c r="D14" i="42"/>
  <c r="D34" i="42" s="1"/>
  <c r="E117" i="49"/>
  <c r="N120" i="49" s="1"/>
  <c r="D30" i="50"/>
  <c r="D29" i="50"/>
  <c r="D28" i="50"/>
  <c r="D27" i="50"/>
  <c r="D26" i="50"/>
  <c r="D25" i="50"/>
  <c r="D24" i="50"/>
  <c r="D23" i="50"/>
  <c r="D22" i="50"/>
  <c r="D21" i="50"/>
  <c r="C5" i="16"/>
  <c r="M117" i="49"/>
  <c r="L117" i="49"/>
  <c r="K117" i="49"/>
  <c r="I117" i="49"/>
  <c r="H117" i="49"/>
  <c r="G117" i="49"/>
  <c r="F117" i="49"/>
  <c r="AA113" i="49"/>
  <c r="C28" i="16" s="1"/>
  <c r="Z113" i="49"/>
  <c r="C27" i="16" s="1"/>
  <c r="X113" i="49"/>
  <c r="C25" i="16" s="1"/>
  <c r="W113" i="49"/>
  <c r="C24" i="16" s="1"/>
  <c r="V113" i="49"/>
  <c r="C23" i="16" s="1"/>
  <c r="U113" i="49"/>
  <c r="C22" i="16" s="1"/>
  <c r="T113" i="49"/>
  <c r="C21" i="16" s="1"/>
  <c r="S113" i="49"/>
  <c r="C20" i="16" s="1"/>
  <c r="R113" i="49"/>
  <c r="C19" i="16" s="1"/>
  <c r="Q113" i="49"/>
  <c r="C18" i="16" s="1"/>
  <c r="P113" i="49"/>
  <c r="C17" i="16" s="1"/>
  <c r="O113" i="49"/>
  <c r="C16" i="16" s="1"/>
  <c r="N113" i="49"/>
  <c r="M113" i="49"/>
  <c r="L113" i="49"/>
  <c r="C12" i="16" s="1"/>
  <c r="K113" i="49"/>
  <c r="I113" i="49"/>
  <c r="H113" i="49"/>
  <c r="C8" i="16" s="1"/>
  <c r="G113" i="49"/>
  <c r="F113" i="49"/>
  <c r="N5" i="49"/>
  <c r="N117" i="49" s="1"/>
  <c r="D20" i="50"/>
  <c r="C14" i="42"/>
  <c r="O5" i="16" l="1"/>
  <c r="C49" i="16"/>
  <c r="F4" i="50"/>
  <c r="C33" i="42"/>
  <c r="B33" i="42"/>
  <c r="B34" i="42" s="1"/>
  <c r="C11" i="16"/>
  <c r="O11" i="16" s="1"/>
  <c r="C13" i="16"/>
  <c r="O13" i="16" s="1"/>
  <c r="C9" i="16"/>
  <c r="O23" i="16"/>
  <c r="O22" i="16"/>
  <c r="O20" i="16"/>
  <c r="O19" i="16"/>
  <c r="O18" i="16"/>
  <c r="O17" i="16"/>
  <c r="F17" i="42" s="1"/>
  <c r="O16" i="16"/>
  <c r="F16" i="42" s="1"/>
  <c r="O21" i="16"/>
  <c r="O12" i="16"/>
  <c r="F12" i="42" s="1"/>
  <c r="D40" i="42"/>
  <c r="E6" i="42"/>
  <c r="F6" i="42"/>
  <c r="E120" i="49"/>
  <c r="E113" i="49"/>
  <c r="E7" i="16"/>
  <c r="F118" i="49"/>
  <c r="F5" i="51" s="1"/>
  <c r="F112" i="51" s="1"/>
  <c r="F113" i="51" s="1"/>
  <c r="L119" i="49"/>
  <c r="O120" i="49" s="1"/>
  <c r="O27" i="16"/>
  <c r="F27" i="42" s="1"/>
  <c r="O24" i="16"/>
  <c r="F24" i="42" s="1"/>
  <c r="D7" i="16"/>
  <c r="O28" i="16"/>
  <c r="F28" i="42" s="1"/>
  <c r="H28" i="42" s="1"/>
  <c r="O8" i="16"/>
  <c r="F8" i="42" s="1"/>
  <c r="G8" i="42" s="1"/>
  <c r="F5" i="53" l="1"/>
  <c r="F117" i="53" s="1"/>
  <c r="F118" i="53" s="1"/>
  <c r="F120" i="51"/>
  <c r="F20" i="42"/>
  <c r="H20" i="42" s="1"/>
  <c r="F22" i="42"/>
  <c r="G22" i="42" s="1"/>
  <c r="G17" i="42"/>
  <c r="F18" i="42"/>
  <c r="G18" i="42" s="1"/>
  <c r="F23" i="42"/>
  <c r="H23" i="42" s="1"/>
  <c r="H27" i="42"/>
  <c r="G27" i="42"/>
  <c r="F21" i="42"/>
  <c r="H21" i="42" s="1"/>
  <c r="F19" i="42"/>
  <c r="G19" i="42" s="1"/>
  <c r="H38" i="42"/>
  <c r="G36" i="42"/>
  <c r="F13" i="42"/>
  <c r="H10" i="42"/>
  <c r="F11" i="42"/>
  <c r="G11" i="42" s="1"/>
  <c r="C48" i="16"/>
  <c r="C52" i="16" s="1"/>
  <c r="C34" i="42"/>
  <c r="C40" i="42" s="1"/>
  <c r="H6" i="42"/>
  <c r="E34" i="42"/>
  <c r="K3" i="50" s="1"/>
  <c r="K5" i="50" s="1"/>
  <c r="K6" i="50" s="1"/>
  <c r="G16" i="42"/>
  <c r="B40" i="42"/>
  <c r="E4" i="50"/>
  <c r="E5" i="50" s="1"/>
  <c r="E6" i="50" s="1"/>
  <c r="E7" i="50" s="1"/>
  <c r="E8" i="50" s="1"/>
  <c r="E9" i="50" s="1"/>
  <c r="E10" i="50" s="1"/>
  <c r="E11" i="50" s="1"/>
  <c r="E12" i="50" s="1"/>
  <c r="E13" i="50" s="1"/>
  <c r="E14" i="50" s="1"/>
  <c r="E15" i="50" s="1"/>
  <c r="E16" i="50"/>
  <c r="O9" i="16"/>
  <c r="F9" i="42" s="1"/>
  <c r="G9" i="42" s="1"/>
  <c r="C15" i="16"/>
  <c r="O15" i="16" s="1"/>
  <c r="C7" i="16"/>
  <c r="O49" i="16"/>
  <c r="O25" i="16"/>
  <c r="F125" i="49"/>
  <c r="H12" i="42"/>
  <c r="G12" i="42"/>
  <c r="D118" i="49"/>
  <c r="G123" i="49" s="1"/>
  <c r="H16" i="42"/>
  <c r="H8" i="42"/>
  <c r="H17" i="42"/>
  <c r="O7" i="16" l="1"/>
  <c r="O34" i="16" s="1"/>
  <c r="C34" i="16"/>
  <c r="D5" i="16" s="1"/>
  <c r="D34" i="16" s="1"/>
  <c r="F125" i="53"/>
  <c r="F5" i="56"/>
  <c r="F117" i="56" s="1"/>
  <c r="F118" i="56" s="1"/>
  <c r="F125" i="56" s="1"/>
  <c r="H22" i="42"/>
  <c r="G20" i="42"/>
  <c r="H19" i="42"/>
  <c r="G21" i="42"/>
  <c r="G23" i="42"/>
  <c r="G24" i="42"/>
  <c r="F25" i="42"/>
  <c r="H18" i="42"/>
  <c r="D5" i="51"/>
  <c r="G124" i="49"/>
  <c r="H9" i="42"/>
  <c r="E40" i="42"/>
  <c r="D19" i="50"/>
  <c r="D46" i="16"/>
  <c r="D52" i="16" s="1"/>
  <c r="O48" i="16"/>
  <c r="H24" i="42"/>
  <c r="H13" i="42"/>
  <c r="G13" i="42"/>
  <c r="H36" i="42"/>
  <c r="F14" i="42"/>
  <c r="G14" i="42" s="1"/>
  <c r="H11" i="42"/>
  <c r="F5" i="65" l="1"/>
  <c r="F117" i="65" s="1"/>
  <c r="F118" i="65" s="1"/>
  <c r="H25" i="42"/>
  <c r="G25" i="42"/>
  <c r="F33" i="42"/>
  <c r="N5" i="51"/>
  <c r="N112" i="51" s="1"/>
  <c r="L114" i="51" s="1"/>
  <c r="O115" i="51" s="1"/>
  <c r="D112" i="51"/>
  <c r="H14" i="42"/>
  <c r="C38" i="16"/>
  <c r="D36" i="50"/>
  <c r="E46" i="16"/>
  <c r="E52" i="16" s="1"/>
  <c r="C39" i="16"/>
  <c r="O38" i="16"/>
  <c r="G39" i="42"/>
  <c r="G37" i="42"/>
  <c r="H37" i="42"/>
  <c r="D38" i="16"/>
  <c r="E5" i="16"/>
  <c r="E34" i="16" s="1"/>
  <c r="F125" i="65" l="1"/>
  <c r="F5" i="66"/>
  <c r="F117" i="66" s="1"/>
  <c r="F118" i="66" s="1"/>
  <c r="F125" i="66" s="1"/>
  <c r="H33" i="42"/>
  <c r="G33" i="42"/>
  <c r="F34" i="42"/>
  <c r="H34" i="42" s="1"/>
  <c r="D113" i="51"/>
  <c r="G118" i="51" s="1"/>
  <c r="E115" i="51"/>
  <c r="D37" i="50"/>
  <c r="F46" i="16"/>
  <c r="F52" i="16" s="1"/>
  <c r="D39" i="16"/>
  <c r="H39" i="42"/>
  <c r="F5" i="16"/>
  <c r="F34" i="16" s="1"/>
  <c r="E38" i="16"/>
  <c r="F5" i="67" l="1"/>
  <c r="F117" i="67" s="1"/>
  <c r="F118" i="67" s="1"/>
  <c r="G34" i="42"/>
  <c r="F40" i="42"/>
  <c r="G40" i="42" s="1"/>
  <c r="G119" i="51"/>
  <c r="D5" i="53"/>
  <c r="D38" i="50"/>
  <c r="G46" i="16"/>
  <c r="G52" i="16" s="1"/>
  <c r="E39" i="16"/>
  <c r="G5" i="16"/>
  <c r="G34" i="16" s="1"/>
  <c r="F38" i="16"/>
  <c r="F125" i="67" l="1"/>
  <c r="F5" i="68"/>
  <c r="F117" i="68" s="1"/>
  <c r="F118" i="68" s="1"/>
  <c r="H40" i="42"/>
  <c r="D117" i="53"/>
  <c r="N5" i="53"/>
  <c r="N117" i="53" s="1"/>
  <c r="L119" i="53" s="1"/>
  <c r="O120" i="53" s="1"/>
  <c r="F39" i="16"/>
  <c r="D39" i="50"/>
  <c r="H46" i="16"/>
  <c r="H52" i="16" s="1"/>
  <c r="I46" i="16" s="1"/>
  <c r="I52" i="16" s="1"/>
  <c r="G38" i="16"/>
  <c r="H5" i="16"/>
  <c r="H34" i="16" s="1"/>
  <c r="F125" i="68" l="1"/>
  <c r="F5" i="69"/>
  <c r="F117" i="69" s="1"/>
  <c r="F118" i="69" s="1"/>
  <c r="E120" i="53"/>
  <c r="D118" i="53"/>
  <c r="G123" i="53" s="1"/>
  <c r="D40" i="50"/>
  <c r="G39" i="16"/>
  <c r="I5" i="16"/>
  <c r="I34" i="16" s="1"/>
  <c r="H38" i="16"/>
  <c r="F125" i="69" l="1"/>
  <c r="F5" i="70"/>
  <c r="F117" i="70" s="1"/>
  <c r="F118" i="70" s="1"/>
  <c r="G124" i="53"/>
  <c r="D5" i="56"/>
  <c r="H39" i="16"/>
  <c r="J5" i="16"/>
  <c r="J34" i="16" s="1"/>
  <c r="I38" i="16"/>
  <c r="F125" i="70" l="1"/>
  <c r="F5" i="71"/>
  <c r="F117" i="71" s="1"/>
  <c r="F118" i="71" s="1"/>
  <c r="D117" i="56"/>
  <c r="N5" i="56"/>
  <c r="N117" i="56" s="1"/>
  <c r="L119" i="56" s="1"/>
  <c r="O120" i="56" s="1"/>
  <c r="D41" i="50"/>
  <c r="J46" i="16"/>
  <c r="J52" i="16" s="1"/>
  <c r="I39" i="16"/>
  <c r="K5" i="16"/>
  <c r="K34" i="16" s="1"/>
  <c r="J38" i="16"/>
  <c r="F125" i="71" l="1"/>
  <c r="F5" i="72"/>
  <c r="D118" i="56"/>
  <c r="E120" i="56"/>
  <c r="D42" i="50"/>
  <c r="L5" i="16"/>
  <c r="L34" i="16" s="1"/>
  <c r="K38" i="16"/>
  <c r="F117" i="72" l="1"/>
  <c r="F118" i="72" s="1"/>
  <c r="F125" i="72" s="1"/>
  <c r="G123" i="56"/>
  <c r="G124" i="56" s="1"/>
  <c r="D5" i="65"/>
  <c r="K46" i="16"/>
  <c r="K52" i="16" s="1"/>
  <c r="J39" i="16"/>
  <c r="L38" i="16"/>
  <c r="M5" i="16"/>
  <c r="M34" i="16" s="1"/>
  <c r="D117" i="65" l="1"/>
  <c r="N5" i="65"/>
  <c r="N117" i="65" s="1"/>
  <c r="L119" i="65" s="1"/>
  <c r="O120" i="65" s="1"/>
  <c r="D43" i="50"/>
  <c r="N5" i="16"/>
  <c r="N34" i="16" s="1"/>
  <c r="M38" i="16"/>
  <c r="E120" i="65" l="1"/>
  <c r="D118" i="65"/>
  <c r="G123" i="65" s="1"/>
  <c r="L46" i="16"/>
  <c r="L52" i="16" s="1"/>
  <c r="K39" i="16"/>
  <c r="L3" i="50"/>
  <c r="L5" i="50" s="1"/>
  <c r="N38" i="16"/>
  <c r="G124" i="65" l="1"/>
  <c r="D5" i="66"/>
  <c r="D44" i="50"/>
  <c r="D117" i="66" l="1"/>
  <c r="N5" i="66"/>
  <c r="N117" i="66" s="1"/>
  <c r="L119" i="66" s="1"/>
  <c r="O120" i="66" s="1"/>
  <c r="M46" i="16"/>
  <c r="M52" i="16" s="1"/>
  <c r="L39" i="16"/>
  <c r="E120" i="66" l="1"/>
  <c r="D118" i="66"/>
  <c r="D45" i="50"/>
  <c r="G123" i="66" l="1"/>
  <c r="G124" i="66" s="1"/>
  <c r="D5" i="67"/>
  <c r="N46" i="16"/>
  <c r="N52" i="16" s="1"/>
  <c r="M39" i="16"/>
  <c r="D117" i="67" l="1"/>
  <c r="N5" i="67"/>
  <c r="N117" i="67" s="1"/>
  <c r="L119" i="67" s="1"/>
  <c r="O120" i="67" s="1"/>
  <c r="D46" i="50"/>
  <c r="E120" i="67" l="1"/>
  <c r="D118" i="67"/>
  <c r="D47" i="50"/>
  <c r="O46" i="16"/>
  <c r="O52" i="16"/>
  <c r="O39" i="16" s="1"/>
  <c r="N39" i="16"/>
  <c r="L6" i="50"/>
  <c r="K7" i="50" s="1"/>
  <c r="G123" i="67" l="1"/>
  <c r="G124" i="67" s="1"/>
  <c r="D5" i="68"/>
  <c r="D117" i="68" l="1"/>
  <c r="N5" i="68"/>
  <c r="N117" i="68" s="1"/>
  <c r="L119" i="68" s="1"/>
  <c r="O120" i="68" s="1"/>
  <c r="D118" i="68" l="1"/>
  <c r="G123" i="68" s="1"/>
  <c r="E120" i="68"/>
  <c r="G124" i="68" l="1"/>
  <c r="D5" i="69"/>
  <c r="D117" i="69" l="1"/>
  <c r="N5" i="69"/>
  <c r="N117" i="69" s="1"/>
  <c r="L119" i="69" s="1"/>
  <c r="O120" i="69" s="1"/>
  <c r="E120" i="69" l="1"/>
  <c r="D118" i="69"/>
  <c r="G123" i="69" s="1"/>
  <c r="G124" i="69" l="1"/>
  <c r="D5" i="70"/>
  <c r="N5" i="70" l="1"/>
  <c r="N117" i="70" s="1"/>
  <c r="L119" i="70" s="1"/>
  <c r="O120" i="70" s="1"/>
  <c r="D117" i="70"/>
  <c r="E120" i="70" l="1"/>
  <c r="D118" i="70"/>
  <c r="G123" i="70" s="1"/>
  <c r="G124" i="70" l="1"/>
  <c r="D5" i="71"/>
  <c r="D117" i="71" l="1"/>
  <c r="N5" i="71"/>
  <c r="N117" i="71" s="1"/>
  <c r="L119" i="71" s="1"/>
  <c r="O120" i="71" s="1"/>
  <c r="E120" i="71" l="1"/>
  <c r="D118" i="71"/>
  <c r="G123" i="71" l="1"/>
  <c r="G124" i="71" s="1"/>
  <c r="D5" i="72"/>
  <c r="D117" i="72" s="1"/>
  <c r="N5" i="72" l="1"/>
  <c r="N117" i="72" l="1"/>
  <c r="L119" i="72" s="1"/>
  <c r="O120" i="72" s="1"/>
  <c r="E120" i="72"/>
  <c r="D118" i="72"/>
  <c r="G123" i="72" s="1"/>
  <c r="G124" i="7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jean-pierre</author>
  </authors>
  <commentList>
    <comment ref="M37" authorId="0" shapeId="0" xr:uid="{00000000-0006-0000-2400-000001000000}">
      <text>
        <r>
          <rPr>
            <sz val="9"/>
            <color indexed="81"/>
            <rFont val="Tahoma"/>
            <family val="2"/>
          </rPr>
          <t xml:space="preserve">Dernier acompte
725
</t>
        </r>
      </text>
    </comment>
  </commentList>
</comments>
</file>

<file path=xl/sharedStrings.xml><?xml version="1.0" encoding="utf-8"?>
<sst xmlns="http://schemas.openxmlformats.org/spreadsheetml/2006/main" count="2737" uniqueCount="503">
  <si>
    <t>Date</t>
  </si>
  <si>
    <t>VENTE</t>
  </si>
  <si>
    <t>Virement</t>
  </si>
  <si>
    <t>Chèque</t>
  </si>
  <si>
    <t>Espèce</t>
  </si>
  <si>
    <t>Total</t>
  </si>
  <si>
    <t>Comptabilisé</t>
  </si>
  <si>
    <t>CONTRIBUTION</t>
  </si>
  <si>
    <t>Janvier</t>
  </si>
  <si>
    <t>Libellés</t>
  </si>
  <si>
    <t>Banque - BNP</t>
  </si>
  <si>
    <t>Caisse (espèces)</t>
  </si>
  <si>
    <t>Contributions Normales</t>
  </si>
  <si>
    <t>Ventes Littérature</t>
  </si>
  <si>
    <t>Recettes Fêtes IGPB</t>
  </si>
  <si>
    <t>Chapeaux Réunion IGPB</t>
  </si>
  <si>
    <t>Recettes Exeption- nelles</t>
  </si>
  <si>
    <t>Virements Internes Livert A</t>
  </si>
  <si>
    <t>Reports Caisse +       BNP( N-1)</t>
  </si>
  <si>
    <t xml:space="preserve">Location local Sauton + charges </t>
  </si>
  <si>
    <t>Electicité - Eaux Local Sauton</t>
  </si>
  <si>
    <t>Entretien équipement IGPB, Petits travaux</t>
  </si>
  <si>
    <t>Dépenses Fêtes IGPB</t>
  </si>
  <si>
    <t>Informatique, Téléphone, Abonnement Internet</t>
  </si>
  <si>
    <t>Frais Secrétariat, Lingettes, Gel …</t>
  </si>
  <si>
    <t>Location Salles Réunions</t>
  </si>
  <si>
    <t>Transport parking</t>
  </si>
  <si>
    <t>Frais Bancaires</t>
  </si>
  <si>
    <t>Virements internes</t>
  </si>
  <si>
    <t>Dépenses exception- nelles</t>
  </si>
  <si>
    <t xml:space="preserve">Date </t>
  </si>
  <si>
    <t>N°</t>
  </si>
  <si>
    <t>Recettes</t>
  </si>
  <si>
    <t>Dépenses</t>
  </si>
  <si>
    <t>Report N-1</t>
  </si>
  <si>
    <t>BNP compte courant+Caisse</t>
  </si>
  <si>
    <t>Total du mois</t>
  </si>
  <si>
    <t>Solde trésorerie BNP + CAISSE</t>
  </si>
  <si>
    <t xml:space="preserve"> </t>
  </si>
  <si>
    <t>Total recettes</t>
  </si>
  <si>
    <t>Total dépenses</t>
  </si>
  <si>
    <t>Solde trésorerie Caisse et BNP</t>
  </si>
  <si>
    <t>__</t>
  </si>
  <si>
    <t>Contrôle recettes-dépenses</t>
  </si>
  <si>
    <t>Caisse Logistique</t>
  </si>
  <si>
    <t>Relevé BNP</t>
  </si>
  <si>
    <t>Caisse Littérature</t>
  </si>
  <si>
    <t xml:space="preserve">Trésorerie </t>
  </si>
  <si>
    <t>Caisse Centrale</t>
  </si>
  <si>
    <t>Ecart</t>
  </si>
  <si>
    <t>REPORT</t>
  </si>
  <si>
    <t>-Contributions Normales</t>
  </si>
  <si>
    <t>-Ventes Littérature</t>
  </si>
  <si>
    <t>-Recettes Fêtes IGPB</t>
  </si>
  <si>
    <t>-Chapeaux Réunions IGPB</t>
  </si>
  <si>
    <t>-Recettes Exceptionnelles</t>
  </si>
  <si>
    <t>-Virement interne (Transfert Livret A et Intêrets)</t>
  </si>
  <si>
    <t>-Location local Sauton et charges</t>
  </si>
  <si>
    <t>-Electicité - Eaux Local Sauton</t>
  </si>
  <si>
    <t>-Entretien équipement IGPB, Petits travaux</t>
  </si>
  <si>
    <t>-Dépenses Fêtes IGPB</t>
  </si>
  <si>
    <t>-Informatique, Téléphone, Abonnement Internet</t>
  </si>
  <si>
    <t>-Frais Secrétariat, Lingettes, Gel …</t>
  </si>
  <si>
    <t>-Location Salles Réunions</t>
  </si>
  <si>
    <t>-Transport,parking</t>
  </si>
  <si>
    <t>-Frais Bancaires</t>
  </si>
  <si>
    <t>-Virements internes (Contribution RPIM et IDF)</t>
  </si>
  <si>
    <t>-Dépenses Exceptionnelles</t>
  </si>
  <si>
    <t>SOLDE COMPTE COURANT</t>
  </si>
  <si>
    <t>Prudente réserve Livret A BNP</t>
  </si>
  <si>
    <t>TOTAL TRESORERIE=</t>
  </si>
  <si>
    <t>TOTAL TRESORERIE + Delta Litérrature =</t>
  </si>
  <si>
    <t>Valorisation du stock</t>
  </si>
  <si>
    <t>Vente Littérature</t>
  </si>
  <si>
    <t>Achat Littérature (BSG + Autre)</t>
  </si>
  <si>
    <t>En stock</t>
  </si>
  <si>
    <t>Trésorier de l'IGPB</t>
  </si>
  <si>
    <t>Commentaires</t>
  </si>
  <si>
    <t>Réalisé</t>
  </si>
  <si>
    <t>Prévisonnel</t>
  </si>
  <si>
    <t>Prévisionnel</t>
  </si>
  <si>
    <t>Actuel</t>
  </si>
  <si>
    <t>% Actuel</t>
  </si>
  <si>
    <t>SOLDE COMPTE COURANT( N-1), (N) et (T)</t>
  </si>
  <si>
    <t>ENCAISSEMENT</t>
  </si>
  <si>
    <t>TOTAL ENCAISSEMENT</t>
  </si>
  <si>
    <t>DECAISSEMENT</t>
  </si>
  <si>
    <t>-Location local Sauton et charges (**)</t>
  </si>
  <si>
    <t>-Entretien équipement IGPB, Petits travaux (*)</t>
  </si>
  <si>
    <t>Fournitures Jérome pour entretien courant du local &amp; Produit d'hygiène</t>
  </si>
  <si>
    <t>-Achat de littérature Hors BSG (Liste Réunions, Enveloppes, Photocopies) (*)</t>
  </si>
  <si>
    <t>-Dépenses Fêtes IGPB (Avances) (*)</t>
  </si>
  <si>
    <t>-Informatique, Téléphone, Abonnement Internet (*)</t>
  </si>
  <si>
    <t>-Frais Secrétariat, Encre, Lingettes, Gel, Fournitures Perm. (*)</t>
  </si>
  <si>
    <t>-Location Salles Réunions (*)</t>
  </si>
  <si>
    <t>-Transport, Parking (*)</t>
  </si>
  <si>
    <t>Frais de livraison littérature de Campo Formio à Sauton. Frais de parking</t>
  </si>
  <si>
    <t>-Frais Bancaires (*)</t>
  </si>
  <si>
    <t>Actuellement 10,44 € / mois</t>
  </si>
  <si>
    <t>Contributions réparties à part égale entre RPIM et IDF</t>
  </si>
  <si>
    <t xml:space="preserve">-Dépenses Exceptionnelles </t>
  </si>
  <si>
    <t>OPERATIONS BUDGETEES ( A voter en réunion RI sauf cas majeur)</t>
  </si>
  <si>
    <t>Evolution Informatique et bureautique (*)</t>
  </si>
  <si>
    <t>Travaux Local Sauton (*)</t>
  </si>
  <si>
    <t>Travaux de réparation Local Sauton</t>
  </si>
  <si>
    <t>TOTAL DECAISSEMENT</t>
  </si>
  <si>
    <t xml:space="preserve">PRUDENTE RESERVE( N-1), (N) et (T) </t>
  </si>
  <si>
    <t>-Virement provisions dépenses exceptionnelles sur compte courant</t>
  </si>
  <si>
    <t>Provision 1 an de loyer( 1.700€ x 4T)</t>
  </si>
  <si>
    <t>SOLDE DE TRESORERIE</t>
  </si>
  <si>
    <t>(**) Frais Fixes Annuels Location Sauton (Livret A) :</t>
  </si>
  <si>
    <t xml:space="preserve">   </t>
  </si>
  <si>
    <t>Contributions cumulées</t>
  </si>
  <si>
    <t>Contributions mensuelles</t>
  </si>
  <si>
    <t>Prévisions Budget Mois</t>
  </si>
  <si>
    <t>Prévisions Budget</t>
  </si>
  <si>
    <t>TRESORERIE</t>
  </si>
  <si>
    <t>Budget</t>
  </si>
  <si>
    <t>Cpt courant+Liquidité</t>
  </si>
  <si>
    <t>Prudente réserve</t>
  </si>
  <si>
    <t>Février</t>
  </si>
  <si>
    <t>TOTAL</t>
  </si>
  <si>
    <t>Mars</t>
  </si>
  <si>
    <t>TOTAL+Delta Littérature</t>
  </si>
  <si>
    <t>Avril</t>
  </si>
  <si>
    <t>ECART &gt;0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</si>
  <si>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</si>
  <si>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</si>
  <si>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</si>
  <si>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</si>
  <si>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</si>
  <si>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</si>
  <si>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</si>
  <si>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</si>
  <si>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Stock Lttérature</t>
  </si>
  <si>
    <t>(*) frais fixes semestriels de fonctionnement + Opérations Budgétées :</t>
  </si>
  <si>
    <t>Evolutions Informatiques (1500 €)</t>
  </si>
  <si>
    <t>Gros Travaux Sauton (3000 €)</t>
  </si>
  <si>
    <t>Dép. Budg.</t>
  </si>
  <si>
    <t>Dépenses Budgétées</t>
  </si>
  <si>
    <t>-Evolution Informatique et bureautique</t>
  </si>
  <si>
    <t xml:space="preserve">-Travaux Local Sauton </t>
  </si>
  <si>
    <t>Evolution Informatique</t>
  </si>
  <si>
    <t>Local Sauton</t>
  </si>
  <si>
    <t>Aout</t>
  </si>
  <si>
    <t>Dépense Budgétées</t>
  </si>
  <si>
    <t xml:space="preserve">Inventaire - Différentiel de Stock </t>
  </si>
  <si>
    <t>CONTRIBUTIONS DECEMBRE 2024</t>
  </si>
  <si>
    <t>VENTES DE LITTÉRATURE DECEMBRE 2024</t>
  </si>
  <si>
    <t>VENTES DE LITTÉRATURE JANVIER 2024</t>
  </si>
  <si>
    <t>CONTRIBUTIONS JANVIER 2024</t>
  </si>
  <si>
    <t>VENTES DE LITTÉRATURE FEVRIER 2024</t>
  </si>
  <si>
    <t>CONTRIBUTIONS FEVRIER 2024</t>
  </si>
  <si>
    <t>VENTES DE LITTÉRATURE MARS 2024</t>
  </si>
  <si>
    <t>CONTRIBUTIONS MARS 2024</t>
  </si>
  <si>
    <t>VENTES DE LITTÉRATURE NOVEMBRE 2024</t>
  </si>
  <si>
    <t>VENTES DE LITTÉRATURE OCTOBRE 2024</t>
  </si>
  <si>
    <t>CONTRIBUTIONS OCTOBRE 2024</t>
  </si>
  <si>
    <t>CONTRIBUTIONS NOVEMBRE 2024</t>
  </si>
  <si>
    <t>CONTRIBUTIONS SEPTEMBRE 2024</t>
  </si>
  <si>
    <t>VENTES DE LITTÉRATURE SEPTEMBRE 2024</t>
  </si>
  <si>
    <t>CONTRIBUTIONS AOUT 2024</t>
  </si>
  <si>
    <t>VENTES DE LITTÉRATURE AOUT 2024</t>
  </si>
  <si>
    <t>CONTRIBUTIONS JUILLET 2024</t>
  </si>
  <si>
    <t>VENTES DE LITTÉRATURE JUILLET 2024</t>
  </si>
  <si>
    <t>CONTRIBUTIONS JUIN 2024</t>
  </si>
  <si>
    <t>VENTES DE LITTÉRATURE JUIN 2024</t>
  </si>
  <si>
    <t>CONTRIBUTIONS MAI 2024</t>
  </si>
  <si>
    <t>VENTES DE LITTÉRATURE MAI 2024</t>
  </si>
  <si>
    <t>CONTRIBUTIONS AVRIL 2024</t>
  </si>
  <si>
    <t>VENTES DE LITTÉRATURE AVRIL 2024</t>
  </si>
  <si>
    <t>SUIVI MENSUEL TRESORERIE 2024</t>
  </si>
  <si>
    <t>IGPB BUDGET PREVISIONNEL DE TRESORERIE 2024</t>
  </si>
  <si>
    <t>TOTAL 2024</t>
  </si>
  <si>
    <t>Budget 2024</t>
  </si>
  <si>
    <t>Alcooliques Anonymes Intergroupe Novembre 2024</t>
  </si>
  <si>
    <t>Alcooliques Anonymes Intergroupe Decembre 2024</t>
  </si>
  <si>
    <t>Alcooliques Anonymes Intergroupe Janvier 2024</t>
  </si>
  <si>
    <t>Alcooliques Anonymes Intergroupe Février 2024</t>
  </si>
  <si>
    <t>Alcooliques Anonymes Intergroupe Octobre 2024</t>
  </si>
  <si>
    <t>Alcooliques Anonymes Intergroupe Septembre 2024</t>
  </si>
  <si>
    <t>Alcooliques Anonymes Intergroupe Juillet 2024</t>
  </si>
  <si>
    <t>Alcooliques Anonymes Intergroupe Aout 2024</t>
  </si>
  <si>
    <t>Alcooliques Anonymes Intergroupe Juin 2024</t>
  </si>
  <si>
    <t>Alcooliques Anonymes Intergroupe Mai 2024</t>
  </si>
  <si>
    <t>Alcooliques Anonymes Intergroupe Mars 2024</t>
  </si>
  <si>
    <t>Alcooliques Anonymes Intergroupe Avril 2024</t>
  </si>
  <si>
    <t>Prélèvement SFR  Telecom Janvier</t>
  </si>
  <si>
    <t>Commission Bancaire Esprit Libre</t>
  </si>
  <si>
    <t>Ok</t>
  </si>
  <si>
    <t>Prélèvement Free Téléphone Portable</t>
  </si>
  <si>
    <t>Prélèvement Leasecom</t>
  </si>
  <si>
    <t>Prélèvement Bouygues</t>
  </si>
  <si>
    <t>6 réunions * 50 € (Rue de Poitiers)</t>
  </si>
  <si>
    <t>6 réunions en présentiel (35 €)</t>
  </si>
  <si>
    <t>Intérêts de 2023 : 199,69 €</t>
  </si>
  <si>
    <t>Intérêts de 2023 total</t>
  </si>
  <si>
    <t>SUIVI MENSUEL LITTERATURE 2024</t>
  </si>
  <si>
    <t>Vente Littérature 01/01 Montreuil</t>
  </si>
  <si>
    <t>Contributions Salpétrière</t>
  </si>
  <si>
    <t>Contributions St Antoine</t>
  </si>
  <si>
    <t>Dépenses 2024 non prévue au Budget</t>
  </si>
  <si>
    <t>Partie d'intérêts de 2024 versée sur compte courant</t>
  </si>
  <si>
    <t>Contributions Aqueduc</t>
  </si>
  <si>
    <t>Contributions St Maur</t>
  </si>
  <si>
    <t>Taxe Médailles (20231211) Frais Importation Jean Michel</t>
  </si>
  <si>
    <t>Contributions 8/18</t>
  </si>
  <si>
    <t>-Achat de littérature BSG + médailles</t>
  </si>
  <si>
    <t>Achat de littérature BSG+ Médailles</t>
  </si>
  <si>
    <t>Achat de littérature Hors (BSG &amp; Médailles)</t>
  </si>
  <si>
    <t>-Achat de littérature BSG &amp; Médailles</t>
  </si>
  <si>
    <t>-Achat de littérature Hors BSG &amp; Médailles</t>
  </si>
  <si>
    <t>Littérature BSG + Médailles</t>
  </si>
  <si>
    <t>Fournitures de bureau, ramette papier, tonner (Contrat HP), accessoire de rangement, classeurs, permanences photocopies</t>
  </si>
  <si>
    <t>Loyer trimestriel=1530 € , Assurance 470€, charges 460 €</t>
  </si>
  <si>
    <t>SOLDE PRUDENTE RESERVE (**)</t>
  </si>
  <si>
    <t>Prélèvement HP (Cartouches Impression)</t>
  </si>
  <si>
    <t>Contributions ???? Daniele B</t>
  </si>
  <si>
    <t>Vente Littérature 05/01 Montreuil</t>
  </si>
  <si>
    <t>Vente Littérature 05/01 Corvisart</t>
  </si>
  <si>
    <t>Vente Littérature 05/01 Les Halles de Belleville</t>
  </si>
  <si>
    <t>Vente Littérature 05/01 Personnel</t>
  </si>
  <si>
    <t>Vente Littérature 05/01 Versailles Vauban</t>
  </si>
  <si>
    <t>Vente Littérature 05/01 Sartrouville</t>
  </si>
  <si>
    <t>Vente Littérature 05/01 St Germains des Près</t>
  </si>
  <si>
    <t>Vente Littérature 05/01 Enghien Les Bains</t>
  </si>
  <si>
    <t>Vente Littérature 05/01 Aqueduc</t>
  </si>
  <si>
    <t>Vente Littérature 09/01 Bayard</t>
  </si>
  <si>
    <t>Chapeau Réunion RI du 10 Janvier 2024</t>
  </si>
  <si>
    <t>Versement IGPB vers AARPIM approuvé le 10 Janvier en RI</t>
  </si>
  <si>
    <t>Versement IGPB vers AAIDF approuvé le 10 Janvier en RI</t>
  </si>
  <si>
    <t>Versement Espèces Automate</t>
  </si>
  <si>
    <t>Contributions Les Halles de Belleville</t>
  </si>
  <si>
    <t>Vente Littérature 12/01 Montreuil</t>
  </si>
  <si>
    <t>Vente Littérature 12/01 Personnel</t>
  </si>
  <si>
    <t>Vente Littérature 12/01 Daumesnil</t>
  </si>
  <si>
    <t>Vente Littérature 12/01 Pompe</t>
  </si>
  <si>
    <t>Vente Littérature 13/01 Bastille Nation</t>
  </si>
  <si>
    <t>Achat Papier Imprimante</t>
  </si>
  <si>
    <t>Facture Photocopies Méthode</t>
  </si>
  <si>
    <t>Facture 10 Badges</t>
  </si>
  <si>
    <t>Facture 6 Rouleaux PQ</t>
  </si>
  <si>
    <t>Achat Fournitures Sucrette,…</t>
  </si>
  <si>
    <t>Factures 300CP_Dist_Sucral</t>
  </si>
  <si>
    <t>Achat Armoire Casiers Médailles</t>
  </si>
  <si>
    <t>Vente Littérature 17/01 Montreuil</t>
  </si>
  <si>
    <t>Vente Littérature 17/01 Rive Gauche</t>
  </si>
  <si>
    <t>Vente Littérature 19/01 Aqueduc + Perso</t>
  </si>
  <si>
    <t>Vente Littérature 19/01 St Germain des Près</t>
  </si>
  <si>
    <t>Vente Littérature 19/01 Jardins du Samedi</t>
  </si>
  <si>
    <t>Vente Littérature 19/01 Montsouris</t>
  </si>
  <si>
    <t>Vente Littérature 19/01 Personnel Marakkech</t>
  </si>
  <si>
    <t>Vente Littérature 19/01 Hopital Tenon</t>
  </si>
  <si>
    <t xml:space="preserve">Vente Littérature 19/01 Personnel </t>
  </si>
  <si>
    <t>Vente Littérature 19/01 St Maur</t>
  </si>
  <si>
    <t xml:space="preserve">Vente Littérature 20/01 Personnel </t>
  </si>
  <si>
    <t>Vente Littérature 20/01 Ternes</t>
  </si>
  <si>
    <t>Vente Littérature 20/01 St Antoine</t>
  </si>
  <si>
    <t>Contributions Sérénité</t>
  </si>
  <si>
    <t>Vente Littérature 26/01 Renouveau + Ermitage</t>
  </si>
  <si>
    <t>Vente Littérature 26/01 Madeleine</t>
  </si>
  <si>
    <t>Vente Littérature 26/01 Daumesnil</t>
  </si>
  <si>
    <t>Vente Littérature 26/01 Personnel</t>
  </si>
  <si>
    <t>Vente Littérature 26/01 Batignole</t>
  </si>
  <si>
    <t>Contributions Tournan</t>
  </si>
  <si>
    <t>-Electicité - Eaux Local Sauton (*)</t>
  </si>
  <si>
    <t>Contributions Italie</t>
  </si>
  <si>
    <t>Contributions St Germain des Près</t>
  </si>
  <si>
    <t>License Microsoft Office 365 5 Postes</t>
  </si>
  <si>
    <t>Contributions Champigny</t>
  </si>
  <si>
    <t>Prélèvement SFR  Telecom Février</t>
  </si>
  <si>
    <t>Ventes Litérature  Italie 27/01</t>
  </si>
  <si>
    <t>Ventes Litérature  Personnel 27/01</t>
  </si>
  <si>
    <t>Ventes Litérature Fontainbleau 02/02</t>
  </si>
  <si>
    <t>Ventes Litérature Fontainbleau 30/01</t>
  </si>
  <si>
    <t>Ventes Litérature  Montreuil 02/02</t>
  </si>
  <si>
    <t>Ventes Litérature Jardin du Samedi 02/02</t>
  </si>
  <si>
    <t>Ventes Litérature Sérenité 02/02</t>
  </si>
  <si>
    <t>Ventes Litérature Torcy 02/02</t>
  </si>
  <si>
    <t>Ventes Litérature Cerise 02/02</t>
  </si>
  <si>
    <t>Ventes Litérature  Corvisart 02/02</t>
  </si>
  <si>
    <t>Ventes Litérature  Dimanche matin 02/02</t>
  </si>
  <si>
    <t>Ventes Litérature  Dimanche matin 02/03</t>
  </si>
  <si>
    <t>Ventes Litérature  Saint Germain des Près 02/02</t>
  </si>
  <si>
    <t>Ventes Litérature  Montsouris 02/02</t>
  </si>
  <si>
    <t>Ventes Litérature Belleville Dumas 03/02</t>
  </si>
  <si>
    <t>Ventes Litérature Printemps Personnel 03/02</t>
  </si>
  <si>
    <t>Ventes Litérature Jardin du Samedi  03/02</t>
  </si>
  <si>
    <t>Ventes Litérature Huit 18  05/02</t>
  </si>
  <si>
    <t>Ventes Litérature  Trois Héritages 06/02</t>
  </si>
  <si>
    <t>Ventes Litérature Bureau de Justice  09/02</t>
  </si>
  <si>
    <t>Ventes Litérature  Savigny sur Orge 09/02</t>
  </si>
  <si>
    <t>Ventes Litérature Sainte Anne 09/02</t>
  </si>
  <si>
    <t>Ventes Litérature Saint Mandé  09/02</t>
  </si>
  <si>
    <t>Ventes Litérature  Salpetrière 09/02</t>
  </si>
  <si>
    <t>Contributions Huit 18</t>
  </si>
  <si>
    <t>Contributions Acqueduc</t>
  </si>
  <si>
    <t>Contributions St Denis</t>
  </si>
  <si>
    <t>Contributions Créteil</t>
  </si>
  <si>
    <t xml:space="preserve">Achat Médailles remboursement Jean Michel </t>
  </si>
  <si>
    <t xml:space="preserve">1933,33 € par mois </t>
  </si>
  <si>
    <t xml:space="preserve">Une Fête + Réveillon </t>
  </si>
  <si>
    <t>Avances fête (1500 €) + Réveillon (4500 €)</t>
  </si>
  <si>
    <t>145 € / mois</t>
  </si>
  <si>
    <t>Frais d'évolution Informatique, Bureautique &amp; Téléphonique</t>
  </si>
  <si>
    <t>500 € * 2  (Liste réunions Print 24) + 240 € (Enveloppes Photocopies). En 2023, les médailles étaient sur ce poste.</t>
  </si>
  <si>
    <t>1957,92 € / mois</t>
  </si>
  <si>
    <t>Les frais fixes semestriels de fonctionnement + les dépenses budgétées = 11327,50 € (Calculé sur Budget)</t>
  </si>
  <si>
    <t xml:space="preserve">Par mois : Bouygues 200,54 €, SFR 18,98 €, Leasecom 60€, Free 2€ - Par an : WIX 374,40€ + 144,00€, 2*Pack Licences Office 365 2x99€ , Zoom 149,90€ </t>
  </si>
  <si>
    <t>Facture EDF du 10/02/2023</t>
  </si>
  <si>
    <t>Abonnement Zoom Mensuel</t>
  </si>
  <si>
    <t>Contributions LGBT</t>
  </si>
  <si>
    <t>Contributions Nogent / Marne</t>
  </si>
  <si>
    <t>Contributions Bayard</t>
  </si>
  <si>
    <t>Contribution Tournan En Brie</t>
  </si>
  <si>
    <t>Facture VTC Litteratture Jean Michel du 12 FEV</t>
  </si>
  <si>
    <t xml:space="preserve">Facture BSG Littérature FC2024/02/088 </t>
  </si>
  <si>
    <t>Facture BSG Littérature FC2024/02/089</t>
  </si>
  <si>
    <t>Contribution Tenon</t>
  </si>
  <si>
    <t>Contribution Serris</t>
  </si>
  <si>
    <t>Facture Classeurs Serge</t>
  </si>
  <si>
    <t>Ventes Litérature  Personnel 10/02</t>
  </si>
  <si>
    <t>Ventes Litérature  Combs La Ville 16/02</t>
  </si>
  <si>
    <t>Ventes Litérature  Tournan en Brie 16/02</t>
  </si>
  <si>
    <t>Ventes Litérature  Serris 16/02</t>
  </si>
  <si>
    <t>Ventes Litérature  Partages 16/02</t>
  </si>
  <si>
    <t>Ventes Litérature  Partages 10/02</t>
  </si>
  <si>
    <t>Ventes Litérature  Savigny / Orge 16/02</t>
  </si>
  <si>
    <t>Ventes Litérature  Carrefour XV 16/02</t>
  </si>
  <si>
    <t>Ventes Litérature  Personnel 16/02</t>
  </si>
  <si>
    <t>Ventes Litérature  Salpétrière 16/02</t>
  </si>
  <si>
    <t>Ventes Litérature  Personnel 24/02</t>
  </si>
  <si>
    <t>Ventes Litérature  Bastille Nation 23/02</t>
  </si>
  <si>
    <t>Ventes Litérature Jardin du Samedi 16/02</t>
  </si>
  <si>
    <t>Ventes Litérature  Nogent 23/02</t>
  </si>
  <si>
    <t>Ventes Litérature  LGBT+ 24/02</t>
  </si>
  <si>
    <t>Ventes Litérature  Combs La Ville 24/02</t>
  </si>
  <si>
    <t>Ventes Litérature  Renouveau 24/02</t>
  </si>
  <si>
    <t>Ventes Litérature Aqueduc &amp; Champigny 16/02</t>
  </si>
  <si>
    <t>Contribution Bourg La Reine</t>
  </si>
  <si>
    <t xml:space="preserve">Plateforme du Batiment Achat 5 Badges </t>
  </si>
  <si>
    <t>Facture Achat Gobelets 16/02</t>
  </si>
  <si>
    <t>Achat Enveloppe Papier Imprimante</t>
  </si>
  <si>
    <t>Facture VTC Litteratture Jean Michel du 29 FEV</t>
  </si>
  <si>
    <t>Facture BSG Littérature FC2024/02/169</t>
  </si>
  <si>
    <t>Ventes Litérature Créteil Village 09/02</t>
  </si>
  <si>
    <t>Ventes Litérature Savigny sur Orge 09/02</t>
  </si>
  <si>
    <t>Ventes Litérature Trois Héritages 06/02</t>
  </si>
  <si>
    <t>Ventes Litérature Personnel 10/02</t>
  </si>
  <si>
    <t>Ventes Litérature Partages 10/02</t>
  </si>
  <si>
    <t>Ventes Litérature Combs La Ville 16/02</t>
  </si>
  <si>
    <t>Ventes Litérature Tournan en Brie 16/02</t>
  </si>
  <si>
    <t>Ventes Litérature Serris 16/02</t>
  </si>
  <si>
    <t>Ventes Litérature Partages 16/02</t>
  </si>
  <si>
    <t>Ventes Litérature Savigny / Orge 16/02</t>
  </si>
  <si>
    <t>Ventes Litérature Carrefour XV 16/02</t>
  </si>
  <si>
    <t>Ventes Litérature Personnel 16/02</t>
  </si>
  <si>
    <t>Ventes Litérature Salpétrière 16/02</t>
  </si>
  <si>
    <t>Contribution Courbevoie Becon</t>
  </si>
  <si>
    <t>Christian</t>
  </si>
  <si>
    <t>Contribution Carrefour XV</t>
  </si>
  <si>
    <t>Contribution Combs La Ville</t>
  </si>
  <si>
    <t>Contribution St Maur</t>
  </si>
  <si>
    <t>Contribution Aqueduc</t>
  </si>
  <si>
    <t>Contribution Groupe Anglophone (AARPIM)</t>
  </si>
  <si>
    <t>Contribution 8/18</t>
  </si>
  <si>
    <t>Contribution Champigny</t>
  </si>
  <si>
    <t>Contribution Belleville Dumas</t>
  </si>
  <si>
    <t>Contribution Denfert Rochereau</t>
  </si>
  <si>
    <t>Chapeau Réunion RI du 06 Mars 2024</t>
  </si>
  <si>
    <t>Contribution Partages</t>
  </si>
  <si>
    <t>Contribution Chelles</t>
  </si>
  <si>
    <t>Contribution Victoire</t>
  </si>
  <si>
    <t>Contribution Montsouris</t>
  </si>
  <si>
    <t>Leasecom - Assurance 2024</t>
  </si>
  <si>
    <t>Ventes Literrature 01/03 Personnel</t>
  </si>
  <si>
    <t>Ventes Literrature 01/03 St Sulplice</t>
  </si>
  <si>
    <t>Ventes Literrature 01/03 Trois Héritage</t>
  </si>
  <si>
    <t>Ventes Literrature 01/03 Aqueduc</t>
  </si>
  <si>
    <t>Ventes Literrature 01/03 Violet Vaugirard</t>
  </si>
  <si>
    <t>Ventes Literrature 02/03 St Maur</t>
  </si>
  <si>
    <t>Ventes Literrature 02/03 Personnel</t>
  </si>
  <si>
    <t>Ventes Literrature 02/03 Plaisance</t>
  </si>
  <si>
    <t>Ventes Literrature 08/03 Personnel</t>
  </si>
  <si>
    <t>Ventes Literrature 08/03 Montreuil</t>
  </si>
  <si>
    <t>Ventes Literrature 08/03 Champigny</t>
  </si>
  <si>
    <t>Ventes Literrature 08/03 Les Halles Belleville</t>
  </si>
  <si>
    <t>Ventes Literrature 08/03 Daumesnil</t>
  </si>
  <si>
    <t>Ventes Literrature 08/03 Aqueduc</t>
  </si>
  <si>
    <t>Ventes Literrature 08/03 Transmitello</t>
  </si>
  <si>
    <t>Ventes Literrature 08/03 St Maur</t>
  </si>
  <si>
    <t>Ventes Literrature 09/03 St Germain des Près</t>
  </si>
  <si>
    <t>Ventes Literrature 09/03 Tournan</t>
  </si>
  <si>
    <t>Ventes Literrature 09/03 LGBT+</t>
  </si>
  <si>
    <t xml:space="preserve">Ventes Literrature 09/03 Personnel </t>
  </si>
  <si>
    <t>Achat_Fournitures &amp; Lingettes</t>
  </si>
  <si>
    <t>Achat_Robinet_Arret</t>
  </si>
  <si>
    <t>Contribution Halles de Belleville</t>
  </si>
  <si>
    <t>Ventes Literrature 11/03 Hopital Tenon</t>
  </si>
  <si>
    <t>Ventes Literrature 11/03 Fontainebleau</t>
  </si>
  <si>
    <t>Ventes Literrature 11/03 Montreuil</t>
  </si>
  <si>
    <t>Ventes Literrature 15/03 Ville Parisis</t>
  </si>
  <si>
    <t>Ventes Literrature 15/03 Montreuil</t>
  </si>
  <si>
    <t>Ventes Literrature 15/03 Personnel</t>
  </si>
  <si>
    <t>Ventes Literrature 15/03 Rien qu'aujourd'hui</t>
  </si>
  <si>
    <t>Ventes Literrature 15/03 Ternes</t>
  </si>
  <si>
    <t>Ventes Literrature 15/03 Jerdins du Samedi</t>
  </si>
  <si>
    <t>Ventes Literrature 15/03 Salpétrière</t>
  </si>
  <si>
    <t>Contribution Tournan</t>
  </si>
  <si>
    <t>Contribution St Antoine</t>
  </si>
  <si>
    <t>Contribution Daumesnil</t>
  </si>
  <si>
    <t>Facture print24 3500 Dépliants Jean Michel</t>
  </si>
  <si>
    <t>Facture Plastifieuse Jean Michel</t>
  </si>
  <si>
    <t>Facture Plastifieuse Recharges Jean Michel</t>
  </si>
  <si>
    <t>Ventes Literrature 16/03 St Maur</t>
  </si>
  <si>
    <t>Ventes Literrature 20/03 Montreuil</t>
  </si>
  <si>
    <t>Ventes Literrature 22/03 Nogent sur Marne</t>
  </si>
  <si>
    <t>Ventes Literrature 22/03 Personnel</t>
  </si>
  <si>
    <t>Ventes Literrature 22/03 Bourg la Reine</t>
  </si>
  <si>
    <t>Ventes Literrature 22/03 Violet Vaugirard</t>
  </si>
  <si>
    <t>Ventes Literrature 23/03 Personnel</t>
  </si>
  <si>
    <t>Ventes Literrature 23/03 Bastille Nation</t>
  </si>
  <si>
    <t>Achat Fourniture Permanence 22/03</t>
  </si>
  <si>
    <t>Loyer T1 2024 Sauton</t>
  </si>
  <si>
    <t>Loyer T2 2024 Sauton 1563,90€</t>
  </si>
  <si>
    <t>Contribution Nogent Sur Marne</t>
  </si>
  <si>
    <t>Contribution 24 Heures</t>
  </si>
  <si>
    <t>Contribution 8-18</t>
  </si>
  <si>
    <t>Ventes Literrature 27/03 Batignole</t>
  </si>
  <si>
    <t>Ventes Literrature 28/03 Personnel</t>
  </si>
  <si>
    <t>Ventes Literrature 27/03 Montreuil</t>
  </si>
  <si>
    <t>Ventes Literrature 29/03 LGBT+</t>
  </si>
  <si>
    <t>Ventes Literrature 29/03 Printemps</t>
  </si>
  <si>
    <t>Ventes Literrature 29/03 Champigny</t>
  </si>
  <si>
    <t>Ventes Literrature 29/03 Corvisart</t>
  </si>
  <si>
    <t>Ventes Literrature 29/03 Personnel</t>
  </si>
  <si>
    <t>Ventes Literrature 29/03 Ste Anne</t>
  </si>
  <si>
    <t>Ventes Literrature 30/03 Bureau Santé</t>
  </si>
  <si>
    <t>Ventes Literrature 30/03 Ste Anne + Nogent</t>
  </si>
  <si>
    <t>Virement pour Espèce Christian</t>
  </si>
  <si>
    <t>Contribution Rive Gauche</t>
  </si>
  <si>
    <t xml:space="preserve">Prélèvement HP (Cartouches Impression) </t>
  </si>
  <si>
    <t>Prélèvement SFR  Telecom Mars</t>
  </si>
  <si>
    <t>Prélèvement SFR  Telecom Avril</t>
  </si>
  <si>
    <t>TRESORERIE IGPB 2024 au 30/04/2024</t>
  </si>
  <si>
    <t>Le 30/04/2024</t>
  </si>
  <si>
    <t>Forfait_Annuel_Wix_Email_Marketing</t>
  </si>
  <si>
    <t>Facture Bureau Vallée Papier Secrétariat</t>
  </si>
  <si>
    <t>COMMISSIONS FACTURE NUMERO 20240401048788555 compté 2 fois ???</t>
  </si>
  <si>
    <t>Commission Bancaire Esprit Libre -Erreur Réclamation-</t>
  </si>
  <si>
    <t>Vente Littérature Montsouris 05/04</t>
  </si>
  <si>
    <t>Vente Littérature Transmitelo 05/04</t>
  </si>
  <si>
    <t>Vente Littérature Partages 05/04</t>
  </si>
  <si>
    <t>Vente Littérature Daumesnil 05/04</t>
  </si>
  <si>
    <t>Vente Littérature Personnel 05/04</t>
  </si>
  <si>
    <t>Vente Littérature Montreuil 05/04</t>
  </si>
  <si>
    <t>Vente Littérature Italie 05/04</t>
  </si>
  <si>
    <t>Vente Littérature Hopital Tenon 06/04</t>
  </si>
  <si>
    <t>Vente Littérature Personnel 06/04</t>
  </si>
  <si>
    <t>Commission Bancaire Esprit Libre -Erreur Annulée</t>
  </si>
  <si>
    <t>Contribution Créteil Village</t>
  </si>
  <si>
    <t>Contribution Ternes</t>
  </si>
  <si>
    <t>Achat Médailles Jean Michel</t>
  </si>
  <si>
    <t>Achat Médailles Taxes Jean Michel</t>
  </si>
  <si>
    <t>Achat Fournirures Permanence</t>
  </si>
  <si>
    <t>Vente Littérature Personnel 09/04</t>
  </si>
  <si>
    <t>Vente Littérature Personnel 12/04</t>
  </si>
  <si>
    <t>Vente Littérature Dimanche Matin 12/04</t>
  </si>
  <si>
    <t>Vente Littérature Champigny 09/04</t>
  </si>
  <si>
    <t>Vente Littérature Combs La Ville 09/04</t>
  </si>
  <si>
    <t>Vente Littérature Montreuil 12/04</t>
  </si>
  <si>
    <t>Vente Littérature Créteil Champigny 12/04</t>
  </si>
  <si>
    <t>Vente Littérature Renouveau 12/04</t>
  </si>
  <si>
    <t>Vente Littérature Anglophones 12/04</t>
  </si>
  <si>
    <t>Vente Littérature Rive Gauche 12/04</t>
  </si>
  <si>
    <t>Facture EDF</t>
  </si>
  <si>
    <t>Vente Littérature Personnel 15/04</t>
  </si>
  <si>
    <t>Vente Littérature Violet Vaugirard 15/04</t>
  </si>
  <si>
    <t>Vente Littérature Belleville Dumas 20/04</t>
  </si>
  <si>
    <t>Vente Littérature Montreuil 19/04</t>
  </si>
  <si>
    <t>Vente Littérature Ternes 20/04</t>
  </si>
  <si>
    <t>Vente Littérature Personnel 20/04</t>
  </si>
  <si>
    <t>Facture AAPL Couverture Brochures</t>
  </si>
  <si>
    <t>Contribution Danfert Rochereau</t>
  </si>
  <si>
    <t>Contribution 24 Heures Zoom</t>
  </si>
  <si>
    <t>Contribution Cochin</t>
  </si>
  <si>
    <t>Contribution Les Lilas</t>
  </si>
  <si>
    <t>Vente Littérature Bureau Justice/ Renouveau 26/04</t>
  </si>
  <si>
    <t>Vente Littérature Personnel 26/04</t>
  </si>
  <si>
    <t>Vente Littérature Torcy 26/04</t>
  </si>
  <si>
    <t>Vente Littérature Daumesnil 26/04</t>
  </si>
  <si>
    <t>Vente Littérature Madeleine 26/04</t>
  </si>
  <si>
    <t>Vente Littérature Aqueduc 26/04</t>
  </si>
  <si>
    <t>Vente Littérature Transmitello 26/04</t>
  </si>
  <si>
    <t>Vente Littérature St Maur 27/04</t>
  </si>
  <si>
    <t>Vente Littérature Personnel 27/04</t>
  </si>
  <si>
    <t>Vente Littérature St Antoine 27/04</t>
  </si>
  <si>
    <t>Achat Fournitures Secrétariat 26/04</t>
  </si>
  <si>
    <t>Vente Littérature Jardin du Samedi 26/04</t>
  </si>
  <si>
    <t>Contribution Violet Vaugirard</t>
  </si>
  <si>
    <t>Achat Porte Manteau</t>
  </si>
  <si>
    <t>Contribution Rien qu'Aujourd'hui</t>
  </si>
  <si>
    <t>Contribution Nogent / Marne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</si>
</sst>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\-??&quot; €&quot;_-;_-@_-"/>
    <numFmt numFmtId="166" formatCode="dddd&quot;, &quot;mmmm\ dd&quot;, &quot;yyyy"/>
    <numFmt numFmtId="167" formatCode="#,##0.00&quot; €&quot;"/>
    <numFmt numFmtId="168" formatCode="_-* #,##0.00\ [$€-40C]_-;\-* #,##0.00\ [$€-40C]_-;_-* \-??\ [$€-40C]_-;_-@_-"/>
    <numFmt numFmtId="169" formatCode="#,##0.00\ &quot;€&quot;"/>
    <numFmt numFmtId="170" formatCode="#,##0\ &quot;€&quot;"/>
    <numFmt numFmtId="171" formatCode="[$-40C]d\-mmm;@"/>
    <numFmt numFmtId="172" formatCode="#,##0\ _€"/>
    <numFmt numFmtId="173" formatCode="#,##0.00_ ;\-#,##0.00\ "/>
    <numFmt numFmtId="174" formatCode="_-* #,##0.00\ _€_-;\-* #,##0.00\ _€_-;_-* \-??\ _€_-;_-@_-"/>
  </numFmts>
  <fonts count="40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6"/>
      <color rgb="FFFF0000"/>
      <name val="Arial"/>
      <family val="2"/>
    </font>
    <font>
      <i/>
      <sz val="16"/>
      <color rgb="FFFF0000"/>
      <name val="Arial"/>
      <family val="2"/>
    </font>
    <font>
      <i/>
      <sz val="18"/>
      <name val="Arial"/>
      <family val="2"/>
    </font>
    <font>
      <i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9" fontId="6" fillId="0" borderId="0" applyFill="0" applyBorder="0" applyAlignment="0" applyProtection="0"/>
    <xf numFmtId="174" fontId="6" fillId="0" borderId="0" applyFill="0" applyBorder="0" applyAlignment="0" applyProtection="0"/>
  </cellStyleXfs>
  <cellXfs count="50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3" fillId="2" borderId="0" xfId="0" applyFont="1" applyFill="1"/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0" xfId="2" applyFont="1" applyFill="1" applyBorder="1" applyAlignment="1" applyProtection="1"/>
    <xf numFmtId="9" fontId="3" fillId="2" borderId="0" xfId="3" applyFont="1" applyFill="1" applyBorder="1" applyAlignment="1" applyProtection="1"/>
    <xf numFmtId="0" fontId="1" fillId="4" borderId="8" xfId="0" applyFont="1" applyFill="1" applyBorder="1" applyAlignment="1">
      <alignment horizontal="center" vertical="center" wrapText="1"/>
    </xf>
    <xf numFmtId="165" fontId="3" fillId="2" borderId="0" xfId="2" applyFont="1" applyFill="1" applyBorder="1" applyAlignment="1" applyProtection="1"/>
    <xf numFmtId="4" fontId="3" fillId="2" borderId="0" xfId="0" applyNumberFormat="1" applyFont="1" applyFill="1"/>
    <xf numFmtId="165" fontId="1" fillId="2" borderId="0" xfId="0" applyNumberFormat="1" applyFont="1" applyFill="1"/>
    <xf numFmtId="165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5" fontId="1" fillId="2" borderId="16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Protection="1">
      <protection locked="0"/>
    </xf>
    <xf numFmtId="0" fontId="4" fillId="2" borderId="1" xfId="0" applyFont="1" applyFill="1" applyBorder="1"/>
    <xf numFmtId="0" fontId="1" fillId="2" borderId="5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4" fontId="1" fillId="2" borderId="0" xfId="0" applyNumberFormat="1" applyFont="1" applyFill="1"/>
    <xf numFmtId="166" fontId="1" fillId="2" borderId="16" xfId="0" applyNumberFormat="1" applyFont="1" applyFill="1" applyBorder="1" applyAlignment="1">
      <alignment horizontal="center" vertical="center"/>
    </xf>
    <xf numFmtId="4" fontId="0" fillId="0" borderId="0" xfId="0" applyNumberFormat="1"/>
    <xf numFmtId="44" fontId="0" fillId="0" borderId="0" xfId="0" applyNumberFormat="1"/>
    <xf numFmtId="0" fontId="15" fillId="0" borderId="0" xfId="0" applyFont="1"/>
    <xf numFmtId="169" fontId="0" fillId="0" borderId="0" xfId="0" applyNumberFormat="1"/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/>
    </xf>
    <xf numFmtId="166" fontId="1" fillId="2" borderId="19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/>
    <xf numFmtId="0" fontId="1" fillId="0" borderId="19" xfId="0" applyFont="1" applyBorder="1"/>
    <xf numFmtId="170" fontId="0" fillId="0" borderId="0" xfId="0" applyNumberFormat="1"/>
    <xf numFmtId="0" fontId="31" fillId="0" borderId="0" xfId="0" applyFont="1"/>
    <xf numFmtId="0" fontId="14" fillId="0" borderId="0" xfId="0" applyFont="1" applyAlignment="1">
      <alignment horizontal="right"/>
    </xf>
    <xf numFmtId="0" fontId="1" fillId="2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9" fontId="0" fillId="0" borderId="24" xfId="0" applyNumberFormat="1" applyBorder="1"/>
    <xf numFmtId="169" fontId="0" fillId="0" borderId="25" xfId="0" applyNumberFormat="1" applyBorder="1"/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9" fontId="0" fillId="0" borderId="28" xfId="0" applyNumberFormat="1" applyBorder="1"/>
    <xf numFmtId="169" fontId="0" fillId="0" borderId="29" xfId="0" applyNumberFormat="1" applyBorder="1"/>
    <xf numFmtId="0" fontId="5" fillId="9" borderId="26" xfId="0" applyFont="1" applyFill="1" applyBorder="1" applyAlignment="1">
      <alignment horizontal="center" vertical="center"/>
    </xf>
    <xf numFmtId="169" fontId="5" fillId="9" borderId="30" xfId="0" applyNumberFormat="1" applyFont="1" applyFill="1" applyBorder="1"/>
    <xf numFmtId="0" fontId="9" fillId="0" borderId="0" xfId="0" applyFont="1" applyAlignment="1">
      <alignment horizontal="center" vertical="center"/>
    </xf>
    <xf numFmtId="4" fontId="12" fillId="0" borderId="0" xfId="0" applyNumberFormat="1" applyFont="1"/>
    <xf numFmtId="4" fontId="9" fillId="0" borderId="0" xfId="0" applyNumberFormat="1" applyFont="1"/>
    <xf numFmtId="4" fontId="33" fillId="0" borderId="0" xfId="0" applyNumberFormat="1" applyFont="1"/>
    <xf numFmtId="44" fontId="13" fillId="0" borderId="0" xfId="0" applyNumberFormat="1" applyFont="1"/>
    <xf numFmtId="0" fontId="13" fillId="0" borderId="0" xfId="0" applyFont="1"/>
    <xf numFmtId="44" fontId="33" fillId="0" borderId="0" xfId="0" applyNumberFormat="1" applyFont="1"/>
    <xf numFmtId="0" fontId="11" fillId="0" borderId="0" xfId="0" applyFont="1"/>
    <xf numFmtId="0" fontId="34" fillId="0" borderId="0" xfId="0" applyFont="1"/>
    <xf numFmtId="0" fontId="5" fillId="0" borderId="0" xfId="0" applyFont="1" applyAlignment="1">
      <alignment horizontal="center"/>
    </xf>
    <xf numFmtId="0" fontId="5" fillId="9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169" fontId="30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2" borderId="35" xfId="0" applyFont="1" applyFill="1" applyBorder="1" applyAlignment="1">
      <alignment horizontal="center" vertical="center"/>
    </xf>
    <xf numFmtId="169" fontId="0" fillId="12" borderId="35" xfId="0" applyNumberFormat="1" applyFill="1" applyBorder="1"/>
    <xf numFmtId="169" fontId="5" fillId="12" borderId="35" xfId="0" applyNumberFormat="1" applyFont="1" applyFill="1" applyBorder="1"/>
    <xf numFmtId="0" fontId="5" fillId="10" borderId="35" xfId="0" applyFont="1" applyFill="1" applyBorder="1" applyAlignment="1">
      <alignment horizontal="center"/>
    </xf>
    <xf numFmtId="0" fontId="5" fillId="12" borderId="35" xfId="0" applyFont="1" applyFill="1" applyBorder="1" applyAlignment="1">
      <alignment horizontal="left"/>
    </xf>
    <xf numFmtId="0" fontId="5" fillId="10" borderId="33" xfId="0" applyFont="1" applyFill="1" applyBorder="1" applyAlignment="1">
      <alignment horizontal="center"/>
    </xf>
    <xf numFmtId="0" fontId="5" fillId="12" borderId="36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169" fontId="5" fillId="0" borderId="37" xfId="0" applyNumberFormat="1" applyFont="1" applyBorder="1"/>
    <xf numFmtId="169" fontId="0" fillId="12" borderId="37" xfId="0" applyNumberFormat="1" applyFill="1" applyBorder="1"/>
    <xf numFmtId="169" fontId="0" fillId="0" borderId="37" xfId="0" applyNumberFormat="1" applyBorder="1"/>
    <xf numFmtId="0" fontId="18" fillId="0" borderId="0" xfId="0" applyFont="1"/>
    <xf numFmtId="170" fontId="35" fillId="0" borderId="0" xfId="0" applyNumberFormat="1" applyFont="1" applyAlignment="1">
      <alignment horizontal="center"/>
    </xf>
    <xf numFmtId="169" fontId="15" fillId="0" borderId="0" xfId="0" applyNumberFormat="1" applyFont="1"/>
    <xf numFmtId="169" fontId="14" fillId="0" borderId="0" xfId="0" applyNumberFormat="1" applyFont="1"/>
    <xf numFmtId="17" fontId="16" fillId="13" borderId="26" xfId="0" applyNumberFormat="1" applyFont="1" applyFill="1" applyBorder="1" applyAlignment="1">
      <alignment horizontal="center" vertical="center" wrapText="1"/>
    </xf>
    <xf numFmtId="17" fontId="16" fillId="9" borderId="26" xfId="0" applyNumberFormat="1" applyFont="1" applyFill="1" applyBorder="1" applyAlignment="1">
      <alignment horizontal="center" vertical="center" wrapText="1"/>
    </xf>
    <xf numFmtId="0" fontId="17" fillId="13" borderId="0" xfId="0" applyFont="1" applyFill="1"/>
    <xf numFmtId="44" fontId="24" fillId="9" borderId="38" xfId="0" applyNumberFormat="1" applyFont="1" applyFill="1" applyBorder="1" applyAlignment="1">
      <alignment horizontal="center"/>
    </xf>
    <xf numFmtId="44" fontId="24" fillId="9" borderId="17" xfId="0" applyNumberFormat="1" applyFont="1" applyFill="1" applyBorder="1" applyAlignment="1">
      <alignment horizontal="center"/>
    </xf>
    <xf numFmtId="44" fontId="24" fillId="9" borderId="26" xfId="0" applyNumberFormat="1" applyFont="1" applyFill="1" applyBorder="1" applyAlignment="1">
      <alignment horizontal="center"/>
    </xf>
    <xf numFmtId="44" fontId="24" fillId="0" borderId="0" xfId="0" applyNumberFormat="1" applyFont="1" applyAlignment="1">
      <alignment horizontal="center"/>
    </xf>
    <xf numFmtId="169" fontId="24" fillId="0" borderId="26" xfId="0" applyNumberFormat="1" applyFont="1" applyBorder="1"/>
    <xf numFmtId="169" fontId="24" fillId="9" borderId="26" xfId="0" applyNumberFormat="1" applyFont="1" applyFill="1" applyBorder="1"/>
    <xf numFmtId="169" fontId="24" fillId="14" borderId="26" xfId="0" applyNumberFormat="1" applyFont="1" applyFill="1" applyBorder="1"/>
    <xf numFmtId="0" fontId="25" fillId="9" borderId="39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right"/>
    </xf>
    <xf numFmtId="0" fontId="25" fillId="9" borderId="26" xfId="0" applyFont="1" applyFill="1" applyBorder="1" applyAlignment="1">
      <alignment horizontal="right"/>
    </xf>
    <xf numFmtId="0" fontId="25" fillId="14" borderId="26" xfId="0" applyFont="1" applyFill="1" applyBorder="1" applyAlignment="1">
      <alignment horizontal="right"/>
    </xf>
    <xf numFmtId="44" fontId="24" fillId="13" borderId="26" xfId="0" applyNumberFormat="1" applyFont="1" applyFill="1" applyBorder="1" applyAlignment="1">
      <alignment horizontal="center"/>
    </xf>
    <xf numFmtId="0" fontId="26" fillId="9" borderId="38" xfId="0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170" fontId="32" fillId="0" borderId="0" xfId="0" applyNumberFormat="1" applyFont="1" applyAlignment="1">
      <alignment horizontal="right"/>
    </xf>
    <xf numFmtId="170" fontId="32" fillId="0" borderId="0" xfId="0" applyNumberFormat="1" applyFont="1"/>
    <xf numFmtId="0" fontId="32" fillId="0" borderId="0" xfId="0" applyFont="1"/>
    <xf numFmtId="170" fontId="35" fillId="0" borderId="0" xfId="0" applyNumberFormat="1" applyFont="1"/>
    <xf numFmtId="170" fontId="5" fillId="0" borderId="0" xfId="0" applyNumberFormat="1" applyFont="1"/>
    <xf numFmtId="0" fontId="35" fillId="0" borderId="0" xfId="0" applyFont="1" applyAlignment="1">
      <alignment horizontal="center"/>
    </xf>
    <xf numFmtId="169" fontId="5" fillId="11" borderId="37" xfId="0" applyNumberFormat="1" applyFont="1" applyFill="1" applyBorder="1"/>
    <xf numFmtId="169" fontId="5" fillId="11" borderId="40" xfId="0" applyNumberFormat="1" applyFont="1" applyFill="1" applyBorder="1"/>
    <xf numFmtId="0" fontId="5" fillId="15" borderId="35" xfId="0" applyFont="1" applyFill="1" applyBorder="1" applyAlignment="1">
      <alignment horizontal="center"/>
    </xf>
    <xf numFmtId="0" fontId="5" fillId="15" borderId="35" xfId="0" quotePrefix="1" applyFont="1" applyFill="1" applyBorder="1" applyAlignment="1">
      <alignment horizontal="center" vertical="center"/>
    </xf>
    <xf numFmtId="0" fontId="9" fillId="16" borderId="32" xfId="0" applyFont="1" applyFill="1" applyBorder="1" applyAlignment="1">
      <alignment horizontal="center" vertical="center"/>
    </xf>
    <xf numFmtId="0" fontId="12" fillId="16" borderId="35" xfId="0" applyFont="1" applyFill="1" applyBorder="1" applyAlignment="1">
      <alignment horizontal="center" vertical="center"/>
    </xf>
    <xf numFmtId="169" fontId="5" fillId="16" borderId="35" xfId="0" applyNumberFormat="1" applyFont="1" applyFill="1" applyBorder="1"/>
    <xf numFmtId="0" fontId="5" fillId="0" borderId="0" xfId="0" applyFont="1" applyAlignment="1">
      <alignment horizontal="left"/>
    </xf>
    <xf numFmtId="0" fontId="9" fillId="12" borderId="32" xfId="0" applyFont="1" applyFill="1" applyBorder="1" applyAlignment="1">
      <alignment horizontal="center" vertical="center"/>
    </xf>
    <xf numFmtId="8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4" fontId="5" fillId="0" borderId="0" xfId="0" applyNumberFormat="1" applyFont="1"/>
    <xf numFmtId="169" fontId="5" fillId="0" borderId="0" xfId="0" applyNumberFormat="1" applyFont="1"/>
    <xf numFmtId="171" fontId="0" fillId="0" borderId="0" xfId="0" applyNumberFormat="1"/>
    <xf numFmtId="0" fontId="7" fillId="0" borderId="35" xfId="0" quotePrefix="1" applyFont="1" applyBorder="1" applyAlignment="1">
      <alignment horizontal="right"/>
    </xf>
    <xf numFmtId="9" fontId="0" fillId="0" borderId="0" xfId="0" applyNumberFormat="1" applyAlignment="1">
      <alignment horizontal="center" vertical="center"/>
    </xf>
    <xf numFmtId="0" fontId="27" fillId="0" borderId="0" xfId="0" applyFont="1" applyAlignment="1">
      <alignment horizontal="center"/>
    </xf>
    <xf numFmtId="172" fontId="27" fillId="0" borderId="0" xfId="0" applyNumberFormat="1" applyFont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1" fillId="0" borderId="19" xfId="0" applyFont="1" applyBorder="1" applyAlignment="1">
      <alignment horizontal="center"/>
    </xf>
    <xf numFmtId="3" fontId="0" fillId="0" borderId="0" xfId="0" applyNumberFormat="1" applyAlignment="1">
      <alignment horizontal="right"/>
    </xf>
    <xf numFmtId="170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" fontId="0" fillId="0" borderId="0" xfId="0" applyNumberFormat="1" applyAlignment="1">
      <alignment horizontal="right"/>
    </xf>
    <xf numFmtId="170" fontId="28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vertical="center"/>
    </xf>
    <xf numFmtId="6" fontId="0" fillId="0" borderId="0" xfId="0" applyNumberFormat="1"/>
    <xf numFmtId="8" fontId="13" fillId="0" borderId="0" xfId="0" applyNumberFormat="1" applyFont="1"/>
    <xf numFmtId="0" fontId="1" fillId="0" borderId="45" xfId="0" applyFont="1" applyBorder="1"/>
    <xf numFmtId="0" fontId="1" fillId="0" borderId="49" xfId="0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4" fontId="12" fillId="0" borderId="0" xfId="0" applyNumberFormat="1" applyFont="1"/>
    <xf numFmtId="0" fontId="12" fillId="0" borderId="0" xfId="0" applyFont="1"/>
    <xf numFmtId="167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9" fillId="13" borderId="46" xfId="0" applyFont="1" applyFill="1" applyBorder="1" applyAlignment="1">
      <alignment horizontal="center" vertical="center"/>
    </xf>
    <xf numFmtId="0" fontId="12" fillId="13" borderId="41" xfId="0" applyFont="1" applyFill="1" applyBorder="1" applyAlignment="1">
      <alignment horizontal="center" vertical="center"/>
    </xf>
    <xf numFmtId="0" fontId="9" fillId="13" borderId="47" xfId="0" applyFont="1" applyFill="1" applyBorder="1" applyAlignment="1">
      <alignment horizontal="center" vertical="center"/>
    </xf>
    <xf numFmtId="0" fontId="12" fillId="13" borderId="42" xfId="0" applyFont="1" applyFill="1" applyBorder="1" applyAlignment="1">
      <alignment horizontal="center" vertical="center"/>
    </xf>
    <xf numFmtId="0" fontId="9" fillId="16" borderId="46" xfId="0" applyFont="1" applyFill="1" applyBorder="1" applyAlignment="1">
      <alignment horizontal="center" vertical="center"/>
    </xf>
    <xf numFmtId="0" fontId="12" fillId="16" borderId="41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2" fontId="1" fillId="6" borderId="13" xfId="2" applyNumberFormat="1" applyFont="1" applyFill="1" applyBorder="1" applyAlignment="1" applyProtection="1">
      <alignment horizontal="right"/>
    </xf>
    <xf numFmtId="4" fontId="1" fillId="2" borderId="16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 wrapText="1"/>
    </xf>
    <xf numFmtId="4" fontId="1" fillId="0" borderId="1" xfId="2" applyNumberFormat="1" applyFont="1" applyFill="1" applyBorder="1" applyAlignment="1" applyProtection="1">
      <alignment horizontal="right"/>
      <protection locked="0"/>
    </xf>
    <xf numFmtId="4" fontId="1" fillId="0" borderId="1" xfId="2" applyNumberFormat="1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1" xfId="2" applyNumberFormat="1" applyFont="1" applyFill="1" applyBorder="1" applyAlignment="1" applyProtection="1">
      <alignment horizontal="right" vertical="center"/>
      <protection locked="0"/>
    </xf>
    <xf numFmtId="173" fontId="1" fillId="4" borderId="9" xfId="2" applyNumberFormat="1" applyFont="1" applyFill="1" applyBorder="1" applyAlignment="1" applyProtection="1">
      <alignment horizontal="right"/>
    </xf>
    <xf numFmtId="2" fontId="2" fillId="2" borderId="0" xfId="0" applyNumberFormat="1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30" fillId="2" borderId="0" xfId="0" applyNumberFormat="1" applyFont="1" applyFill="1" applyAlignment="1">
      <alignment horizontal="left"/>
    </xf>
    <xf numFmtId="4" fontId="2" fillId="0" borderId="19" xfId="0" applyNumberFormat="1" applyFont="1" applyBorder="1" applyAlignment="1">
      <alignment horizontal="right" vertical="center"/>
    </xf>
    <xf numFmtId="4" fontId="30" fillId="0" borderId="19" xfId="0" applyNumberFormat="1" applyFont="1" applyBorder="1" applyAlignment="1">
      <alignment horizontal="right" vertical="center"/>
    </xf>
    <xf numFmtId="2" fontId="1" fillId="0" borderId="19" xfId="0" applyNumberFormat="1" applyFont="1" applyBorder="1" applyAlignment="1" applyProtection="1">
      <alignment horizontal="right"/>
      <protection locked="0"/>
    </xf>
    <xf numFmtId="2" fontId="1" fillId="0" borderId="19" xfId="2" applyNumberFormat="1" applyFont="1" applyFill="1" applyBorder="1" applyAlignment="1" applyProtection="1">
      <alignment horizontal="right"/>
      <protection locked="0"/>
    </xf>
    <xf numFmtId="2" fontId="21" fillId="2" borderId="19" xfId="2" applyNumberFormat="1" applyFont="1" applyFill="1" applyBorder="1" applyAlignment="1" applyProtection="1">
      <alignment horizontal="right"/>
      <protection locked="0"/>
    </xf>
    <xf numFmtId="2" fontId="1" fillId="2" borderId="19" xfId="2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0" fontId="5" fillId="7" borderId="52" xfId="0" applyFont="1" applyFill="1" applyBorder="1" applyAlignment="1">
      <alignment horizontal="center"/>
    </xf>
    <xf numFmtId="14" fontId="1" fillId="2" borderId="54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Font="1" applyBorder="1"/>
    <xf numFmtId="14" fontId="1" fillId="6" borderId="56" xfId="0" applyNumberFormat="1" applyFont="1" applyFill="1" applyBorder="1" applyAlignment="1" applyProtection="1">
      <alignment horizontal="center" vertical="center"/>
      <protection locked="0"/>
    </xf>
    <xf numFmtId="0" fontId="1" fillId="6" borderId="57" xfId="0" applyFont="1" applyFill="1" applyBorder="1" applyAlignment="1" applyProtection="1">
      <alignment horizontal="right"/>
      <protection locked="0"/>
    </xf>
    <xf numFmtId="2" fontId="1" fillId="6" borderId="57" xfId="0" applyNumberFormat="1" applyFont="1" applyFill="1" applyBorder="1" applyAlignment="1" applyProtection="1">
      <alignment horizontal="right"/>
      <protection locked="0"/>
    </xf>
    <xf numFmtId="2" fontId="1" fillId="6" borderId="57" xfId="2" applyNumberFormat="1" applyFont="1" applyFill="1" applyBorder="1" applyAlignment="1" applyProtection="1">
      <alignment horizontal="right"/>
      <protection locked="0"/>
    </xf>
    <xf numFmtId="2" fontId="0" fillId="7" borderId="58" xfId="0" applyNumberFormat="1" applyFill="1" applyBorder="1" applyAlignment="1">
      <alignment horizontal="right"/>
    </xf>
    <xf numFmtId="2" fontId="0" fillId="0" borderId="55" xfId="0" applyNumberFormat="1" applyBorder="1" applyAlignment="1">
      <alignment horizontal="right"/>
    </xf>
    <xf numFmtId="2" fontId="1" fillId="2" borderId="1" xfId="2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66" fontId="1" fillId="2" borderId="60" xfId="0" applyNumberFormat="1" applyFont="1" applyFill="1" applyBorder="1" applyAlignment="1" applyProtection="1">
      <alignment horizontal="left" vertical="center"/>
      <protection locked="0"/>
    </xf>
    <xf numFmtId="2" fontId="1" fillId="2" borderId="34" xfId="2" applyNumberFormat="1" applyFont="1" applyFill="1" applyBorder="1" applyAlignment="1" applyProtection="1">
      <alignment horizontal="right"/>
      <protection locked="0"/>
    </xf>
    <xf numFmtId="2" fontId="1" fillId="2" borderId="34" xfId="0" applyNumberFormat="1" applyFont="1" applyFill="1" applyBorder="1" applyAlignment="1" applyProtection="1">
      <alignment horizontal="right"/>
      <protection locked="0"/>
    </xf>
    <xf numFmtId="4" fontId="1" fillId="0" borderId="34" xfId="2" applyNumberFormat="1" applyFont="1" applyFill="1" applyBorder="1" applyAlignment="1" applyProtection="1">
      <alignment horizontal="right"/>
      <protection locked="0"/>
    </xf>
    <xf numFmtId="4" fontId="1" fillId="0" borderId="34" xfId="2" applyNumberFormat="1" applyFont="1" applyFill="1" applyBorder="1" applyAlignment="1" applyProtection="1">
      <alignment horizontal="right" wrapText="1"/>
      <protection locked="0"/>
    </xf>
    <xf numFmtId="4" fontId="1" fillId="0" borderId="34" xfId="0" applyNumberFormat="1" applyFont="1" applyBorder="1" applyAlignment="1" applyProtection="1">
      <alignment horizontal="right" vertical="center"/>
      <protection locked="0"/>
    </xf>
    <xf numFmtId="4" fontId="29" fillId="0" borderId="34" xfId="2" applyNumberFormat="1" applyFont="1" applyBorder="1" applyAlignment="1">
      <alignment horizontal="right" vertical="center"/>
    </xf>
    <xf numFmtId="4" fontId="1" fillId="0" borderId="34" xfId="2" applyNumberFormat="1" applyFont="1" applyFill="1" applyBorder="1" applyAlignment="1" applyProtection="1">
      <alignment horizontal="right" vertical="center"/>
      <protection locked="0"/>
    </xf>
    <xf numFmtId="166" fontId="1" fillId="2" borderId="61" xfId="0" applyNumberFormat="1" applyFont="1" applyFill="1" applyBorder="1" applyAlignment="1" applyProtection="1">
      <alignment horizontal="left" vertical="center"/>
      <protection locked="0"/>
    </xf>
    <xf numFmtId="4" fontId="29" fillId="0" borderId="1" xfId="2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4" fillId="9" borderId="63" xfId="0" applyFont="1" applyFill="1" applyBorder="1" applyAlignment="1">
      <alignment horizontal="right"/>
    </xf>
    <xf numFmtId="7" fontId="24" fillId="0" borderId="63" xfId="0" applyNumberFormat="1" applyFont="1" applyBorder="1" applyAlignment="1">
      <alignment horizontal="right"/>
    </xf>
    <xf numFmtId="44" fontId="24" fillId="0" borderId="63" xfId="0" applyNumberFormat="1" applyFont="1" applyBorder="1" applyAlignment="1">
      <alignment horizontal="center"/>
    </xf>
    <xf numFmtId="0" fontId="14" fillId="0" borderId="64" xfId="0" applyFont="1" applyBorder="1" applyAlignment="1">
      <alignment horizontal="right"/>
    </xf>
    <xf numFmtId="44" fontId="14" fillId="0" borderId="64" xfId="0" applyNumberFormat="1" applyFont="1" applyBorder="1" applyAlignment="1">
      <alignment horizontal="center"/>
    </xf>
    <xf numFmtId="44" fontId="15" fillId="0" borderId="64" xfId="0" applyNumberFormat="1" applyFont="1" applyBorder="1" applyAlignment="1">
      <alignment horizontal="center"/>
    </xf>
    <xf numFmtId="44" fontId="0" fillId="0" borderId="64" xfId="0" applyNumberFormat="1" applyBorder="1" applyAlignment="1">
      <alignment horizontal="center"/>
    </xf>
    <xf numFmtId="44" fontId="5" fillId="0" borderId="64" xfId="0" applyNumberFormat="1" applyFont="1" applyBorder="1" applyAlignment="1">
      <alignment horizontal="center"/>
    </xf>
    <xf numFmtId="0" fontId="25" fillId="0" borderId="64" xfId="0" applyFont="1" applyBorder="1"/>
    <xf numFmtId="44" fontId="23" fillId="0" borderId="64" xfId="0" applyNumberFormat="1" applyFont="1" applyBorder="1" applyAlignment="1">
      <alignment horizontal="center"/>
    </xf>
    <xf numFmtId="0" fontId="23" fillId="0" borderId="64" xfId="0" quotePrefix="1" applyFont="1" applyBorder="1"/>
    <xf numFmtId="0" fontId="0" fillId="0" borderId="64" xfId="0" quotePrefix="1" applyBorder="1"/>
    <xf numFmtId="7" fontId="19" fillId="0" borderId="64" xfId="0" applyNumberFormat="1" applyFont="1" applyBorder="1" applyAlignment="1">
      <alignment horizontal="center"/>
    </xf>
    <xf numFmtId="44" fontId="19" fillId="0" borderId="64" xfId="0" applyNumberFormat="1" applyFont="1" applyBorder="1" applyAlignment="1">
      <alignment horizontal="center"/>
    </xf>
    <xf numFmtId="44" fontId="16" fillId="0" borderId="64" xfId="0" applyNumberFormat="1" applyFont="1" applyBorder="1" applyAlignment="1">
      <alignment horizontal="center"/>
    </xf>
    <xf numFmtId="0" fontId="25" fillId="0" borderId="64" xfId="0" quotePrefix="1" applyFont="1" applyBorder="1"/>
    <xf numFmtId="44" fontId="36" fillId="0" borderId="64" xfId="0" applyNumberFormat="1" applyFont="1" applyBorder="1" applyAlignment="1">
      <alignment horizontal="center"/>
    </xf>
    <xf numFmtId="44" fontId="37" fillId="0" borderId="64" xfId="0" applyNumberFormat="1" applyFont="1" applyBorder="1" applyAlignment="1">
      <alignment horizontal="center"/>
    </xf>
    <xf numFmtId="0" fontId="19" fillId="0" borderId="65" xfId="0" applyFont="1" applyBorder="1"/>
    <xf numFmtId="44" fontId="19" fillId="0" borderId="65" xfId="0" applyNumberFormat="1" applyFont="1" applyBorder="1" applyAlignment="1">
      <alignment horizontal="center"/>
    </xf>
    <xf numFmtId="44" fontId="16" fillId="0" borderId="65" xfId="0" applyNumberFormat="1" applyFont="1" applyBorder="1" applyAlignment="1">
      <alignment horizontal="center"/>
    </xf>
    <xf numFmtId="0" fontId="7" fillId="0" borderId="66" xfId="0" applyFont="1" applyBorder="1" applyAlignment="1">
      <alignment horizontal="right"/>
    </xf>
    <xf numFmtId="44" fontId="24" fillId="0" borderId="66" xfId="0" applyNumberFormat="1" applyFont="1" applyBorder="1" applyAlignment="1">
      <alignment horizontal="center"/>
    </xf>
    <xf numFmtId="44" fontId="19" fillId="0" borderId="66" xfId="0" applyNumberFormat="1" applyFont="1" applyBorder="1" applyAlignment="1">
      <alignment horizontal="center"/>
    </xf>
    <xf numFmtId="44" fontId="16" fillId="0" borderId="66" xfId="0" applyNumberFormat="1" applyFont="1" applyBorder="1" applyAlignment="1">
      <alignment horizontal="center"/>
    </xf>
    <xf numFmtId="0" fontId="23" fillId="0" borderId="64" xfId="0" applyFont="1" applyBorder="1"/>
    <xf numFmtId="44" fontId="24" fillId="0" borderId="64" xfId="0" applyNumberFormat="1" applyFont="1" applyBorder="1" applyAlignment="1">
      <alignment horizontal="center"/>
    </xf>
    <xf numFmtId="0" fontId="0" fillId="0" borderId="65" xfId="0" applyBorder="1"/>
    <xf numFmtId="0" fontId="0" fillId="0" borderId="0" xfId="0" applyAlignment="1">
      <alignment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15" fontId="1" fillId="2" borderId="72" xfId="0" applyNumberFormat="1" applyFont="1" applyFill="1" applyBorder="1" applyAlignment="1">
      <alignment horizontal="center" vertical="center"/>
    </xf>
    <xf numFmtId="14" fontId="1" fillId="6" borderId="73" xfId="0" applyNumberFormat="1" applyFont="1" applyFill="1" applyBorder="1" applyAlignment="1">
      <alignment horizontal="center" vertical="center"/>
    </xf>
    <xf numFmtId="166" fontId="1" fillId="2" borderId="74" xfId="0" applyNumberFormat="1" applyFont="1" applyFill="1" applyBorder="1" applyAlignment="1">
      <alignment horizontal="center" vertical="center"/>
    </xf>
    <xf numFmtId="14" fontId="29" fillId="2" borderId="75" xfId="0" applyNumberFormat="1" applyFont="1" applyFill="1" applyBorder="1" applyAlignment="1" applyProtection="1">
      <alignment horizontal="center" vertical="center"/>
      <protection locked="0"/>
    </xf>
    <xf numFmtId="1" fontId="1" fillId="2" borderId="76" xfId="0" applyNumberFormat="1" applyFont="1" applyFill="1" applyBorder="1" applyAlignment="1" applyProtection="1">
      <alignment horizontal="center" vertical="center"/>
      <protection locked="0"/>
    </xf>
    <xf numFmtId="14" fontId="1" fillId="2" borderId="77" xfId="0" applyNumberFormat="1" applyFont="1" applyFill="1" applyBorder="1" applyAlignment="1" applyProtection="1">
      <alignment horizontal="center"/>
      <protection locked="0"/>
    </xf>
    <xf numFmtId="1" fontId="1" fillId="2" borderId="78" xfId="0" applyNumberFormat="1" applyFont="1" applyFill="1" applyBorder="1" applyAlignment="1" applyProtection="1">
      <alignment horizontal="center" vertical="center"/>
      <protection locked="0"/>
    </xf>
    <xf numFmtId="14" fontId="1" fillId="3" borderId="79" xfId="0" applyNumberFormat="1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left"/>
    </xf>
    <xf numFmtId="0" fontId="1" fillId="3" borderId="81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2" fontId="1" fillId="6" borderId="87" xfId="2" applyNumberFormat="1" applyFont="1" applyFill="1" applyBorder="1" applyAlignment="1" applyProtection="1">
      <alignment horizontal="right"/>
    </xf>
    <xf numFmtId="2" fontId="1" fillId="2" borderId="74" xfId="0" applyNumberFormat="1" applyFont="1" applyFill="1" applyBorder="1" applyAlignment="1">
      <alignment horizontal="right"/>
    </xf>
    <xf numFmtId="2" fontId="1" fillId="2" borderId="75" xfId="2" applyNumberFormat="1" applyFont="1" applyFill="1" applyBorder="1" applyAlignment="1" applyProtection="1">
      <alignment horizontal="right"/>
      <protection locked="0"/>
    </xf>
    <xf numFmtId="2" fontId="1" fillId="2" borderId="76" xfId="2" applyNumberFormat="1" applyFont="1" applyFill="1" applyBorder="1" applyAlignment="1" applyProtection="1">
      <alignment horizontal="right"/>
      <protection locked="0"/>
    </xf>
    <xf numFmtId="2" fontId="1" fillId="2" borderId="77" xfId="2" applyNumberFormat="1" applyFont="1" applyFill="1" applyBorder="1" applyAlignment="1" applyProtection="1">
      <alignment horizontal="right"/>
      <protection locked="0"/>
    </xf>
    <xf numFmtId="2" fontId="1" fillId="2" borderId="78" xfId="2" applyNumberFormat="1" applyFont="1" applyFill="1" applyBorder="1" applyAlignment="1" applyProtection="1">
      <alignment horizontal="right"/>
      <protection locked="0"/>
    </xf>
    <xf numFmtId="4" fontId="1" fillId="3" borderId="79" xfId="2" applyNumberFormat="1" applyFont="1" applyFill="1" applyBorder="1" applyAlignment="1" applyProtection="1">
      <alignment horizontal="right"/>
    </xf>
    <xf numFmtId="4" fontId="1" fillId="3" borderId="80" xfId="2" applyNumberFormat="1" applyFont="1" applyFill="1" applyBorder="1" applyAlignment="1" applyProtection="1">
      <alignment horizontal="right"/>
    </xf>
    <xf numFmtId="2" fontId="1" fillId="3" borderId="80" xfId="2" applyNumberFormat="1" applyFont="1" applyFill="1" applyBorder="1" applyAlignment="1" applyProtection="1">
      <alignment horizontal="right"/>
    </xf>
    <xf numFmtId="2" fontId="1" fillId="3" borderId="81" xfId="2" applyNumberFormat="1" applyFont="1" applyFill="1" applyBorder="1" applyAlignment="1" applyProtection="1">
      <alignment horizontal="right"/>
    </xf>
    <xf numFmtId="0" fontId="1" fillId="2" borderId="82" xfId="0" applyFont="1" applyFill="1" applyBorder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/>
    </xf>
    <xf numFmtId="4" fontId="1" fillId="2" borderId="73" xfId="0" applyNumberFormat="1" applyFont="1" applyFill="1" applyBorder="1" applyAlignment="1">
      <alignment horizontal="right"/>
    </xf>
    <xf numFmtId="4" fontId="1" fillId="6" borderId="74" xfId="2" applyNumberFormat="1" applyFont="1" applyFill="1" applyBorder="1" applyAlignment="1" applyProtection="1">
      <alignment horizontal="right"/>
    </xf>
    <xf numFmtId="4" fontId="1" fillId="0" borderId="75" xfId="2" applyNumberFormat="1" applyFont="1" applyFill="1" applyBorder="1" applyAlignment="1" applyProtection="1">
      <alignment horizontal="right"/>
      <protection locked="0"/>
    </xf>
    <xf numFmtId="4" fontId="1" fillId="0" borderId="76" xfId="2" applyNumberFormat="1" applyFont="1" applyFill="1" applyBorder="1" applyAlignment="1" applyProtection="1">
      <alignment horizontal="right"/>
      <protection locked="0"/>
    </xf>
    <xf numFmtId="4" fontId="1" fillId="0" borderId="77" xfId="2" applyNumberFormat="1" applyFont="1" applyFill="1" applyBorder="1" applyAlignment="1" applyProtection="1">
      <alignment horizontal="right"/>
      <protection locked="0"/>
    </xf>
    <xf numFmtId="4" fontId="1" fillId="0" borderId="78" xfId="2" applyNumberFormat="1" applyFont="1" applyFill="1" applyBorder="1" applyAlignment="1" applyProtection="1">
      <alignment horizontal="right"/>
      <protection locked="0"/>
    </xf>
    <xf numFmtId="4" fontId="1" fillId="3" borderId="81" xfId="2" applyNumberFormat="1" applyFont="1" applyFill="1" applyBorder="1" applyAlignment="1" applyProtection="1">
      <alignment horizontal="right"/>
    </xf>
    <xf numFmtId="0" fontId="1" fillId="2" borderId="90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1" fillId="2" borderId="92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/>
    </xf>
    <xf numFmtId="4" fontId="1" fillId="2" borderId="73" xfId="0" applyNumberFormat="1" applyFont="1" applyFill="1" applyBorder="1" applyAlignment="1">
      <alignment horizontal="right" vertical="center"/>
    </xf>
    <xf numFmtId="4" fontId="1" fillId="2" borderId="74" xfId="0" applyNumberFormat="1" applyFont="1" applyFill="1" applyBorder="1" applyAlignment="1">
      <alignment horizontal="right" vertical="center"/>
    </xf>
    <xf numFmtId="4" fontId="1" fillId="0" borderId="75" xfId="0" applyNumberFormat="1" applyFont="1" applyBorder="1" applyAlignment="1" applyProtection="1">
      <alignment horizontal="right" vertical="center"/>
      <protection locked="0"/>
    </xf>
    <xf numFmtId="4" fontId="1" fillId="0" borderId="76" xfId="0" applyNumberFormat="1" applyFont="1" applyBorder="1" applyAlignment="1" applyProtection="1">
      <alignment horizontal="right" vertical="center"/>
      <protection locked="0"/>
    </xf>
    <xf numFmtId="4" fontId="1" fillId="0" borderId="77" xfId="0" applyNumberFormat="1" applyFont="1" applyBorder="1" applyAlignment="1" applyProtection="1">
      <alignment horizontal="right" vertical="center"/>
      <protection locked="0"/>
    </xf>
    <xf numFmtId="4" fontId="1" fillId="0" borderId="78" xfId="0" applyNumberFormat="1" applyFont="1" applyBorder="1" applyAlignment="1" applyProtection="1">
      <alignment horizontal="right" vertical="center"/>
      <protection locked="0"/>
    </xf>
    <xf numFmtId="4" fontId="1" fillId="3" borderId="79" xfId="0" applyNumberFormat="1" applyFont="1" applyFill="1" applyBorder="1" applyAlignment="1">
      <alignment horizontal="right" vertical="center"/>
    </xf>
    <xf numFmtId="4" fontId="1" fillId="3" borderId="80" xfId="0" applyNumberFormat="1" applyFont="1" applyFill="1" applyBorder="1" applyAlignment="1">
      <alignment horizontal="right" vertical="center"/>
    </xf>
    <xf numFmtId="4" fontId="1" fillId="3" borderId="81" xfId="0" applyNumberFormat="1" applyFont="1" applyFill="1" applyBorder="1" applyAlignment="1">
      <alignment horizontal="right" vertical="center"/>
    </xf>
    <xf numFmtId="0" fontId="5" fillId="2" borderId="68" xfId="0" applyFont="1" applyFill="1" applyBorder="1" applyAlignment="1">
      <alignment horizontal="center" vertical="center"/>
    </xf>
    <xf numFmtId="14" fontId="4" fillId="5" borderId="95" xfId="0" applyNumberFormat="1" applyFont="1" applyFill="1" applyBorder="1" applyAlignment="1">
      <alignment horizontal="center" vertical="center"/>
    </xf>
    <xf numFmtId="0" fontId="4" fillId="5" borderId="96" xfId="0" applyFont="1" applyFill="1" applyBorder="1" applyAlignment="1">
      <alignment horizontal="center"/>
    </xf>
    <xf numFmtId="0" fontId="4" fillId="5" borderId="97" xfId="0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/>
    </xf>
    <xf numFmtId="0" fontId="1" fillId="2" borderId="99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/>
    </xf>
    <xf numFmtId="0" fontId="1" fillId="2" borderId="100" xfId="0" applyFont="1" applyFill="1" applyBorder="1" applyAlignment="1">
      <alignment horizontal="center" vertical="center"/>
    </xf>
    <xf numFmtId="165" fontId="1" fillId="2" borderId="101" xfId="2" applyFont="1" applyFill="1" applyBorder="1" applyAlignment="1" applyProtection="1">
      <alignment horizontal="center"/>
    </xf>
    <xf numFmtId="165" fontId="1" fillId="2" borderId="102" xfId="2" applyFont="1" applyFill="1" applyBorder="1" applyAlignment="1" applyProtection="1">
      <alignment horizontal="center"/>
    </xf>
    <xf numFmtId="165" fontId="1" fillId="2" borderId="103" xfId="2" applyFont="1" applyFill="1" applyBorder="1" applyAlignment="1" applyProtection="1">
      <alignment horizontal="center" vertical="center"/>
    </xf>
    <xf numFmtId="165" fontId="4" fillId="5" borderId="95" xfId="2" applyFont="1" applyFill="1" applyBorder="1" applyAlignment="1" applyProtection="1">
      <alignment horizontal="right"/>
    </xf>
    <xf numFmtId="165" fontId="4" fillId="5" borderId="96" xfId="2" applyFont="1" applyFill="1" applyBorder="1" applyAlignment="1" applyProtection="1">
      <alignment horizontal="right"/>
    </xf>
    <xf numFmtId="165" fontId="4" fillId="5" borderId="96" xfId="2" applyFont="1" applyFill="1" applyBorder="1" applyAlignment="1" applyProtection="1"/>
    <xf numFmtId="165" fontId="4" fillId="5" borderId="97" xfId="2" applyFont="1" applyFill="1" applyBorder="1" applyAlignment="1" applyProtection="1"/>
    <xf numFmtId="0" fontId="1" fillId="2" borderId="104" xfId="0" applyFont="1" applyFill="1" applyBorder="1" applyAlignment="1">
      <alignment horizontal="center" vertical="center"/>
    </xf>
    <xf numFmtId="0" fontId="1" fillId="2" borderId="105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right"/>
    </xf>
    <xf numFmtId="0" fontId="1" fillId="2" borderId="106" xfId="0" applyFont="1" applyFill="1" applyBorder="1" applyAlignment="1">
      <alignment horizontal="center"/>
    </xf>
    <xf numFmtId="173" fontId="1" fillId="2" borderId="101" xfId="2" applyNumberFormat="1" applyFont="1" applyFill="1" applyBorder="1" applyAlignment="1" applyProtection="1">
      <alignment horizontal="right"/>
    </xf>
    <xf numFmtId="173" fontId="1" fillId="2" borderId="107" xfId="2" applyNumberFormat="1" applyFont="1" applyFill="1" applyBorder="1" applyAlignment="1" applyProtection="1">
      <alignment horizontal="right"/>
    </xf>
    <xf numFmtId="173" fontId="1" fillId="2" borderId="108" xfId="2" applyNumberFormat="1" applyFont="1" applyFill="1" applyBorder="1" applyAlignment="1" applyProtection="1">
      <alignment horizontal="right"/>
    </xf>
    <xf numFmtId="0" fontId="1" fillId="2" borderId="109" xfId="0" applyFont="1" applyFill="1" applyBorder="1" applyAlignment="1">
      <alignment horizontal="center"/>
    </xf>
    <xf numFmtId="0" fontId="1" fillId="2" borderId="110" xfId="0" applyFont="1" applyFill="1" applyBorder="1" applyAlignment="1">
      <alignment horizontal="center"/>
    </xf>
    <xf numFmtId="0" fontId="1" fillId="2" borderId="110" xfId="0" applyFont="1" applyFill="1" applyBorder="1" applyAlignment="1">
      <alignment horizontal="center" vertical="center"/>
    </xf>
    <xf numFmtId="173" fontId="1" fillId="2" borderId="110" xfId="2" applyNumberFormat="1" applyFont="1" applyFill="1" applyBorder="1" applyAlignment="1" applyProtection="1">
      <alignment horizontal="right"/>
    </xf>
    <xf numFmtId="4" fontId="1" fillId="2" borderId="110" xfId="0" applyNumberFormat="1" applyFont="1" applyFill="1" applyBorder="1" applyAlignment="1">
      <alignment horizontal="right"/>
    </xf>
    <xf numFmtId="4" fontId="1" fillId="2" borderId="111" xfId="0" applyNumberFormat="1" applyFont="1" applyFill="1" applyBorder="1"/>
    <xf numFmtId="165" fontId="4" fillId="5" borderId="95" xfId="2" applyFont="1" applyFill="1" applyBorder="1" applyAlignment="1" applyProtection="1"/>
    <xf numFmtId="165" fontId="4" fillId="5" borderId="96" xfId="2" applyFont="1" applyFill="1" applyBorder="1" applyAlignment="1" applyProtection="1">
      <alignment horizontal="right" wrapText="1"/>
    </xf>
    <xf numFmtId="0" fontId="1" fillId="2" borderId="112" xfId="0" applyFont="1" applyFill="1" applyBorder="1" applyAlignment="1">
      <alignment horizontal="center" vertical="center" wrapText="1"/>
    </xf>
    <xf numFmtId="0" fontId="1" fillId="2" borderId="105" xfId="0" applyFont="1" applyFill="1" applyBorder="1" applyAlignment="1">
      <alignment horizontal="center" vertical="center" wrapText="1"/>
    </xf>
    <xf numFmtId="0" fontId="1" fillId="2" borderId="113" xfId="0" applyFont="1" applyFill="1" applyBorder="1" applyAlignment="1">
      <alignment horizontal="center"/>
    </xf>
    <xf numFmtId="173" fontId="1" fillId="2" borderId="101" xfId="2" applyNumberFormat="1" applyFont="1" applyFill="1" applyBorder="1" applyAlignment="1" applyProtection="1"/>
    <xf numFmtId="173" fontId="1" fillId="2" borderId="107" xfId="2" applyNumberFormat="1" applyFont="1" applyFill="1" applyBorder="1" applyAlignment="1" applyProtection="1"/>
    <xf numFmtId="173" fontId="1" fillId="2" borderId="108" xfId="2" applyNumberFormat="1" applyFont="1" applyFill="1" applyBorder="1" applyAlignment="1" applyProtection="1"/>
    <xf numFmtId="173" fontId="1" fillId="2" borderId="7" xfId="0" applyNumberFormat="1" applyFont="1" applyFill="1" applyBorder="1" applyAlignment="1">
      <alignment horizontal="right" wrapText="1"/>
    </xf>
    <xf numFmtId="4" fontId="1" fillId="2" borderId="109" xfId="0" applyNumberFormat="1" applyFont="1" applyFill="1" applyBorder="1"/>
    <xf numFmtId="4" fontId="1" fillId="2" borderId="110" xfId="0" applyNumberFormat="1" applyFont="1" applyFill="1" applyBorder="1"/>
    <xf numFmtId="4" fontId="1" fillId="2" borderId="110" xfId="0" applyNumberFormat="1" applyFont="1" applyFill="1" applyBorder="1" applyAlignment="1">
      <alignment horizontal="right" wrapText="1"/>
    </xf>
    <xf numFmtId="165" fontId="1" fillId="2" borderId="111" xfId="2" applyFont="1" applyFill="1" applyBorder="1" applyAlignment="1" applyProtection="1"/>
    <xf numFmtId="165" fontId="1" fillId="2" borderId="4" xfId="2" applyFont="1" applyFill="1" applyBorder="1" applyAlignment="1" applyProtection="1"/>
    <xf numFmtId="173" fontId="1" fillId="2" borderId="0" xfId="0" applyNumberFormat="1" applyFont="1" applyFill="1"/>
    <xf numFmtId="0" fontId="1" fillId="2" borderId="67" xfId="0" applyFont="1" applyFill="1" applyBorder="1"/>
    <xf numFmtId="0" fontId="1" fillId="2" borderId="110" xfId="0" applyFont="1" applyFill="1" applyBorder="1"/>
    <xf numFmtId="168" fontId="4" fillId="5" borderId="114" xfId="0" applyNumberFormat="1" applyFont="1" applyFill="1" applyBorder="1"/>
    <xf numFmtId="168" fontId="4" fillId="5" borderId="15" xfId="0" applyNumberFormat="1" applyFont="1" applyFill="1" applyBorder="1"/>
    <xf numFmtId="167" fontId="4" fillId="5" borderId="15" xfId="0" applyNumberFormat="1" applyFont="1" applyFill="1" applyBorder="1"/>
    <xf numFmtId="165" fontId="4" fillId="5" borderId="15" xfId="2" applyFont="1" applyFill="1" applyBorder="1" applyAlignment="1" applyProtection="1"/>
    <xf numFmtId="4" fontId="4" fillId="5" borderId="15" xfId="0" applyNumberFormat="1" applyFont="1" applyFill="1" applyBorder="1"/>
    <xf numFmtId="4" fontId="4" fillId="5" borderId="20" xfId="0" applyNumberFormat="1" applyFont="1" applyFill="1" applyBorder="1"/>
    <xf numFmtId="0" fontId="1" fillId="2" borderId="100" xfId="0" applyFont="1" applyFill="1" applyBorder="1" applyAlignment="1">
      <alignment horizontal="center"/>
    </xf>
    <xf numFmtId="4" fontId="1" fillId="2" borderId="115" xfId="0" applyNumberFormat="1" applyFont="1" applyFill="1" applyBorder="1"/>
    <xf numFmtId="166" fontId="1" fillId="2" borderId="19" xfId="0" applyNumberFormat="1" applyFont="1" applyFill="1" applyBorder="1" applyAlignment="1" applyProtection="1">
      <alignment horizontal="left"/>
      <protection locked="0"/>
    </xf>
    <xf numFmtId="2" fontId="1" fillId="0" borderId="0" xfId="0" applyNumberFormat="1" applyFont="1"/>
    <xf numFmtId="2" fontId="5" fillId="13" borderId="41" xfId="0" applyNumberFormat="1" applyFont="1" applyFill="1" applyBorder="1"/>
    <xf numFmtId="2" fontId="5" fillId="13" borderId="42" xfId="0" applyNumberFormat="1" applyFont="1" applyFill="1" applyBorder="1"/>
    <xf numFmtId="2" fontId="5" fillId="16" borderId="41" xfId="0" applyNumberFormat="1" applyFont="1" applyFill="1" applyBorder="1"/>
    <xf numFmtId="0" fontId="9" fillId="11" borderId="32" xfId="0" applyFont="1" applyFill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center"/>
    </xf>
    <xf numFmtId="0" fontId="9" fillId="16" borderId="47" xfId="0" applyFont="1" applyFill="1" applyBorder="1" applyAlignment="1">
      <alignment horizontal="center" vertical="center"/>
    </xf>
    <xf numFmtId="0" fontId="12" fillId="16" borderId="42" xfId="0" applyFont="1" applyFill="1" applyBorder="1" applyAlignment="1">
      <alignment horizontal="center" vertical="center"/>
    </xf>
    <xf numFmtId="2" fontId="5" fillId="16" borderId="42" xfId="0" applyNumberFormat="1" applyFont="1" applyFill="1" applyBorder="1"/>
    <xf numFmtId="169" fontId="0" fillId="0" borderId="37" xfId="0" applyNumberFormat="1" applyBorder="1" applyAlignment="1">
      <alignment vertical="top"/>
    </xf>
    <xf numFmtId="169" fontId="5" fillId="0" borderId="35" xfId="0" applyNumberFormat="1" applyFont="1" applyBorder="1" applyAlignment="1">
      <alignment vertical="top" wrapText="1"/>
    </xf>
    <xf numFmtId="4" fontId="0" fillId="11" borderId="35" xfId="0" applyNumberFormat="1" applyFill="1" applyBorder="1" applyAlignment="1">
      <alignment vertical="center"/>
    </xf>
    <xf numFmtId="4" fontId="0" fillId="13" borderId="41" xfId="0" applyNumberFormat="1" applyFill="1" applyBorder="1" applyAlignment="1">
      <alignment vertical="center"/>
    </xf>
    <xf numFmtId="4" fontId="0" fillId="13" borderId="42" xfId="0" applyNumberFormat="1" applyFill="1" applyBorder="1" applyAlignment="1">
      <alignment vertical="center"/>
    </xf>
    <xf numFmtId="4" fontId="5" fillId="16" borderId="41" xfId="0" applyNumberFormat="1" applyFont="1" applyFill="1" applyBorder="1" applyAlignment="1">
      <alignment vertical="center"/>
    </xf>
    <xf numFmtId="4" fontId="0" fillId="16" borderId="42" xfId="0" applyNumberFormat="1" applyFill="1" applyBorder="1" applyAlignment="1">
      <alignment vertical="center"/>
    </xf>
    <xf numFmtId="9" fontId="0" fillId="16" borderId="35" xfId="0" applyNumberFormat="1" applyFill="1" applyBorder="1" applyAlignment="1">
      <alignment vertical="center"/>
    </xf>
    <xf numFmtId="169" fontId="0" fillId="12" borderId="35" xfId="0" applyNumberFormat="1" applyFill="1" applyBorder="1" applyAlignment="1">
      <alignment vertical="center"/>
    </xf>
    <xf numFmtId="169" fontId="0" fillId="12" borderId="41" xfId="0" applyNumberFormat="1" applyFill="1" applyBorder="1" applyAlignment="1">
      <alignment vertical="center"/>
    </xf>
    <xf numFmtId="169" fontId="0" fillId="12" borderId="42" xfId="0" applyNumberFormat="1" applyFill="1" applyBorder="1" applyAlignment="1">
      <alignment vertical="center"/>
    </xf>
    <xf numFmtId="9" fontId="5" fillId="12" borderId="41" xfId="0" applyNumberFormat="1" applyFont="1" applyFill="1" applyBorder="1" applyAlignment="1">
      <alignment vertical="center"/>
    </xf>
    <xf numFmtId="4" fontId="5" fillId="11" borderId="35" xfId="0" applyNumberFormat="1" applyFont="1" applyFill="1" applyBorder="1" applyAlignment="1">
      <alignment vertical="center"/>
    </xf>
    <xf numFmtId="4" fontId="5" fillId="13" borderId="41" xfId="0" applyNumberFormat="1" applyFont="1" applyFill="1" applyBorder="1" applyAlignment="1">
      <alignment vertical="center"/>
    </xf>
    <xf numFmtId="4" fontId="5" fillId="13" borderId="42" xfId="0" applyNumberFormat="1" applyFont="1" applyFill="1" applyBorder="1" applyAlignment="1">
      <alignment vertical="center"/>
    </xf>
    <xf numFmtId="4" fontId="5" fillId="16" borderId="42" xfId="0" applyNumberFormat="1" applyFont="1" applyFill="1" applyBorder="1" applyAlignment="1">
      <alignment vertical="center"/>
    </xf>
    <xf numFmtId="9" fontId="0" fillId="12" borderId="35" xfId="0" applyNumberFormat="1" applyFill="1" applyBorder="1" applyAlignment="1">
      <alignment vertical="center"/>
    </xf>
    <xf numFmtId="4" fontId="22" fillId="11" borderId="35" xfId="0" quotePrefix="1" applyNumberFormat="1" applyFont="1" applyFill="1" applyBorder="1" applyAlignment="1">
      <alignment vertical="center"/>
    </xf>
    <xf numFmtId="2" fontId="5" fillId="16" borderId="41" xfId="0" applyNumberFormat="1" applyFont="1" applyFill="1" applyBorder="1" applyAlignment="1">
      <alignment vertical="center"/>
    </xf>
    <xf numFmtId="2" fontId="0" fillId="16" borderId="42" xfId="0" applyNumberFormat="1" applyFill="1" applyBorder="1" applyAlignment="1">
      <alignment vertical="center"/>
    </xf>
    <xf numFmtId="4" fontId="7" fillId="11" borderId="35" xfId="0" quotePrefix="1" applyNumberFormat="1" applyFont="1" applyFill="1" applyBorder="1" applyAlignment="1">
      <alignment vertical="center"/>
    </xf>
    <xf numFmtId="4" fontId="7" fillId="13" borderId="41" xfId="0" quotePrefix="1" applyNumberFormat="1" applyFont="1" applyFill="1" applyBorder="1" applyAlignment="1">
      <alignment vertical="center"/>
    </xf>
    <xf numFmtId="4" fontId="7" fillId="13" borderId="42" xfId="0" quotePrefix="1" applyNumberFormat="1" applyFont="1" applyFill="1" applyBorder="1" applyAlignment="1">
      <alignment vertical="center"/>
    </xf>
    <xf numFmtId="4" fontId="5" fillId="16" borderId="41" xfId="0" quotePrefix="1" applyNumberFormat="1" applyFont="1" applyFill="1" applyBorder="1" applyAlignment="1">
      <alignment vertical="center"/>
    </xf>
    <xf numFmtId="4" fontId="5" fillId="16" borderId="42" xfId="0" quotePrefix="1" applyNumberFormat="1" applyFont="1" applyFill="1" applyBorder="1" applyAlignment="1">
      <alignment vertical="center"/>
    </xf>
    <xf numFmtId="9" fontId="5" fillId="16" borderId="35" xfId="0" applyNumberFormat="1" applyFont="1" applyFill="1" applyBorder="1" applyAlignment="1">
      <alignment vertical="center"/>
    </xf>
    <xf numFmtId="4" fontId="5" fillId="11" borderId="35" xfId="0" quotePrefix="1" applyNumberFormat="1" applyFont="1" applyFill="1" applyBorder="1" applyAlignment="1">
      <alignment vertical="center"/>
    </xf>
    <xf numFmtId="4" fontId="5" fillId="13" borderId="41" xfId="0" quotePrefix="1" applyNumberFormat="1" applyFont="1" applyFill="1" applyBorder="1" applyAlignment="1">
      <alignment vertical="center"/>
    </xf>
    <xf numFmtId="4" fontId="5" fillId="13" borderId="42" xfId="0" quotePrefix="1" applyNumberFormat="1" applyFont="1" applyFill="1" applyBorder="1" applyAlignment="1">
      <alignment vertical="center"/>
    </xf>
    <xf numFmtId="4" fontId="0" fillId="16" borderId="41" xfId="0" applyNumberFormat="1" applyFill="1" applyBorder="1" applyAlignment="1">
      <alignment vertical="center"/>
    </xf>
    <xf numFmtId="4" fontId="5" fillId="11" borderId="33" xfId="0" applyNumberFormat="1" applyFont="1" applyFill="1" applyBorder="1" applyAlignment="1">
      <alignment vertical="center"/>
    </xf>
    <xf numFmtId="4" fontId="5" fillId="13" borderId="43" xfId="0" applyNumberFormat="1" applyFont="1" applyFill="1" applyBorder="1" applyAlignment="1">
      <alignment vertical="center"/>
    </xf>
    <xf numFmtId="4" fontId="5" fillId="13" borderId="44" xfId="0" applyNumberFormat="1" applyFont="1" applyFill="1" applyBorder="1" applyAlignment="1">
      <alignment vertical="center"/>
    </xf>
    <xf numFmtId="4" fontId="5" fillId="16" borderId="43" xfId="0" applyNumberFormat="1" applyFont="1" applyFill="1" applyBorder="1" applyAlignment="1">
      <alignment vertical="center"/>
    </xf>
    <xf numFmtId="4" fontId="5" fillId="16" borderId="44" xfId="0" applyNumberFormat="1" applyFont="1" applyFill="1" applyBorder="1" applyAlignment="1">
      <alignment vertical="center"/>
    </xf>
    <xf numFmtId="9" fontId="5" fillId="16" borderId="33" xfId="0" applyNumberFormat="1" applyFont="1" applyFill="1" applyBorder="1" applyAlignment="1">
      <alignment vertical="center"/>
    </xf>
    <xf numFmtId="0" fontId="7" fillId="0" borderId="35" xfId="0" quotePrefix="1" applyFont="1" applyBorder="1" applyAlignment="1">
      <alignment vertical="center" wrapText="1"/>
    </xf>
    <xf numFmtId="0" fontId="5" fillId="12" borderId="35" xfId="0" applyFont="1" applyFill="1" applyBorder="1" applyAlignment="1">
      <alignment horizontal="left" vertical="center"/>
    </xf>
    <xf numFmtId="0" fontId="7" fillId="0" borderId="35" xfId="0" quotePrefix="1" applyFont="1" applyBorder="1" applyAlignment="1">
      <alignment vertical="center"/>
    </xf>
    <xf numFmtId="0" fontId="7" fillId="0" borderId="35" xfId="0" quotePrefix="1" applyFont="1" applyBorder="1" applyAlignment="1">
      <alignment horizontal="right" vertical="center"/>
    </xf>
    <xf numFmtId="0" fontId="0" fillId="12" borderId="35" xfId="0" applyFill="1" applyBorder="1" applyAlignment="1">
      <alignment vertical="center"/>
    </xf>
    <xf numFmtId="7" fontId="24" fillId="0" borderId="63" xfId="0" applyNumberFormat="1" applyFont="1" applyBorder="1" applyAlignment="1">
      <alignment horizontal="center"/>
    </xf>
    <xf numFmtId="0" fontId="38" fillId="14" borderId="26" xfId="0" applyFont="1" applyFill="1" applyBorder="1" applyAlignment="1">
      <alignment horizontal="right"/>
    </xf>
    <xf numFmtId="169" fontId="23" fillId="9" borderId="26" xfId="0" applyNumberFormat="1" applyFont="1" applyFill="1" applyBorder="1"/>
    <xf numFmtId="169" fontId="23" fillId="14" borderId="26" xfId="0" applyNumberFormat="1" applyFont="1" applyFill="1" applyBorder="1"/>
    <xf numFmtId="169" fontId="22" fillId="0" borderId="0" xfId="0" applyNumberFormat="1" applyFont="1"/>
    <xf numFmtId="0" fontId="39" fillId="0" borderId="0" xfId="0" applyFont="1"/>
    <xf numFmtId="0" fontId="22" fillId="0" borderId="0" xfId="0" applyFont="1"/>
    <xf numFmtId="0" fontId="0" fillId="0" borderId="39" xfId="0" applyBorder="1"/>
    <xf numFmtId="0" fontId="5" fillId="9" borderId="116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0" fillId="8" borderId="41" xfId="0" applyFill="1" applyBorder="1"/>
    <xf numFmtId="0" fontId="12" fillId="0" borderId="41" xfId="0" applyFont="1" applyBorder="1" applyAlignment="1">
      <alignment horizontal="center"/>
    </xf>
    <xf numFmtId="170" fontId="0" fillId="0" borderId="42" xfId="0" applyNumberFormat="1" applyBorder="1"/>
    <xf numFmtId="0" fontId="12" fillId="0" borderId="43" xfId="0" applyFont="1" applyBorder="1" applyAlignment="1">
      <alignment horizontal="center"/>
    </xf>
    <xf numFmtId="169" fontId="0" fillId="0" borderId="117" xfId="0" applyNumberFormat="1" applyBorder="1"/>
    <xf numFmtId="170" fontId="0" fillId="0" borderId="44" xfId="0" applyNumberFormat="1" applyBorder="1"/>
    <xf numFmtId="171" fontId="0" fillId="0" borderId="41" xfId="0" applyNumberFormat="1" applyBorder="1" applyAlignment="1">
      <alignment horizontal="center"/>
    </xf>
    <xf numFmtId="171" fontId="0" fillId="0" borderId="43" xfId="0" applyNumberFormat="1" applyBorder="1" applyAlignment="1">
      <alignment horizontal="center"/>
    </xf>
    <xf numFmtId="4" fontId="0" fillId="9" borderId="46" xfId="0" applyNumberFormat="1" applyFill="1" applyBorder="1" applyAlignment="1">
      <alignment horizontal="center" vertical="center" wrapText="1"/>
    </xf>
    <xf numFmtId="4" fontId="0" fillId="9" borderId="47" xfId="0" applyNumberFormat="1" applyFill="1" applyBorder="1"/>
    <xf numFmtId="42" fontId="0" fillId="0" borderId="42" xfId="0" applyNumberFormat="1" applyBorder="1"/>
    <xf numFmtId="42" fontId="0" fillId="0" borderId="44" xfId="0" applyNumberFormat="1" applyBorder="1"/>
    <xf numFmtId="0" fontId="5" fillId="9" borderId="118" xfId="0" applyFont="1" applyFill="1" applyBorder="1" applyAlignment="1">
      <alignment horizontal="center" vertical="center" wrapText="1"/>
    </xf>
    <xf numFmtId="169" fontId="0" fillId="0" borderId="119" xfId="0" applyNumberFormat="1" applyBorder="1"/>
    <xf numFmtId="0" fontId="1" fillId="0" borderId="24" xfId="0" applyFont="1" applyBorder="1"/>
    <xf numFmtId="0" fontId="1" fillId="0" borderId="120" xfId="0" applyFont="1" applyBorder="1"/>
    <xf numFmtId="0" fontId="1" fillId="0" borderId="120" xfId="0" applyFont="1" applyBorder="1" applyAlignment="1">
      <alignment horizontal="center"/>
    </xf>
    <xf numFmtId="0" fontId="1" fillId="0" borderId="62" xfId="0" applyFont="1" applyBorder="1"/>
    <xf numFmtId="0" fontId="5" fillId="7" borderId="51" xfId="0" applyFont="1" applyFill="1" applyBorder="1" applyAlignment="1">
      <alignment horizontal="center"/>
    </xf>
    <xf numFmtId="0" fontId="5" fillId="7" borderId="53" xfId="0" applyFont="1" applyFill="1" applyBorder="1" applyAlignment="1">
      <alignment horizontal="center"/>
    </xf>
    <xf numFmtId="0" fontId="1" fillId="2" borderId="125" xfId="0" applyFont="1" applyFill="1" applyBorder="1" applyAlignment="1">
      <alignment horizontal="center" vertical="center" wrapText="1"/>
    </xf>
    <xf numFmtId="2" fontId="5" fillId="11" borderId="35" xfId="0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left"/>
    </xf>
    <xf numFmtId="0" fontId="5" fillId="10" borderId="35" xfId="0" applyFont="1" applyFill="1" applyBorder="1" applyAlignment="1">
      <alignment horizontal="center" vertical="center"/>
    </xf>
    <xf numFmtId="169" fontId="5" fillId="11" borderId="37" xfId="0" applyNumberFormat="1" applyFont="1" applyFill="1" applyBorder="1" applyAlignment="1">
      <alignment vertical="center"/>
    </xf>
    <xf numFmtId="169" fontId="5" fillId="0" borderId="35" xfId="0" applyNumberFormat="1" applyFont="1" applyBorder="1" applyAlignment="1">
      <alignment vertical="center" wrapText="1"/>
    </xf>
    <xf numFmtId="0" fontId="12" fillId="0" borderId="19" xfId="0" applyFont="1" applyBorder="1"/>
    <xf numFmtId="169" fontId="0" fillId="0" borderId="19" xfId="0" applyNumberFormat="1" applyBorder="1" applyAlignment="1">
      <alignment horizontal="right" vertical="center"/>
    </xf>
    <xf numFmtId="169" fontId="0" fillId="0" borderId="19" xfId="0" applyNumberFormat="1" applyBorder="1"/>
    <xf numFmtId="169" fontId="0" fillId="0" borderId="49" xfId="0" applyNumberFormat="1" applyBorder="1"/>
    <xf numFmtId="0" fontId="12" fillId="9" borderId="19" xfId="0" applyFont="1" applyFill="1" applyBorder="1" applyAlignment="1">
      <alignment horizontal="center" vertical="center"/>
    </xf>
    <xf numFmtId="1" fontId="5" fillId="9" borderId="19" xfId="0" applyNumberFormat="1" applyFont="1" applyFill="1" applyBorder="1" applyAlignment="1">
      <alignment horizontal="center" vertical="center"/>
    </xf>
    <xf numFmtId="0" fontId="0" fillId="0" borderId="19" xfId="0" applyBorder="1"/>
    <xf numFmtId="2" fontId="5" fillId="0" borderId="19" xfId="0" applyNumberFormat="1" applyFont="1" applyBorder="1"/>
    <xf numFmtId="14" fontId="29" fillId="2" borderId="126" xfId="0" applyNumberFormat="1" applyFont="1" applyFill="1" applyBorder="1" applyAlignment="1" applyProtection="1">
      <alignment horizontal="center" vertical="center"/>
      <protection locked="0"/>
    </xf>
    <xf numFmtId="166" fontId="1" fillId="2" borderId="127" xfId="0" applyNumberFormat="1" applyFont="1" applyFill="1" applyBorder="1" applyAlignment="1" applyProtection="1">
      <alignment horizontal="left" vertical="center"/>
      <protection locked="0"/>
    </xf>
    <xf numFmtId="1" fontId="1" fillId="2" borderId="128" xfId="0" applyNumberFormat="1" applyFont="1" applyFill="1" applyBorder="1" applyAlignment="1" applyProtection="1">
      <alignment horizontal="center" vertical="center"/>
      <protection locked="0"/>
    </xf>
    <xf numFmtId="2" fontId="1" fillId="2" borderId="126" xfId="2" applyNumberFormat="1" applyFont="1" applyFill="1" applyBorder="1" applyAlignment="1" applyProtection="1">
      <alignment horizontal="right"/>
      <protection locked="0"/>
    </xf>
    <xf numFmtId="2" fontId="1" fillId="2" borderId="129" xfId="2" applyNumberFormat="1" applyFont="1" applyFill="1" applyBorder="1" applyAlignment="1" applyProtection="1">
      <alignment horizontal="right"/>
      <protection locked="0"/>
    </xf>
    <xf numFmtId="2" fontId="1" fillId="2" borderId="129" xfId="0" applyNumberFormat="1" applyFont="1" applyFill="1" applyBorder="1" applyAlignment="1" applyProtection="1">
      <alignment horizontal="right"/>
      <protection locked="0"/>
    </xf>
    <xf numFmtId="2" fontId="1" fillId="2" borderId="128" xfId="2" applyNumberFormat="1" applyFont="1" applyFill="1" applyBorder="1" applyAlignment="1" applyProtection="1">
      <alignment horizontal="right"/>
      <protection locked="0"/>
    </xf>
    <xf numFmtId="4" fontId="1" fillId="0" borderId="126" xfId="2" applyNumberFormat="1" applyFont="1" applyFill="1" applyBorder="1" applyAlignment="1" applyProtection="1">
      <alignment horizontal="right"/>
      <protection locked="0"/>
    </xf>
    <xf numFmtId="4" fontId="1" fillId="0" borderId="129" xfId="2" applyNumberFormat="1" applyFont="1" applyFill="1" applyBorder="1" applyAlignment="1" applyProtection="1">
      <alignment horizontal="right"/>
      <protection locked="0"/>
    </xf>
    <xf numFmtId="4" fontId="1" fillId="0" borderId="129" xfId="2" applyNumberFormat="1" applyFont="1" applyFill="1" applyBorder="1" applyAlignment="1" applyProtection="1">
      <alignment horizontal="right" wrapText="1"/>
      <protection locked="0"/>
    </xf>
    <xf numFmtId="4" fontId="1" fillId="0" borderId="129" xfId="0" applyNumberFormat="1" applyFont="1" applyBorder="1" applyAlignment="1" applyProtection="1">
      <alignment horizontal="right" vertical="center"/>
      <protection locked="0"/>
    </xf>
    <xf numFmtId="4" fontId="29" fillId="0" borderId="129" xfId="2" applyNumberFormat="1" applyFont="1" applyBorder="1" applyAlignment="1">
      <alignment horizontal="right" vertical="center"/>
    </xf>
    <xf numFmtId="4" fontId="1" fillId="0" borderId="129" xfId="2" applyNumberFormat="1" applyFont="1" applyFill="1" applyBorder="1" applyAlignment="1" applyProtection="1">
      <alignment horizontal="right" vertical="center"/>
      <protection locked="0"/>
    </xf>
    <xf numFmtId="4" fontId="1" fillId="0" borderId="128" xfId="0" applyNumberFormat="1" applyFont="1" applyBorder="1" applyAlignment="1" applyProtection="1">
      <alignment horizontal="right" vertical="center"/>
      <protection locked="0"/>
    </xf>
    <xf numFmtId="4" fontId="1" fillId="0" borderId="130" xfId="2" applyNumberFormat="1" applyFont="1" applyFill="1" applyBorder="1" applyAlignment="1" applyProtection="1">
      <alignment horizontal="right"/>
      <protection locked="0"/>
    </xf>
    <xf numFmtId="4" fontId="1" fillId="0" borderId="131" xfId="2" applyNumberFormat="1" applyFont="1" applyFill="1" applyBorder="1" applyAlignment="1" applyProtection="1">
      <alignment horizontal="right"/>
      <protection locked="0"/>
    </xf>
    <xf numFmtId="4" fontId="1" fillId="0" borderId="132" xfId="0" applyNumberFormat="1" applyFont="1" applyBorder="1" applyAlignment="1" applyProtection="1">
      <alignment horizontal="right" vertical="center"/>
      <protection locked="0"/>
    </xf>
    <xf numFmtId="4" fontId="1" fillId="0" borderId="133" xfId="0" applyNumberFormat="1" applyFont="1" applyBorder="1" applyAlignment="1" applyProtection="1">
      <alignment horizontal="right" vertical="center"/>
      <protection locked="0"/>
    </xf>
    <xf numFmtId="4" fontId="1" fillId="0" borderId="126" xfId="0" applyNumberFormat="1" applyFont="1" applyBorder="1" applyAlignment="1" applyProtection="1">
      <alignment horizontal="right" vertical="center"/>
      <protection locked="0"/>
    </xf>
    <xf numFmtId="4" fontId="1" fillId="0" borderId="128" xfId="2" applyNumberFormat="1" applyFont="1" applyFill="1" applyBorder="1" applyAlignment="1" applyProtection="1">
      <alignment horizontal="right"/>
      <protection locked="0"/>
    </xf>
    <xf numFmtId="14" fontId="29" fillId="2" borderId="132" xfId="0" applyNumberFormat="1" applyFont="1" applyFill="1" applyBorder="1" applyAlignment="1" applyProtection="1">
      <alignment horizontal="center" vertical="center"/>
      <protection locked="0"/>
    </xf>
    <xf numFmtId="0" fontId="1" fillId="2" borderId="134" xfId="0" applyFont="1" applyFill="1" applyBorder="1" applyAlignment="1">
      <alignment horizontal="center" vertical="center"/>
    </xf>
    <xf numFmtId="4" fontId="1" fillId="0" borderId="135" xfId="0" applyNumberFormat="1" applyFont="1" applyBorder="1" applyAlignment="1" applyProtection="1">
      <alignment horizontal="right" vertical="center"/>
      <protection locked="0"/>
    </xf>
    <xf numFmtId="4" fontId="1" fillId="0" borderId="130" xfId="0" applyNumberFormat="1" applyFont="1" applyBorder="1" applyAlignment="1" applyProtection="1">
      <alignment horizontal="right" vertical="center"/>
      <protection locked="0"/>
    </xf>
    <xf numFmtId="4" fontId="1" fillId="0" borderId="131" xfId="0" applyNumberFormat="1" applyFont="1" applyBorder="1" applyAlignment="1" applyProtection="1">
      <alignment horizontal="right" vertical="center"/>
      <protection locked="0"/>
    </xf>
    <xf numFmtId="4" fontId="1" fillId="3" borderId="136" xfId="0" applyNumberFormat="1" applyFont="1" applyFill="1" applyBorder="1" applyAlignment="1">
      <alignment horizontal="right" vertical="center"/>
    </xf>
    <xf numFmtId="4" fontId="4" fillId="5" borderId="137" xfId="0" applyNumberFormat="1" applyFont="1" applyFill="1" applyBorder="1"/>
    <xf numFmtId="173" fontId="1" fillId="2" borderId="138" xfId="2" applyNumberFormat="1" applyFont="1" applyFill="1" applyBorder="1" applyAlignment="1" applyProtection="1"/>
    <xf numFmtId="0" fontId="1" fillId="2" borderId="139" xfId="0" applyFont="1" applyFill="1" applyBorder="1" applyAlignment="1">
      <alignment horizontal="center" vertical="center"/>
    </xf>
    <xf numFmtId="4" fontId="4" fillId="5" borderId="140" xfId="0" applyNumberFormat="1" applyFont="1" applyFill="1" applyBorder="1"/>
    <xf numFmtId="4" fontId="4" fillId="5" borderId="141" xfId="0" applyNumberFormat="1" applyFont="1" applyFill="1" applyBorder="1"/>
    <xf numFmtId="7" fontId="24" fillId="9" borderId="26" xfId="0" applyNumberFormat="1" applyFont="1" applyFill="1" applyBorder="1" applyAlignment="1">
      <alignment horizontal="center"/>
    </xf>
    <xf numFmtId="14" fontId="1" fillId="2" borderId="126" xfId="0" applyNumberFormat="1" applyFont="1" applyFill="1" applyBorder="1" applyAlignment="1" applyProtection="1">
      <alignment horizontal="center"/>
      <protection locked="0"/>
    </xf>
    <xf numFmtId="166" fontId="1" fillId="2" borderId="142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Alignment="1">
      <alignment horizontal="center" wrapText="1"/>
    </xf>
    <xf numFmtId="0" fontId="23" fillId="0" borderId="143" xfId="0" quotePrefix="1" applyFont="1" applyBorder="1"/>
    <xf numFmtId="44" fontId="36" fillId="0" borderId="143" xfId="0" applyNumberFormat="1" applyFont="1" applyBorder="1" applyAlignment="1">
      <alignment horizontal="center"/>
    </xf>
    <xf numFmtId="0" fontId="5" fillId="7" borderId="121" xfId="0" applyFont="1" applyFill="1" applyBorder="1" applyAlignment="1">
      <alignment horizontal="center"/>
    </xf>
    <xf numFmtId="0" fontId="5" fillId="0" borderId="122" xfId="0" applyFont="1" applyBorder="1" applyAlignment="1">
      <alignment horizontal="center"/>
    </xf>
    <xf numFmtId="0" fontId="5" fillId="0" borderId="123" xfId="0" applyFont="1" applyBorder="1" applyAlignment="1">
      <alignment horizontal="center"/>
    </xf>
    <xf numFmtId="0" fontId="1" fillId="4" borderId="124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59" xfId="0" applyFont="1" applyBorder="1" applyAlignment="1">
      <alignment horizontal="right"/>
    </xf>
    <xf numFmtId="0" fontId="0" fillId="0" borderId="28" xfId="0" applyBorder="1"/>
    <xf numFmtId="0" fontId="1" fillId="0" borderId="22" xfId="0" applyFont="1" applyBorder="1" applyAlignment="1">
      <alignment horizontal="right"/>
    </xf>
    <xf numFmtId="0" fontId="0" fillId="0" borderId="50" xfId="0" applyBorder="1"/>
    <xf numFmtId="164" fontId="1" fillId="2" borderId="8" xfId="0" applyNumberFormat="1" applyFont="1" applyFill="1" applyBorder="1" applyAlignment="1">
      <alignment horizontal="right"/>
    </xf>
    <xf numFmtId="164" fontId="1" fillId="2" borderId="124" xfId="0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62" xfId="0" applyFont="1" applyBorder="1" applyAlignment="1">
      <alignment horizontal="right"/>
    </xf>
    <xf numFmtId="0" fontId="0" fillId="0" borderId="24" xfId="0" applyBorder="1"/>
    <xf numFmtId="0" fontId="1" fillId="2" borderId="82" xfId="0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173" fontId="1" fillId="4" borderId="8" xfId="0" applyNumberFormat="1" applyFont="1" applyFill="1" applyBorder="1" applyAlignment="1">
      <alignment horizontal="right" vertical="center" wrapText="1"/>
    </xf>
    <xf numFmtId="173" fontId="1" fillId="4" borderId="124" xfId="0" applyNumberFormat="1" applyFont="1" applyFill="1" applyBorder="1" applyAlignment="1">
      <alignment horizontal="right" vertical="center" wrapText="1"/>
    </xf>
    <xf numFmtId="0" fontId="5" fillId="7" borderId="0" xfId="0" applyFont="1" applyFill="1" applyAlignment="1">
      <alignment horizontal="center" vertical="center"/>
    </xf>
    <xf numFmtId="0" fontId="0" fillId="0" borderId="0" xfId="0"/>
    <xf numFmtId="164" fontId="1" fillId="2" borderId="9" xfId="0" applyNumberFormat="1" applyFont="1" applyFill="1" applyBorder="1" applyAlignment="1">
      <alignment horizontal="right"/>
    </xf>
    <xf numFmtId="0" fontId="3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0" fontId="35" fillId="0" borderId="0" xfId="0" applyNumberFormat="1" applyFont="1" applyAlignment="1">
      <alignment horizontal="center"/>
    </xf>
    <xf numFmtId="172" fontId="2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5" fillId="0" borderId="21" xfId="0" applyNumberFormat="1" applyFont="1" applyBorder="1" applyAlignment="1">
      <alignment horizontal="center"/>
    </xf>
    <xf numFmtId="0" fontId="0" fillId="0" borderId="48" xfId="0" applyBorder="1"/>
  </cellXfs>
  <cellStyles count="5">
    <cellStyle name="Euro" xfId="1" xr:uid="{00000000-0005-0000-0000-000000000000}"/>
    <cellStyle name="Milliers 2" xfId="4" xr:uid="{C323E74F-E294-4D60-A9DE-817D8CDF02BC}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1C1C1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fr-FR" u="sng">
                <a:solidFill>
                  <a:sysClr val="windowText" lastClr="000000"/>
                </a:solidFill>
              </a:rPr>
              <a:t>Evolution des contributions cumulées 2024/2023</a:t>
            </a:r>
          </a:p>
        </c:rich>
      </c:tx>
      <c:layout>
        <c:manualLayout>
          <c:xMode val="edge"/>
          <c:yMode val="edge"/>
          <c:x val="0.20187115276433559"/>
          <c:y val="1.82495218237655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04032513864054"/>
          <c:y val="0.1240857199266021"/>
          <c:w val="0.88074631208612919"/>
          <c:h val="0.68723608110933032"/>
        </c:manualLayout>
      </c:layout>
      <c:lineChart>
        <c:grouping val="standard"/>
        <c:varyColors val="0"/>
        <c:ser>
          <c:idx val="0"/>
          <c:order val="0"/>
          <c:tx>
            <c:strRef>
              <c:f>STAT1!$C$3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0B-470A-BCAD-A089265510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B-470A-BCAD-A089265510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0B-470A-BCAD-A089265510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B-470A-BCAD-A089265510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0B-470A-BCAD-A089265510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B-470A-BCAD-A089265510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0B-470A-BCAD-A089265510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B-470A-BCAD-A089265510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0B-470A-BCAD-A089265510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B-470A-BCAD-A089265510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0B-470A-BCAD-A089265510E3}"/>
                </c:ext>
              </c:extLst>
            </c:dLbl>
            <c:dLbl>
              <c:idx val="11"/>
              <c:layout>
                <c:manualLayout>
                  <c:x val="0"/>
                  <c:y val="4.664513814137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3-4F7A-9979-BE3D5A33B222}"/>
                </c:ext>
              </c:extLst>
            </c:dLbl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STAT1!$C$4:$C$15</c:f>
              <c:numCache>
                <c:formatCode>#\ ##0.00\ "€"</c:formatCode>
                <c:ptCount val="12"/>
                <c:pt idx="0">
                  <c:v>2527.6799999999998</c:v>
                </c:pt>
                <c:pt idx="1">
                  <c:v>3221.42</c:v>
                </c:pt>
                <c:pt idx="2">
                  <c:v>4458.82</c:v>
                </c:pt>
                <c:pt idx="3">
                  <c:v>6978.6399999999994</c:v>
                </c:pt>
                <c:pt idx="4">
                  <c:v>8686.3799999999992</c:v>
                </c:pt>
                <c:pt idx="5">
                  <c:v>11228.09</c:v>
                </c:pt>
                <c:pt idx="6">
                  <c:v>13499.52</c:v>
                </c:pt>
                <c:pt idx="7">
                  <c:v>14868.470000000001</c:v>
                </c:pt>
                <c:pt idx="8">
                  <c:v>16950.620000000003</c:v>
                </c:pt>
                <c:pt idx="9">
                  <c:v>18984.890000000003</c:v>
                </c:pt>
                <c:pt idx="10">
                  <c:v>21706.100000000002</c:v>
                </c:pt>
                <c:pt idx="11">
                  <c:v>23130.640000000003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A0B-470A-BCAD-A089265510E3}"/>
            </c:ext>
          </c:extLst>
        </c:ser>
        <c:ser>
          <c:idx val="1"/>
          <c:order val="1"/>
          <c:tx>
            <c:strRef>
              <c:f>STAT1!$E$3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FC-4CA4-BE7C-8EA4112CC3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FC-4CA4-BE7C-8EA4112CC31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FC-4CA4-BE7C-8EA4112CC31F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FC-4CA4-BE7C-8EA4112CC31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C-4CA4-BE7C-8EA4112CC31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6D-4A6F-815F-ECB84192E7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FF-4DE5-9CD6-F184AF87AB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00-4711-8876-9F1801EFEF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58-483B-AA92-F3F4674EFEA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3F-4B0B-97A2-29C07DE4490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D7-4487-862C-7E1555483C9B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STAT1!$E$4:$E$7</c:f>
              <c:numCache>
                <c:formatCode>#\ ##0.00\ "€"</c:formatCode>
                <c:ptCount val="4"/>
                <c:pt idx="0">
                  <c:v>1733.64</c:v>
                </c:pt>
                <c:pt idx="1">
                  <c:v>2660.9500000000003</c:v>
                </c:pt>
                <c:pt idx="2">
                  <c:v>5177.8200000000006</c:v>
                </c:pt>
                <c:pt idx="3">
                  <c:v>6641.27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A0B-470A-BCAD-A089265510E3}"/>
            </c:ext>
          </c:extLst>
        </c:ser>
        <c:ser>
          <c:idx val="2"/>
          <c:order val="2"/>
          <c:tx>
            <c:strRef>
              <c:f>STAT1!$H$3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dLbls>
            <c:dLbl>
              <c:idx val="11"/>
              <c:layout>
                <c:manualLayout>
                  <c:x val="0"/>
                  <c:y val="-2.11606756905655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92D050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B-470A-BCAD-A089265510E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STAT1!$H$4:$H$15</c:f>
              <c:numCache>
                <c:formatCode>#\ ##0\ "€"</c:formatCode>
                <c:ptCount val="12"/>
                <c:pt idx="0">
                  <c:v>1957.9166666666667</c:v>
                </c:pt>
                <c:pt idx="1">
                  <c:v>3915.8333333333335</c:v>
                </c:pt>
                <c:pt idx="2">
                  <c:v>5873.75</c:v>
                </c:pt>
                <c:pt idx="3">
                  <c:v>7831.666666666667</c:v>
                </c:pt>
                <c:pt idx="4">
                  <c:v>9789.5833333333339</c:v>
                </c:pt>
                <c:pt idx="5">
                  <c:v>11747.5</c:v>
                </c:pt>
                <c:pt idx="6">
                  <c:v>13705.416666666666</c:v>
                </c:pt>
                <c:pt idx="7">
                  <c:v>15663.333333333332</c:v>
                </c:pt>
                <c:pt idx="8">
                  <c:v>17621.25</c:v>
                </c:pt>
                <c:pt idx="9">
                  <c:v>19579.166666666668</c:v>
                </c:pt>
                <c:pt idx="10">
                  <c:v>21537.083333333336</c:v>
                </c:pt>
                <c:pt idx="11">
                  <c:v>23495.000000000004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0B-470A-BCAD-A0892655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37184"/>
        <c:axId val="1"/>
      </c:lineChart>
      <c:catAx>
        <c:axId val="48713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137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955964437926059E-3"/>
          <c:y val="0.93586945160615986"/>
          <c:w val="0.57818000598026509"/>
          <c:h val="5.966221866072050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fr-FR" u="sng">
                <a:solidFill>
                  <a:sysClr val="windowText" lastClr="000000"/>
                </a:solidFill>
              </a:rPr>
              <a:t>Montant mensuel des contributions 2024/2023</a:t>
            </a:r>
          </a:p>
        </c:rich>
      </c:tx>
      <c:layout>
        <c:manualLayout>
          <c:xMode val="edge"/>
          <c:yMode val="edge"/>
          <c:x val="0.18244567789682029"/>
          <c:y val="1.34529297081626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59848775997211"/>
          <c:y val="0.14976714746939818"/>
          <c:w val="0.85595865066047072"/>
          <c:h val="0.62148775927345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STAT1!$D$3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STAT1!$D$4:$D$15</c:f>
              <c:numCache>
                <c:formatCode>#\ ##0.00\ "€"</c:formatCode>
                <c:ptCount val="12"/>
                <c:pt idx="0">
                  <c:v>2527.6799999999998</c:v>
                </c:pt>
                <c:pt idx="1">
                  <c:v>693.74</c:v>
                </c:pt>
                <c:pt idx="2">
                  <c:v>1237.4000000000001</c:v>
                </c:pt>
                <c:pt idx="3">
                  <c:v>2519.8200000000002</c:v>
                </c:pt>
                <c:pt idx="4">
                  <c:v>1707.74</c:v>
                </c:pt>
                <c:pt idx="5">
                  <c:v>2541.71</c:v>
                </c:pt>
                <c:pt idx="6">
                  <c:v>2271.4300000000003</c:v>
                </c:pt>
                <c:pt idx="7">
                  <c:v>1368.95</c:v>
                </c:pt>
                <c:pt idx="8">
                  <c:v>2082.15</c:v>
                </c:pt>
                <c:pt idx="9">
                  <c:v>2034.27</c:v>
                </c:pt>
                <c:pt idx="10">
                  <c:v>2721.21</c:v>
                </c:pt>
                <c:pt idx="11">
                  <c:v>1424.54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2-4E07-A224-6B428A336FCF}"/>
            </c:ext>
          </c:extLst>
        </c:ser>
        <c:ser>
          <c:idx val="1"/>
          <c:order val="2"/>
          <c:tx>
            <c:strRef>
              <c:f>STAT1!$F$3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STAT1!$F$4:$F$15</c:f>
              <c:numCache>
                <c:formatCode>#\ ##0.00\ "€"</c:formatCode>
                <c:ptCount val="12"/>
                <c:pt idx="0">
                  <c:v>1733.64</c:v>
                </c:pt>
                <c:pt idx="1">
                  <c:v>927.31000000000006</c:v>
                </c:pt>
                <c:pt idx="2">
                  <c:v>2516.8700000000003</c:v>
                </c:pt>
                <c:pt idx="3">
                  <c:v>1463.45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2-4E07-A224-6B428A336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7156320"/>
        <c:axId val="1"/>
      </c:barChart>
      <c:lineChart>
        <c:grouping val="standard"/>
        <c:varyColors val="0"/>
        <c:ser>
          <c:idx val="2"/>
          <c:order val="1"/>
          <c:tx>
            <c:strRef>
              <c:f>STAT1!$G$3</c:f>
              <c:strCache>
                <c:ptCount val="1"/>
                <c:pt idx="0">
                  <c:v>Budget 2024</c:v>
                </c:pt>
              </c:strCache>
            </c:strRef>
          </c:tx>
          <c:spPr>
            <a:ln cap="rnd">
              <a:solidFill>
                <a:schemeClr val="accent3">
                  <a:shade val="95000"/>
                  <a:satMod val="105000"/>
                </a:schemeClr>
              </a:solidFill>
              <a:prstDash val="sysDot"/>
              <a:round/>
              <a:headEnd type="none"/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8EF4-431F-A599-5F376F786DE1}"/>
              </c:ext>
            </c:extLst>
          </c:dPt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STAT1!$G$4:$G$15</c:f>
              <c:numCache>
                <c:formatCode>#\ ##0.00\ "€"</c:formatCode>
                <c:ptCount val="12"/>
                <c:pt idx="0">
                  <c:v>1957.9166666666667</c:v>
                </c:pt>
                <c:pt idx="1">
                  <c:v>1957.9166666666667</c:v>
                </c:pt>
                <c:pt idx="2">
                  <c:v>1957.9166666666667</c:v>
                </c:pt>
                <c:pt idx="3">
                  <c:v>1957.9166666666667</c:v>
                </c:pt>
                <c:pt idx="4">
                  <c:v>1957.9166666666667</c:v>
                </c:pt>
                <c:pt idx="5">
                  <c:v>1957.9166666666667</c:v>
                </c:pt>
                <c:pt idx="6">
                  <c:v>1957.9166666666667</c:v>
                </c:pt>
                <c:pt idx="7">
                  <c:v>1957.9166666666667</c:v>
                </c:pt>
                <c:pt idx="8">
                  <c:v>1957.9166666666667</c:v>
                </c:pt>
                <c:pt idx="9">
                  <c:v>1957.9166666666667</c:v>
                </c:pt>
                <c:pt idx="10">
                  <c:v>1957.9166666666667</c:v>
                </c:pt>
                <c:pt idx="11">
                  <c:v>1957.9166666666667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4-431F-A599-5F376F786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56320"/>
        <c:axId val="1"/>
      </c:lineChart>
      <c:catAx>
        <c:axId val="4871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156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585892625186375E-3"/>
          <c:y val="0.90241103808191503"/>
          <c:w val="0.47055346194566144"/>
          <c:h val="9.75890181868859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1" i="0" u="sng" strike="noStrike" baseline="0">
                <a:solidFill>
                  <a:srgbClr val="333333"/>
                </a:solidFill>
                <a:latin typeface="Calibri"/>
                <a:cs typeface="Calibri"/>
              </a:rPr>
              <a:t>Bilan Trésorerie 2024 à fin Avril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1" i="0" u="sng" strike="noStrike" baseline="0">
                <a:solidFill>
                  <a:srgbClr val="333333"/>
                </a:solidFill>
                <a:latin typeface="Calibri"/>
                <a:cs typeface="Calibri"/>
              </a:rPr>
              <a:t>/Budget</a:t>
            </a:r>
            <a:endParaRPr lang="fr-FR" sz="1400" b="1" i="0" u="none" strike="noStrike" baseline="0">
              <a:solidFill>
                <a:srgbClr val="333333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05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Budget 2024                                                                                             Réalisé 2024 </a:t>
            </a:r>
          </a:p>
        </c:rich>
      </c:tx>
      <c:layout>
        <c:manualLayout>
          <c:xMode val="edge"/>
          <c:yMode val="edge"/>
          <c:x val="0.29903282067544001"/>
          <c:y val="9.25183431825623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439253223202816"/>
          <c:y val="0.19226312201772322"/>
          <c:w val="0.82321062992125971"/>
          <c:h val="0.6716922933845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STAT1!$J$3</c:f>
              <c:strCache>
                <c:ptCount val="1"/>
                <c:pt idx="0">
                  <c:v>Cpt courant+Liquidité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2024</c:v>
                </c:pt>
              </c:strCache>
            </c:strRef>
          </c:cat>
          <c:val>
            <c:numRef>
              <c:f>STAT1!$K$3:$L$3</c:f>
              <c:numCache>
                <c:formatCode>#\ ##0.00\ "€"</c:formatCode>
                <c:ptCount val="2"/>
                <c:pt idx="0">
                  <c:v>14631.300000000017</c:v>
                </c:pt>
                <c:pt idx="1">
                  <c:v>13066.510000000009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B-4DD9-B28C-38E38DA517A0}"/>
            </c:ext>
          </c:extLst>
        </c:ser>
        <c:ser>
          <c:idx val="1"/>
          <c:order val="1"/>
          <c:tx>
            <c:strRef>
              <c:f>STAT1!$J$4</c:f>
              <c:strCache>
                <c:ptCount val="1"/>
                <c:pt idx="0">
                  <c:v>Prudente réserve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2024</c:v>
                </c:pt>
              </c:strCache>
            </c:strRef>
          </c:cat>
          <c:val>
            <c:numRef>
              <c:f>STAT1!$K$4:$L$4</c:f>
              <c:numCache>
                <c:formatCode>#\ ##0.00\ "€"</c:formatCode>
                <c:ptCount val="2"/>
                <c:pt idx="0">
                  <c:v>7049.69</c:v>
                </c:pt>
                <c:pt idx="1">
                  <c:v>7049.69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B-4DD9-B28C-38E38DA517A0}"/>
            </c:ext>
          </c:extLst>
        </c:ser>
        <c:ser>
          <c:idx val="2"/>
          <c:order val="2"/>
          <c:tx>
            <c:strRef>
              <c:f>STAT1!$J$5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2024</c:v>
                </c:pt>
              </c:strCache>
            </c:strRef>
          </c:cat>
          <c:val>
            <c:numRef>
              <c:f>STAT1!$K$5:$L$5</c:f>
              <c:numCache>
                <c:formatCode>#\ ##0.00\ "€"</c:formatCode>
                <c:ptCount val="2"/>
                <c:pt idx="0">
                  <c:v>21680.990000000016</c:v>
                </c:pt>
                <c:pt idx="1">
                  <c:v>20116.200000000008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CB-4DD9-B28C-38E38DA517A0}"/>
            </c:ext>
          </c:extLst>
        </c:ser>
        <c:ser>
          <c:idx val="3"/>
          <c:order val="3"/>
          <c:tx>
            <c:strRef>
              <c:f>STAT1!$J$6</c:f>
              <c:strCache>
                <c:ptCount val="1"/>
                <c:pt idx="0">
                  <c:v>TOTAL+Delta Littérature</c:v>
                </c:pt>
              </c:strCache>
            </c:strRef>
          </c:tx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2024</c:v>
                </c:pt>
              </c:strCache>
            </c:strRef>
          </c:cat>
          <c:val>
            <c:numRef>
              <c:f>STAT1!$K$6:$L$6</c:f>
              <c:numCache>
                <c:formatCode>#\ ##0.00\ "€"</c:formatCode>
                <c:ptCount val="2"/>
                <c:pt idx="0">
                  <c:v>21680.990000000016</c:v>
                </c:pt>
                <c:pt idx="1">
                  <c:v>18442.320000000007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3D-43F5-A583-A74E59AE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149664"/>
        <c:axId val="1"/>
      </c:barChart>
      <c:catAx>
        <c:axId val="4871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149664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621700173160952E-2"/>
          <c:y val="0.92176706439302447"/>
          <c:w val="0.86745872914609323"/>
          <c:h val="5.99179320376364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b="1" u="sng">
                <a:solidFill>
                  <a:sysClr val="windowText" lastClr="000000"/>
                </a:solidFill>
              </a:rPr>
              <a:t>Ventes Littérature 2024/2023</a:t>
            </a:r>
          </a:p>
        </c:rich>
      </c:tx>
      <c:layout>
        <c:manualLayout>
          <c:xMode val="edge"/>
          <c:yMode val="edge"/>
          <c:x val="0.28802772202494298"/>
          <c:y val="1.59682010902483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30936132983377"/>
          <c:y val="0.11776097590073968"/>
          <c:w val="0.8722461942257218"/>
          <c:h val="0.7084517418277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STAT1!$C$18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STAT1!$B$19:$B$30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STAT1!$C$19:$C$30</c:f>
              <c:numCache>
                <c:formatCode>0.00</c:formatCode>
                <c:ptCount val="12"/>
                <c:pt idx="0">
                  <c:v>1202.5</c:v>
                </c:pt>
                <c:pt idx="1">
                  <c:v>1607.8</c:v>
                </c:pt>
                <c:pt idx="2">
                  <c:v>955.1</c:v>
                </c:pt>
                <c:pt idx="3">
                  <c:v>2150.9</c:v>
                </c:pt>
                <c:pt idx="4">
                  <c:v>2033.8999999999999</c:v>
                </c:pt>
                <c:pt idx="5">
                  <c:v>1481.6</c:v>
                </c:pt>
                <c:pt idx="6">
                  <c:v>1193</c:v>
                </c:pt>
                <c:pt idx="7">
                  <c:v>1111</c:v>
                </c:pt>
                <c:pt idx="8">
                  <c:v>1995.4</c:v>
                </c:pt>
                <c:pt idx="9">
                  <c:v>2660</c:v>
                </c:pt>
                <c:pt idx="10">
                  <c:v>1108.2</c:v>
                </c:pt>
                <c:pt idx="11">
                  <c:v>1791.3999999999999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A-4A45-8B5B-74D6A6177B2B}"/>
            </c:ext>
          </c:extLst>
        </c:ser>
        <c:ser>
          <c:idx val="1"/>
          <c:order val="1"/>
          <c:tx>
            <c:strRef>
              <c:f>STAT1!$D$18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strRef>
              <c:f>STAT1!$B$19:$B$30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STAT1!$D$19:$D$30</c:f>
              <c:numCache>
                <c:formatCode>0.00</c:formatCode>
                <c:ptCount val="12"/>
                <c:pt idx="0">
                  <c:v>1328.7000000000003</c:v>
                </c:pt>
                <c:pt idx="1">
                  <c:v>2255.8000000000002</c:v>
                </c:pt>
                <c:pt idx="2">
                  <c:v>2549.6999999999998</c:v>
                </c:pt>
                <c:pt idx="3">
                  <c:v>1434.4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A-4A45-8B5B-74D6A6177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7134272"/>
        <c:axId val="1"/>
      </c:barChart>
      <c:lineChart>
        <c:grouping val="standard"/>
        <c:varyColors val="0"/>
        <c:ser>
          <c:idx val="2"/>
          <c:order val="2"/>
          <c:tx>
            <c:strRef>
              <c:f>STAT1!$E$18</c:f>
              <c:strCache>
                <c:ptCount val="1"/>
                <c:pt idx="0">
                  <c:v>Budget 2024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val>
            <c:numRef>
              <c:f>STAT1!$E$19:$E$30</c:f>
              <c:numCache>
                <c:formatCode>0.00</c:formatCode>
                <c:ptCount val="12"/>
                <c:pt idx="0">
                  <c:v>1833.3333333333333</c:v>
                </c:pt>
                <c:pt idx="1">
                  <c:v>1833.3333333333333</c:v>
                </c:pt>
                <c:pt idx="2">
                  <c:v>1833.3333333333333</c:v>
                </c:pt>
                <c:pt idx="3">
                  <c:v>1833.3333333333333</c:v>
                </c:pt>
                <c:pt idx="4">
                  <c:v>1833.3333333333333</c:v>
                </c:pt>
                <c:pt idx="5">
                  <c:v>1833.3333333333333</c:v>
                </c:pt>
                <c:pt idx="6">
                  <c:v>1833.3333333333333</c:v>
                </c:pt>
                <c:pt idx="7">
                  <c:v>1833.3333333333333</c:v>
                </c:pt>
                <c:pt idx="8">
                  <c:v>1833.3333333333333</c:v>
                </c:pt>
                <c:pt idx="9">
                  <c:v>1833.3333333333333</c:v>
                </c:pt>
                <c:pt idx="10">
                  <c:v>1833.3333333333333</c:v>
                </c:pt>
                <c:pt idx="11">
                  <c:v>1833.3333333333333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7-464B-8BF6-225F1E14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34272"/>
        <c:axId val="1"/>
      </c:lineChart>
      <c:catAx>
        <c:axId val="4871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713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565335947792505E-2"/>
          <c:y val="0.92587389400913134"/>
          <c:w val="0.51167468366065127"/>
          <c:h val="7.41261035552374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 u="sng">
                <a:solidFill>
                  <a:sysClr val="windowText" lastClr="000000"/>
                </a:solidFill>
              </a:rPr>
              <a:t>Valorisation du stock Littérature 2024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55328635868568"/>
          <c:y val="0.13221399672636527"/>
          <c:w val="0.84819983708932933"/>
          <c:h val="0.73058224783621084"/>
        </c:manualLayout>
      </c:layout>
      <c:lineChart>
        <c:grouping val="standard"/>
        <c:varyColors val="0"/>
        <c:ser>
          <c:idx val="0"/>
          <c:order val="0"/>
          <c:tx>
            <c:strRef>
              <c:f>STAT1!$C$35:$C$47</c:f>
              <c:strCache>
                <c:ptCount val="13"/>
                <c:pt idx="0">
                  <c:v>1-janv.</c:v>
                </c:pt>
                <c:pt idx="1">
                  <c:v>1-févr.</c:v>
                </c:pt>
                <c:pt idx="2">
                  <c:v>1-mars</c:v>
                </c:pt>
                <c:pt idx="3">
                  <c:v>1-avr.</c:v>
                </c:pt>
                <c:pt idx="4">
                  <c:v>1-mai</c:v>
                </c:pt>
                <c:pt idx="5">
                  <c:v>1-juin</c:v>
                </c:pt>
                <c:pt idx="6">
                  <c:v>1-juil.</c:v>
                </c:pt>
                <c:pt idx="7">
                  <c:v>1-août</c:v>
                </c:pt>
                <c:pt idx="8">
                  <c:v>1-sept.</c:v>
                </c:pt>
                <c:pt idx="9">
                  <c:v>1-oct.</c:v>
                </c:pt>
                <c:pt idx="10">
                  <c:v>1-nov.</c:v>
                </c:pt>
                <c:pt idx="11">
                  <c:v>1-déc.</c:v>
                </c:pt>
                <c:pt idx="12">
                  <c:v>1-janv.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43-47B7-B781-66BA9D0D7F5B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43-47B7-B781-66BA9D0D7F5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43-47B7-B781-66BA9D0D7F5B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43-47B7-B781-66BA9D0D7F5B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8-4665-A7E0-E5B6C1DD3DFC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DE-48B6-A447-15B7986E7063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48-4665-A7E0-E5B6C1DD3DF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STAT1!$C$35:$C$47</c:f>
              <c:numCache>
                <c:formatCode>[$-40C]d\-mmm;@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STAT1!$D$35:$D$39</c:f>
              <c:numCache>
                <c:formatCode>_("€"* #,##0_);_("€"* \(#,##0\);_("€"* "-"_);_(@_)</c:formatCode>
                <c:ptCount val="5"/>
                <c:pt idx="0">
                  <c:v>11027.47</c:v>
                </c:pt>
                <c:pt idx="1">
                  <c:v>9846.8499999999985</c:v>
                </c:pt>
                <c:pt idx="2">
                  <c:v>12074.179999999997</c:v>
                </c:pt>
                <c:pt idx="3">
                  <c:v>9923.8799999999974</c:v>
                </c:pt>
                <c:pt idx="4">
                  <c:v>9353.5899999999983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74B-4197-B949-577E3F8A3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45504"/>
        <c:axId val="1"/>
      </c:lineChart>
      <c:dateAx>
        <c:axId val="487145504"/>
        <c:scaling>
          <c:orientation val="minMax"/>
        </c:scaling>
        <c:delete val="0"/>
        <c:axPos val="b"/>
        <c:numFmt formatCode="[$-40C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3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714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1" i="0" u="sng" strike="noStrike" baseline="0">
                <a:solidFill>
                  <a:srgbClr val="333333"/>
                </a:solidFill>
                <a:latin typeface="Calibri"/>
                <a:cs typeface="Calibri"/>
              </a:rPr>
              <a:t>Dépenses Budgétées 2024 à Fin Avril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1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Budget  2024                                   Réalisé 2024</a:t>
            </a:r>
          </a:p>
        </c:rich>
      </c:tx>
      <c:layout>
        <c:manualLayout>
          <c:xMode val="edge"/>
          <c:yMode val="edge"/>
          <c:x val="0.22844244010080669"/>
          <c:y val="2.435201734752481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12270341207349"/>
          <c:y val="0.19226300452600906"/>
          <c:w val="0.82321062992125971"/>
          <c:h val="0.6716922933845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STAT1!$J$19</c:f>
              <c:strCache>
                <c:ptCount val="1"/>
                <c:pt idx="0">
                  <c:v>Evolution Informatique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2024</c:v>
                </c:pt>
              </c:strCache>
            </c:strRef>
          </c:cat>
          <c:val>
            <c:numRef>
              <c:f>STAT1!$K$19:$L$19</c:f>
              <c:numCache>
                <c:formatCode>#\ ##0.00\ "€"</c:formatCode>
                <c:ptCount val="2"/>
                <c:pt idx="0">
                  <c:v>1500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7-46E8-BC08-2F447F69552A}"/>
            </c:ext>
          </c:extLst>
        </c:ser>
        <c:ser>
          <c:idx val="1"/>
          <c:order val="1"/>
          <c:tx>
            <c:strRef>
              <c:f>STAT1!$J$20</c:f>
              <c:strCache>
                <c:ptCount val="1"/>
                <c:pt idx="0">
                  <c:v>Local Sauton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2024</c:v>
                </c:pt>
              </c:strCache>
            </c:strRef>
          </c:cat>
          <c:val>
            <c:numRef>
              <c:f>STAT1!$K$20:$L$20</c:f>
              <c:numCache>
                <c:formatCode>#\ ##0.00\ "€"</c:formatCode>
                <c:ptCount val="2"/>
                <c:pt idx="0">
                  <c:v>2000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7-46E8-BC08-2F447F695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7149664"/>
        <c:axId val="1"/>
      </c:barChart>
      <c:catAx>
        <c:axId val="4871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149664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3757340439642585E-2"/>
          <c:y val="0.93199201326828007"/>
          <c:w val="0.92359383101614589"/>
          <c:h val="5.7783037856464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373380</xdr:colOff>
      <xdr:row>21</xdr:row>
      <xdr:rowOff>30480</xdr:rowOff>
    </xdr:from>
    <xdr:to>
      <xdr:col>13</xdr:col>
      <xdr:colOff>45720</xdr:colOff>
      <xdr:row>36</xdr:row>
      <xdr:rowOff>83820</xdr:rowOff>
    </xdr:to>
    <xdr:graphicFrame macro="">
      <xdr:nvGraphicFramePr>
        <xdr:cNvPr id="6807358" name="Graphique 1">
          <a:extLst>
            <a:ext uri="{FF2B5EF4-FFF2-40B4-BE49-F238E27FC236}">
              <a16:creationId xmlns:a16="http://schemas.microsoft.com/office/drawing/2014/main" id="{E5E4145E-3AC4-41D6-BB0D-DC6873532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83820</xdr:colOff>
      <xdr:row>21</xdr:row>
      <xdr:rowOff>30480</xdr:rowOff>
    </xdr:from>
    <xdr:to>
      <xdr:col>7</xdr:col>
      <xdr:colOff>274320</xdr:colOff>
      <xdr:row>36</xdr:row>
      <xdr:rowOff>83820</xdr:rowOff>
    </xdr:to>
    <xdr:graphicFrame macro="">
      <xdr:nvGraphicFramePr>
        <xdr:cNvPr id="6807359" name="Graphique 3">
          <a:extLst>
            <a:ext uri="{FF2B5EF4-FFF2-40B4-BE49-F238E27FC236}">
              <a16:creationId xmlns:a16="http://schemas.microsoft.com/office/drawing/2014/main" id="{68C92459-6C9B-453C-9772-F7F93537D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60960</xdr:colOff>
      <xdr:row>0</xdr:row>
      <xdr:rowOff>22860</xdr:rowOff>
    </xdr:from>
    <xdr:to>
      <xdr:col>8</xdr:col>
      <xdr:colOff>1339850</xdr:colOff>
      <xdr:row>20</xdr:row>
      <xdr:rowOff>167640</xdr:rowOff>
    </xdr:to>
    <xdr:graphicFrame macro="">
      <xdr:nvGraphicFramePr>
        <xdr:cNvPr id="6807360" name="Graphique 1">
          <a:extLst>
            <a:ext uri="{FF2B5EF4-FFF2-40B4-BE49-F238E27FC236}">
              <a16:creationId xmlns:a16="http://schemas.microsoft.com/office/drawing/2014/main" id="{A5AE712F-BB88-4525-8138-CBC5276B5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36</xdr:row>
      <xdr:rowOff>167640</xdr:rowOff>
    </xdr:from>
    <xdr:to>
      <xdr:col>7</xdr:col>
      <xdr:colOff>266700</xdr:colOff>
      <xdr:row>55</xdr:row>
      <xdr:rowOff>38100</xdr:rowOff>
    </xdr:to>
    <xdr:graphicFrame macro="">
      <xdr:nvGraphicFramePr>
        <xdr:cNvPr id="6807361" name="Graphique 1">
          <a:extLst>
            <a:ext uri="{FF2B5EF4-FFF2-40B4-BE49-F238E27FC236}">
              <a16:creationId xmlns:a16="http://schemas.microsoft.com/office/drawing/2014/main" id="{4F64A827-F15D-437C-9CDA-8EE6BAFBA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358140</xdr:colOff>
      <xdr:row>36</xdr:row>
      <xdr:rowOff>167640</xdr:rowOff>
    </xdr:from>
    <xdr:to>
      <xdr:col>13</xdr:col>
      <xdr:colOff>22860</xdr:colOff>
      <xdr:row>55</xdr:row>
      <xdr:rowOff>60960</xdr:rowOff>
    </xdr:to>
    <xdr:graphicFrame macro="">
      <xdr:nvGraphicFramePr>
        <xdr:cNvPr id="6807362" name="Graphique 1">
          <a:extLst>
            <a:ext uri="{FF2B5EF4-FFF2-40B4-BE49-F238E27FC236}">
              <a16:creationId xmlns:a16="http://schemas.microsoft.com/office/drawing/2014/main" id="{70D212DD-DED8-4C2E-B222-115392BDE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1454150</xdr:colOff>
      <xdr:row>0</xdr:row>
      <xdr:rowOff>19050</xdr:rowOff>
    </xdr:from>
    <xdr:to>
      <xdr:col>13</xdr:col>
      <xdr:colOff>44450</xdr:colOff>
      <xdr:row>20</xdr:row>
      <xdr:rowOff>163830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733EE656-94E8-41B4-BC6F-59C5AD805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6C26F-126C-440C-924B-B2650599B759}">
  <sheetPr>
    <pageSetUpPr fitToPage="1"/>
  </sheetPr>
  <dimension ref="A1:AP1182"/>
  <sheetViews>
    <sheetView showGridLines="0" workbookViewId="0">
      <selection activeCell="G42" sqref="G42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149</v>
      </c>
      <c r="B2" s="478"/>
      <c r="C2" s="478"/>
      <c r="D2" s="478"/>
      <c r="E2" s="478"/>
      <c r="F2" s="478"/>
      <c r="G2" s="479"/>
      <c r="I2" s="477" t="s">
        <v>150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>
        <v>45292</v>
      </c>
      <c r="B4" s="345" t="s">
        <v>198</v>
      </c>
      <c r="C4" s="189"/>
      <c r="D4" s="188"/>
      <c r="E4" s="200">
        <v>4</v>
      </c>
      <c r="F4" s="188">
        <f>SUM(C4:E4)</f>
        <v>4</v>
      </c>
      <c r="G4" s="192" t="s">
        <v>189</v>
      </c>
      <c r="I4" s="191">
        <v>45294</v>
      </c>
      <c r="J4" s="55" t="s">
        <v>199</v>
      </c>
      <c r="K4" s="185">
        <v>102</v>
      </c>
      <c r="L4" s="186"/>
      <c r="M4" s="187"/>
      <c r="N4" s="187">
        <f>SUM(K4:M4)</f>
        <v>102</v>
      </c>
      <c r="O4" s="198" t="s">
        <v>189</v>
      </c>
    </row>
    <row r="5" spans="1:42" ht="13" x14ac:dyDescent="0.3">
      <c r="A5" s="250">
        <v>45300</v>
      </c>
      <c r="B5" s="345" t="s">
        <v>219</v>
      </c>
      <c r="C5" s="189"/>
      <c r="D5" s="188"/>
      <c r="E5" s="200">
        <v>24</v>
      </c>
      <c r="F5" s="188">
        <f t="shared" ref="F5:F54" si="0">SUM(C5:E5)</f>
        <v>24</v>
      </c>
      <c r="G5" s="192" t="s">
        <v>189</v>
      </c>
      <c r="I5" s="191">
        <v>45295</v>
      </c>
      <c r="J5" s="55" t="s">
        <v>200</v>
      </c>
      <c r="K5" s="185">
        <v>100</v>
      </c>
      <c r="L5" s="186"/>
      <c r="M5" s="188"/>
      <c r="N5" s="187">
        <f t="shared" ref="N5:N54" si="1">SUM(K5:M5)</f>
        <v>100</v>
      </c>
      <c r="O5" s="198" t="s">
        <v>189</v>
      </c>
    </row>
    <row r="6" spans="1:42" ht="13" x14ac:dyDescent="0.3">
      <c r="A6" s="250">
        <v>45300</v>
      </c>
      <c r="B6" s="345" t="s">
        <v>220</v>
      </c>
      <c r="C6" s="189"/>
      <c r="D6" s="188"/>
      <c r="E6" s="200">
        <v>24.8</v>
      </c>
      <c r="F6" s="187">
        <f t="shared" si="0"/>
        <v>24.8</v>
      </c>
      <c r="G6" s="192" t="s">
        <v>189</v>
      </c>
      <c r="I6" s="191">
        <v>45296</v>
      </c>
      <c r="J6" s="55" t="s">
        <v>203</v>
      </c>
      <c r="K6" s="185">
        <v>48.21</v>
      </c>
      <c r="L6" s="186"/>
      <c r="M6" s="188"/>
      <c r="N6" s="188">
        <f t="shared" si="1"/>
        <v>48.21</v>
      </c>
      <c r="O6" s="198" t="s">
        <v>189</v>
      </c>
    </row>
    <row r="7" spans="1:42" ht="13" x14ac:dyDescent="0.3">
      <c r="A7" s="250">
        <v>45300</v>
      </c>
      <c r="B7" s="345" t="s">
        <v>221</v>
      </c>
      <c r="C7" s="189"/>
      <c r="D7" s="188"/>
      <c r="E7" s="200">
        <v>21.2</v>
      </c>
      <c r="F7" s="187">
        <f t="shared" si="0"/>
        <v>21.2</v>
      </c>
      <c r="G7" s="192" t="s">
        <v>189</v>
      </c>
      <c r="I7" s="191">
        <v>45297</v>
      </c>
      <c r="J7" s="55" t="s">
        <v>204</v>
      </c>
      <c r="K7" s="185">
        <v>40</v>
      </c>
      <c r="L7" s="186"/>
      <c r="M7" s="188"/>
      <c r="N7" s="188">
        <f t="shared" si="1"/>
        <v>40</v>
      </c>
      <c r="O7" s="198" t="s">
        <v>189</v>
      </c>
    </row>
    <row r="8" spans="1:42" ht="13" x14ac:dyDescent="0.3">
      <c r="A8" s="250">
        <v>45300</v>
      </c>
      <c r="B8" s="345" t="s">
        <v>221</v>
      </c>
      <c r="C8" s="189"/>
      <c r="D8" s="188">
        <v>15.3</v>
      </c>
      <c r="E8" s="200"/>
      <c r="F8" s="187">
        <f t="shared" si="0"/>
        <v>15.3</v>
      </c>
      <c r="G8" s="192" t="s">
        <v>189</v>
      </c>
      <c r="I8" s="250">
        <v>45300</v>
      </c>
      <c r="J8" s="209" t="s">
        <v>206</v>
      </c>
      <c r="K8" s="185">
        <v>329</v>
      </c>
      <c r="L8" s="186"/>
      <c r="M8" s="188"/>
      <c r="N8" s="188">
        <f>SUM(K8:M8)</f>
        <v>329</v>
      </c>
      <c r="O8" s="198" t="s">
        <v>189</v>
      </c>
    </row>
    <row r="9" spans="1:42" ht="13" x14ac:dyDescent="0.3">
      <c r="A9" s="250">
        <v>45300</v>
      </c>
      <c r="B9" s="345" t="s">
        <v>218</v>
      </c>
      <c r="C9" s="189"/>
      <c r="D9" s="188">
        <v>11.8</v>
      </c>
      <c r="E9" s="200"/>
      <c r="F9" s="187">
        <f t="shared" si="0"/>
        <v>11.8</v>
      </c>
      <c r="G9" s="192" t="s">
        <v>189</v>
      </c>
      <c r="I9" s="191">
        <v>45300</v>
      </c>
      <c r="J9" s="55" t="s">
        <v>217</v>
      </c>
      <c r="K9" s="185"/>
      <c r="L9" s="186">
        <v>35</v>
      </c>
      <c r="M9" s="188"/>
      <c r="N9" s="188">
        <f t="shared" si="1"/>
        <v>35</v>
      </c>
      <c r="O9" s="198" t="s">
        <v>189</v>
      </c>
    </row>
    <row r="10" spans="1:42" ht="13" x14ac:dyDescent="0.3">
      <c r="A10" s="250">
        <v>45300</v>
      </c>
      <c r="B10" s="345" t="s">
        <v>222</v>
      </c>
      <c r="C10" s="189"/>
      <c r="D10" s="188"/>
      <c r="E10" s="200">
        <v>7.5</v>
      </c>
      <c r="F10" s="187">
        <f t="shared" si="0"/>
        <v>7.5</v>
      </c>
      <c r="G10" s="192" t="s">
        <v>189</v>
      </c>
      <c r="I10" s="191">
        <v>45302</v>
      </c>
      <c r="J10" s="55" t="s">
        <v>232</v>
      </c>
      <c r="K10" s="185">
        <v>50</v>
      </c>
      <c r="L10" s="186"/>
      <c r="M10" s="188"/>
      <c r="N10" s="188">
        <f t="shared" si="1"/>
        <v>50</v>
      </c>
      <c r="O10" s="198" t="s">
        <v>189</v>
      </c>
    </row>
    <row r="11" spans="1:42" ht="13" x14ac:dyDescent="0.3">
      <c r="A11" s="250">
        <v>45300</v>
      </c>
      <c r="B11" s="345" t="s">
        <v>223</v>
      </c>
      <c r="C11" s="189"/>
      <c r="D11" s="188"/>
      <c r="E11" s="200">
        <v>28.8</v>
      </c>
      <c r="F11" s="187">
        <f t="shared" si="0"/>
        <v>28.8</v>
      </c>
      <c r="G11" s="192" t="s">
        <v>189</v>
      </c>
      <c r="I11" s="250">
        <v>45304</v>
      </c>
      <c r="J11" s="209" t="s">
        <v>258</v>
      </c>
      <c r="K11" s="185">
        <v>600</v>
      </c>
      <c r="L11" s="186"/>
      <c r="M11" s="188"/>
      <c r="N11" s="188">
        <f t="shared" si="1"/>
        <v>600</v>
      </c>
      <c r="O11" s="198" t="s">
        <v>189</v>
      </c>
    </row>
    <row r="12" spans="1:42" s="154" customFormat="1" ht="13" x14ac:dyDescent="0.3">
      <c r="A12" s="250">
        <v>45300</v>
      </c>
      <c r="B12" s="345" t="s">
        <v>224</v>
      </c>
      <c r="C12" s="189"/>
      <c r="D12" s="186"/>
      <c r="E12" s="200">
        <v>8.5</v>
      </c>
      <c r="F12" s="187">
        <f t="shared" si="0"/>
        <v>8.5</v>
      </c>
      <c r="G12" s="192" t="s">
        <v>189</v>
      </c>
      <c r="H12" s="3"/>
      <c r="I12" s="250">
        <v>45319</v>
      </c>
      <c r="J12" s="209" t="s">
        <v>264</v>
      </c>
      <c r="K12" s="185">
        <v>45</v>
      </c>
      <c r="L12" s="186"/>
      <c r="M12" s="188"/>
      <c r="N12" s="188">
        <f t="shared" si="1"/>
        <v>45</v>
      </c>
      <c r="O12" s="198" t="s">
        <v>189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>
        <v>45300</v>
      </c>
      <c r="B13" s="345" t="s">
        <v>225</v>
      </c>
      <c r="C13" s="189"/>
      <c r="D13" s="188"/>
      <c r="E13" s="200">
        <v>105</v>
      </c>
      <c r="F13" s="188">
        <f t="shared" si="0"/>
        <v>105</v>
      </c>
      <c r="G13" s="192" t="s">
        <v>189</v>
      </c>
      <c r="I13" s="191">
        <v>45319</v>
      </c>
      <c r="J13" s="55" t="s">
        <v>266</v>
      </c>
      <c r="K13" s="185">
        <v>130</v>
      </c>
      <c r="L13" s="186"/>
      <c r="M13" s="188"/>
      <c r="N13" s="187">
        <f t="shared" si="1"/>
        <v>130</v>
      </c>
      <c r="O13" s="198" t="s">
        <v>189</v>
      </c>
    </row>
    <row r="14" spans="1:42" ht="13" x14ac:dyDescent="0.3">
      <c r="A14" s="250">
        <v>45300</v>
      </c>
      <c r="B14" s="345" t="s">
        <v>221</v>
      </c>
      <c r="C14" s="189"/>
      <c r="D14" s="188"/>
      <c r="E14" s="200">
        <v>3.4</v>
      </c>
      <c r="F14" s="187">
        <f t="shared" si="0"/>
        <v>3.4</v>
      </c>
      <c r="G14" s="192" t="s">
        <v>189</v>
      </c>
      <c r="I14" s="191">
        <v>45319</v>
      </c>
      <c r="J14" s="55" t="s">
        <v>267</v>
      </c>
      <c r="K14" s="185">
        <v>250</v>
      </c>
      <c r="L14" s="186"/>
      <c r="M14" s="188"/>
      <c r="N14" s="188">
        <f t="shared" si="1"/>
        <v>250</v>
      </c>
      <c r="O14" s="198" t="s">
        <v>189</v>
      </c>
    </row>
    <row r="15" spans="1:42" ht="13" x14ac:dyDescent="0.3">
      <c r="A15" s="250">
        <v>45300</v>
      </c>
      <c r="B15" s="345" t="s">
        <v>226</v>
      </c>
      <c r="C15" s="189"/>
      <c r="D15" s="188"/>
      <c r="E15" s="200">
        <v>4</v>
      </c>
      <c r="F15" s="187">
        <f t="shared" si="0"/>
        <v>4</v>
      </c>
      <c r="G15" s="192" t="s">
        <v>189</v>
      </c>
      <c r="I15" s="191">
        <v>45322</v>
      </c>
      <c r="J15" s="55" t="s">
        <v>269</v>
      </c>
      <c r="K15" s="185">
        <v>4.43</v>
      </c>
      <c r="L15" s="186"/>
      <c r="M15" s="188"/>
      <c r="N15" s="188">
        <f t="shared" si="1"/>
        <v>4.43</v>
      </c>
      <c r="O15" s="198" t="s">
        <v>189</v>
      </c>
    </row>
    <row r="16" spans="1:42" ht="13" x14ac:dyDescent="0.3">
      <c r="A16" s="250">
        <v>45300</v>
      </c>
      <c r="B16" s="345" t="s">
        <v>227</v>
      </c>
      <c r="C16" s="189"/>
      <c r="D16" s="188"/>
      <c r="E16" s="200">
        <v>13.7</v>
      </c>
      <c r="F16" s="187">
        <f t="shared" si="0"/>
        <v>13.7</v>
      </c>
      <c r="G16" s="192" t="s">
        <v>189</v>
      </c>
      <c r="I16" s="250"/>
      <c r="J16" s="209"/>
      <c r="K16" s="185"/>
      <c r="L16" s="186"/>
      <c r="M16" s="188"/>
      <c r="N16" s="188">
        <f t="shared" si="1"/>
        <v>0</v>
      </c>
      <c r="O16" s="198"/>
    </row>
    <row r="17" spans="1:42" ht="13" x14ac:dyDescent="0.3">
      <c r="A17" s="250">
        <v>45305</v>
      </c>
      <c r="B17" s="345" t="s">
        <v>233</v>
      </c>
      <c r="C17" s="189"/>
      <c r="D17" s="188"/>
      <c r="E17" s="200">
        <v>21</v>
      </c>
      <c r="F17" s="187">
        <f t="shared" si="0"/>
        <v>21</v>
      </c>
      <c r="G17" s="192" t="s">
        <v>189</v>
      </c>
      <c r="I17" s="191"/>
      <c r="J17" s="55"/>
      <c r="K17" s="185"/>
      <c r="L17" s="186"/>
      <c r="M17" s="188"/>
      <c r="N17" s="188">
        <f t="shared" si="1"/>
        <v>0</v>
      </c>
      <c r="O17" s="198"/>
    </row>
    <row r="18" spans="1:42" ht="13" x14ac:dyDescent="0.3">
      <c r="A18" s="250">
        <v>45305</v>
      </c>
      <c r="B18" s="345" t="s">
        <v>234</v>
      </c>
      <c r="C18" s="189"/>
      <c r="D18" s="188"/>
      <c r="E18" s="200">
        <v>4.4000000000000004</v>
      </c>
      <c r="F18" s="187">
        <f t="shared" si="0"/>
        <v>4.4000000000000004</v>
      </c>
      <c r="G18" s="192" t="s">
        <v>189</v>
      </c>
      <c r="I18" s="191"/>
      <c r="J18" s="55"/>
      <c r="K18" s="185"/>
      <c r="L18" s="186"/>
      <c r="M18" s="188"/>
      <c r="N18" s="188">
        <f t="shared" si="1"/>
        <v>0</v>
      </c>
      <c r="O18" s="198"/>
    </row>
    <row r="19" spans="1:42" ht="13" x14ac:dyDescent="0.3">
      <c r="A19" s="250">
        <v>45305</v>
      </c>
      <c r="B19" s="345" t="s">
        <v>235</v>
      </c>
      <c r="C19" s="189"/>
      <c r="D19" s="188"/>
      <c r="E19" s="200">
        <v>11</v>
      </c>
      <c r="F19" s="187">
        <f t="shared" si="0"/>
        <v>11</v>
      </c>
      <c r="G19" s="192" t="s">
        <v>189</v>
      </c>
      <c r="I19" s="250"/>
      <c r="J19" s="209"/>
      <c r="K19" s="185"/>
      <c r="L19" s="186"/>
      <c r="M19" s="188"/>
      <c r="N19" s="188">
        <f t="shared" si="1"/>
        <v>0</v>
      </c>
      <c r="O19" s="198"/>
    </row>
    <row r="20" spans="1:42" s="154" customFormat="1" ht="13" x14ac:dyDescent="0.3">
      <c r="A20" s="250">
        <v>45305</v>
      </c>
      <c r="B20" s="345" t="s">
        <v>236</v>
      </c>
      <c r="C20" s="189"/>
      <c r="D20" s="186"/>
      <c r="E20" s="200">
        <v>171</v>
      </c>
      <c r="F20" s="187">
        <f t="shared" si="0"/>
        <v>171</v>
      </c>
      <c r="G20" s="192" t="s">
        <v>189</v>
      </c>
      <c r="H20" s="3"/>
      <c r="I20" s="250"/>
      <c r="J20" s="209"/>
      <c r="K20" s="185"/>
      <c r="L20" s="186"/>
      <c r="M20" s="188"/>
      <c r="N20" s="188">
        <f t="shared" si="1"/>
        <v>0</v>
      </c>
      <c r="O20" s="19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>
        <v>45305</v>
      </c>
      <c r="B21" s="345" t="s">
        <v>234</v>
      </c>
      <c r="C21" s="189"/>
      <c r="D21" s="188"/>
      <c r="E21" s="200">
        <v>25</v>
      </c>
      <c r="F21" s="187">
        <f t="shared" si="0"/>
        <v>25</v>
      </c>
      <c r="G21" s="192" t="s">
        <v>189</v>
      </c>
      <c r="I21" s="250"/>
      <c r="J21" s="209"/>
      <c r="K21" s="185"/>
      <c r="L21" s="186"/>
      <c r="M21" s="188"/>
      <c r="N21" s="188">
        <f t="shared" si="1"/>
        <v>0</v>
      </c>
      <c r="O21" s="198"/>
    </row>
    <row r="22" spans="1:42" s="154" customFormat="1" ht="13" x14ac:dyDescent="0.3">
      <c r="A22" s="250">
        <v>45305</v>
      </c>
      <c r="B22" s="345" t="s">
        <v>234</v>
      </c>
      <c r="C22" s="189"/>
      <c r="D22" s="186"/>
      <c r="E22" s="200">
        <v>25</v>
      </c>
      <c r="F22" s="187">
        <f t="shared" si="0"/>
        <v>25</v>
      </c>
      <c r="G22" s="192" t="s">
        <v>189</v>
      </c>
      <c r="H22" s="3"/>
      <c r="I22" s="250"/>
      <c r="J22" s="209"/>
      <c r="K22" s="185"/>
      <c r="L22" s="186"/>
      <c r="M22" s="188"/>
      <c r="N22" s="188">
        <f t="shared" si="1"/>
        <v>0</v>
      </c>
      <c r="O22" s="19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>
        <v>45305</v>
      </c>
      <c r="B23" s="345" t="s">
        <v>234</v>
      </c>
      <c r="C23" s="189"/>
      <c r="D23" s="188"/>
      <c r="E23" s="200">
        <v>6</v>
      </c>
      <c r="F23" s="188">
        <f t="shared" si="0"/>
        <v>6</v>
      </c>
      <c r="G23" s="192" t="s">
        <v>189</v>
      </c>
      <c r="I23" s="191"/>
      <c r="J23" s="55"/>
      <c r="K23" s="185"/>
      <c r="L23" s="186"/>
      <c r="M23" s="188"/>
      <c r="N23" s="187">
        <f t="shared" si="1"/>
        <v>0</v>
      </c>
      <c r="O23" s="198"/>
    </row>
    <row r="24" spans="1:42" ht="13" x14ac:dyDescent="0.3">
      <c r="A24" s="250">
        <v>45305</v>
      </c>
      <c r="B24" s="345" t="s">
        <v>234</v>
      </c>
      <c r="C24" s="189"/>
      <c r="D24" s="188"/>
      <c r="E24" s="200">
        <v>1</v>
      </c>
      <c r="F24" s="187">
        <f t="shared" si="0"/>
        <v>1</v>
      </c>
      <c r="G24" s="192" t="s">
        <v>189</v>
      </c>
      <c r="I24" s="191"/>
      <c r="J24" s="55"/>
      <c r="K24" s="185"/>
      <c r="L24" s="186"/>
      <c r="M24" s="188"/>
      <c r="N24" s="188">
        <f t="shared" si="1"/>
        <v>0</v>
      </c>
      <c r="O24" s="198"/>
    </row>
    <row r="25" spans="1:42" s="154" customFormat="1" ht="13" x14ac:dyDescent="0.3">
      <c r="A25" s="250">
        <v>45305</v>
      </c>
      <c r="B25" s="345" t="s">
        <v>234</v>
      </c>
      <c r="C25" s="189"/>
      <c r="D25" s="186"/>
      <c r="E25" s="200">
        <v>1.7</v>
      </c>
      <c r="F25" s="187">
        <f t="shared" si="0"/>
        <v>1.7</v>
      </c>
      <c r="G25" s="192" t="s">
        <v>189</v>
      </c>
      <c r="H25" s="3"/>
      <c r="I25" s="250"/>
      <c r="J25" s="209"/>
      <c r="K25" s="185"/>
      <c r="L25" s="186"/>
      <c r="M25" s="188"/>
      <c r="N25" s="188">
        <f t="shared" si="1"/>
        <v>0</v>
      </c>
      <c r="O25" s="19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>
        <v>45305</v>
      </c>
      <c r="B26" s="345" t="s">
        <v>237</v>
      </c>
      <c r="C26" s="189"/>
      <c r="D26" s="188"/>
      <c r="E26" s="200">
        <v>17.5</v>
      </c>
      <c r="F26" s="188">
        <f t="shared" si="0"/>
        <v>17.5</v>
      </c>
      <c r="G26" s="192" t="s">
        <v>189</v>
      </c>
      <c r="I26" s="191"/>
      <c r="J26" s="55"/>
      <c r="K26" s="185"/>
      <c r="L26" s="186"/>
      <c r="M26" s="188"/>
      <c r="N26" s="187">
        <f t="shared" si="1"/>
        <v>0</v>
      </c>
      <c r="O26" s="198"/>
    </row>
    <row r="27" spans="1:42" ht="13" x14ac:dyDescent="0.3">
      <c r="A27" s="250">
        <v>45311</v>
      </c>
      <c r="B27" s="345" t="s">
        <v>245</v>
      </c>
      <c r="C27" s="189"/>
      <c r="D27" s="188"/>
      <c r="E27" s="200">
        <v>16</v>
      </c>
      <c r="F27" s="187">
        <f t="shared" si="0"/>
        <v>16</v>
      </c>
      <c r="G27" s="192" t="s">
        <v>189</v>
      </c>
      <c r="I27" s="191"/>
      <c r="J27" s="55"/>
      <c r="K27" s="185"/>
      <c r="L27" s="186"/>
      <c r="M27" s="188"/>
      <c r="N27" s="188">
        <f t="shared" si="1"/>
        <v>0</v>
      </c>
      <c r="O27" s="198"/>
    </row>
    <row r="28" spans="1:42" ht="13" x14ac:dyDescent="0.3">
      <c r="A28" s="250">
        <v>45311</v>
      </c>
      <c r="B28" s="345" t="s">
        <v>246</v>
      </c>
      <c r="C28" s="189"/>
      <c r="D28" s="188">
        <v>160</v>
      </c>
      <c r="E28" s="200"/>
      <c r="F28" s="187">
        <f t="shared" si="0"/>
        <v>160</v>
      </c>
      <c r="G28" s="192" t="s">
        <v>189</v>
      </c>
      <c r="I28" s="191"/>
      <c r="J28" s="55"/>
      <c r="K28" s="185"/>
      <c r="L28" s="186"/>
      <c r="M28" s="188"/>
      <c r="N28" s="188">
        <f t="shared" si="1"/>
        <v>0</v>
      </c>
      <c r="O28" s="198"/>
    </row>
    <row r="29" spans="1:42" ht="13" x14ac:dyDescent="0.3">
      <c r="A29" s="250">
        <v>45311</v>
      </c>
      <c r="B29" s="345" t="s">
        <v>247</v>
      </c>
      <c r="C29" s="189"/>
      <c r="D29" s="188">
        <v>39</v>
      </c>
      <c r="E29" s="200"/>
      <c r="F29" s="187">
        <f t="shared" si="0"/>
        <v>39</v>
      </c>
      <c r="G29" s="192" t="s">
        <v>189</v>
      </c>
      <c r="I29" s="250"/>
      <c r="J29" s="209"/>
      <c r="K29" s="185"/>
      <c r="L29" s="186"/>
      <c r="M29" s="188"/>
      <c r="N29" s="188">
        <f t="shared" si="1"/>
        <v>0</v>
      </c>
      <c r="O29" s="198"/>
    </row>
    <row r="30" spans="1:42" ht="13" x14ac:dyDescent="0.3">
      <c r="A30" s="250">
        <v>45311</v>
      </c>
      <c r="B30" s="345" t="s">
        <v>248</v>
      </c>
      <c r="C30" s="189"/>
      <c r="D30" s="188"/>
      <c r="E30" s="200">
        <v>47.1</v>
      </c>
      <c r="F30" s="187">
        <f t="shared" si="0"/>
        <v>47.1</v>
      </c>
      <c r="G30" s="192" t="s">
        <v>189</v>
      </c>
      <c r="I30" s="191"/>
      <c r="J30" s="55"/>
      <c r="K30" s="185"/>
      <c r="L30" s="186"/>
      <c r="M30" s="188"/>
      <c r="N30" s="188">
        <f t="shared" si="1"/>
        <v>0</v>
      </c>
      <c r="O30" s="198"/>
    </row>
    <row r="31" spans="1:42" ht="13" x14ac:dyDescent="0.3">
      <c r="A31" s="250">
        <v>45311</v>
      </c>
      <c r="B31" s="345" t="s">
        <v>249</v>
      </c>
      <c r="C31" s="189"/>
      <c r="D31" s="188"/>
      <c r="E31" s="200">
        <v>29</v>
      </c>
      <c r="F31" s="187">
        <f t="shared" si="0"/>
        <v>29</v>
      </c>
      <c r="G31" s="192" t="s">
        <v>189</v>
      </c>
      <c r="I31" s="191"/>
      <c r="J31" s="55"/>
      <c r="K31" s="185"/>
      <c r="L31" s="186"/>
      <c r="M31" s="188"/>
      <c r="N31" s="188">
        <f t="shared" si="1"/>
        <v>0</v>
      </c>
      <c r="O31" s="198"/>
    </row>
    <row r="32" spans="1:42" ht="13" x14ac:dyDescent="0.3">
      <c r="A32" s="250">
        <v>45311</v>
      </c>
      <c r="B32" s="345" t="s">
        <v>250</v>
      </c>
      <c r="C32" s="189"/>
      <c r="D32" s="188"/>
      <c r="E32" s="200">
        <v>64</v>
      </c>
      <c r="F32" s="187">
        <f t="shared" si="0"/>
        <v>64</v>
      </c>
      <c r="G32" s="192" t="s">
        <v>189</v>
      </c>
      <c r="I32" s="250"/>
      <c r="J32" s="209"/>
      <c r="K32" s="185"/>
      <c r="L32" s="186"/>
      <c r="M32" s="188"/>
      <c r="N32" s="188">
        <f t="shared" si="1"/>
        <v>0</v>
      </c>
      <c r="O32" s="198"/>
    </row>
    <row r="33" spans="1:42" s="154" customFormat="1" ht="13" x14ac:dyDescent="0.3">
      <c r="A33" s="250">
        <v>45311</v>
      </c>
      <c r="B33" s="345" t="s">
        <v>251</v>
      </c>
      <c r="C33" s="189"/>
      <c r="D33" s="186"/>
      <c r="E33" s="200">
        <v>76</v>
      </c>
      <c r="F33" s="187">
        <f t="shared" si="0"/>
        <v>76</v>
      </c>
      <c r="G33" s="192" t="s">
        <v>189</v>
      </c>
      <c r="H33" s="3"/>
      <c r="I33" s="250"/>
      <c r="J33" s="209"/>
      <c r="K33" s="185"/>
      <c r="L33" s="186"/>
      <c r="M33" s="188"/>
      <c r="N33" s="188">
        <f t="shared" si="1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>
        <v>45311</v>
      </c>
      <c r="B34" s="345" t="s">
        <v>252</v>
      </c>
      <c r="C34" s="189"/>
      <c r="D34" s="188"/>
      <c r="E34" s="200">
        <v>37</v>
      </c>
      <c r="F34" s="187">
        <f t="shared" si="0"/>
        <v>37</v>
      </c>
      <c r="G34" s="192" t="s">
        <v>189</v>
      </c>
      <c r="I34" s="250"/>
      <c r="J34" s="209"/>
      <c r="K34" s="185"/>
      <c r="L34" s="186"/>
      <c r="M34" s="188"/>
      <c r="N34" s="188">
        <f t="shared" si="1"/>
        <v>0</v>
      </c>
      <c r="O34" s="198"/>
    </row>
    <row r="35" spans="1:42" s="154" customFormat="1" ht="13" x14ac:dyDescent="0.3">
      <c r="A35" s="250">
        <v>45311</v>
      </c>
      <c r="B35" s="345" t="s">
        <v>253</v>
      </c>
      <c r="C35" s="189"/>
      <c r="D35" s="186"/>
      <c r="E35" s="200">
        <v>1.4</v>
      </c>
      <c r="F35" s="187">
        <f t="shared" si="0"/>
        <v>1.4</v>
      </c>
      <c r="G35" s="192" t="s">
        <v>189</v>
      </c>
      <c r="H35" s="3"/>
      <c r="I35" s="250"/>
      <c r="J35" s="209"/>
      <c r="K35" s="185"/>
      <c r="L35" s="186"/>
      <c r="M35" s="188"/>
      <c r="N35" s="188">
        <f t="shared" si="1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>
        <v>45311</v>
      </c>
      <c r="B36" s="345" t="s">
        <v>254</v>
      </c>
      <c r="C36" s="189"/>
      <c r="D36" s="188"/>
      <c r="E36" s="200">
        <v>66.7</v>
      </c>
      <c r="F36" s="188">
        <f t="shared" si="0"/>
        <v>66.7</v>
      </c>
      <c r="G36" s="192" t="s">
        <v>189</v>
      </c>
      <c r="I36" s="191"/>
      <c r="J36" s="55"/>
      <c r="K36" s="185"/>
      <c r="L36" s="186"/>
      <c r="M36" s="188"/>
      <c r="N36" s="187">
        <f t="shared" si="1"/>
        <v>0</v>
      </c>
      <c r="O36" s="198"/>
    </row>
    <row r="37" spans="1:42" ht="13" x14ac:dyDescent="0.3">
      <c r="A37" s="250">
        <v>45311</v>
      </c>
      <c r="B37" s="345" t="s">
        <v>255</v>
      </c>
      <c r="C37" s="189"/>
      <c r="D37" s="188"/>
      <c r="E37" s="200">
        <v>28</v>
      </c>
      <c r="F37" s="187">
        <f t="shared" si="0"/>
        <v>28</v>
      </c>
      <c r="G37" s="192" t="s">
        <v>189</v>
      </c>
      <c r="I37" s="191"/>
      <c r="J37" s="55"/>
      <c r="K37" s="185"/>
      <c r="L37" s="186"/>
      <c r="M37" s="188"/>
      <c r="N37" s="188">
        <f t="shared" si="1"/>
        <v>0</v>
      </c>
      <c r="O37" s="198"/>
    </row>
    <row r="38" spans="1:42" ht="13" x14ac:dyDescent="0.3">
      <c r="A38" s="250">
        <v>45311</v>
      </c>
      <c r="B38" s="345" t="s">
        <v>257</v>
      </c>
      <c r="C38" s="189"/>
      <c r="D38" s="188"/>
      <c r="E38" s="200">
        <v>43.5</v>
      </c>
      <c r="F38" s="187">
        <f t="shared" si="0"/>
        <v>43.5</v>
      </c>
      <c r="G38" s="192" t="s">
        <v>189</v>
      </c>
      <c r="I38" s="191"/>
      <c r="J38" s="55"/>
      <c r="K38" s="185"/>
      <c r="L38" s="186"/>
      <c r="M38" s="188"/>
      <c r="N38" s="188">
        <f t="shared" si="1"/>
        <v>0</v>
      </c>
      <c r="O38" s="198"/>
    </row>
    <row r="39" spans="1:42" ht="13" x14ac:dyDescent="0.3">
      <c r="A39" s="250">
        <v>45311</v>
      </c>
      <c r="B39" s="345" t="s">
        <v>255</v>
      </c>
      <c r="C39" s="189"/>
      <c r="D39" s="188"/>
      <c r="E39" s="200">
        <v>17</v>
      </c>
      <c r="F39" s="187">
        <f t="shared" si="0"/>
        <v>17</v>
      </c>
      <c r="G39" s="192" t="s">
        <v>189</v>
      </c>
      <c r="I39" s="250"/>
      <c r="J39" s="209"/>
      <c r="K39" s="185"/>
      <c r="L39" s="186"/>
      <c r="M39" s="188"/>
      <c r="N39" s="188">
        <f t="shared" si="1"/>
        <v>0</v>
      </c>
      <c r="O39" s="198"/>
    </row>
    <row r="40" spans="1:42" ht="13" x14ac:dyDescent="0.3">
      <c r="A40" s="250">
        <v>45311</v>
      </c>
      <c r="B40" s="345" t="s">
        <v>256</v>
      </c>
      <c r="C40" s="189"/>
      <c r="D40" s="188"/>
      <c r="E40" s="200">
        <v>22</v>
      </c>
      <c r="F40" s="187">
        <f t="shared" si="0"/>
        <v>22</v>
      </c>
      <c r="G40" s="192" t="s">
        <v>189</v>
      </c>
      <c r="I40" s="191"/>
      <c r="J40" s="55"/>
      <c r="K40" s="185"/>
      <c r="L40" s="186"/>
      <c r="M40" s="188"/>
      <c r="N40" s="188">
        <f t="shared" si="1"/>
        <v>0</v>
      </c>
      <c r="O40" s="198"/>
    </row>
    <row r="41" spans="1:42" ht="13" x14ac:dyDescent="0.3">
      <c r="A41" s="250">
        <v>45317</v>
      </c>
      <c r="B41" s="345" t="s">
        <v>259</v>
      </c>
      <c r="C41" s="189"/>
      <c r="D41" s="188">
        <v>53.2</v>
      </c>
      <c r="E41" s="200"/>
      <c r="F41" s="187">
        <f t="shared" si="0"/>
        <v>53.2</v>
      </c>
      <c r="G41" s="192" t="s">
        <v>189</v>
      </c>
      <c r="I41" s="191"/>
      <c r="J41" s="55"/>
      <c r="K41" s="185"/>
      <c r="L41" s="186"/>
      <c r="M41" s="188"/>
      <c r="N41" s="188">
        <f t="shared" si="1"/>
        <v>0</v>
      </c>
      <c r="O41" s="198"/>
    </row>
    <row r="42" spans="1:42" ht="13" x14ac:dyDescent="0.3">
      <c r="A42" s="250">
        <v>45317</v>
      </c>
      <c r="B42" s="345" t="s">
        <v>260</v>
      </c>
      <c r="C42" s="189"/>
      <c r="D42" s="188"/>
      <c r="E42" s="200">
        <v>14.5</v>
      </c>
      <c r="F42" s="187">
        <f t="shared" si="0"/>
        <v>14.5</v>
      </c>
      <c r="G42" s="192" t="s">
        <v>189</v>
      </c>
      <c r="I42" s="250"/>
      <c r="J42" s="209"/>
      <c r="K42" s="185"/>
      <c r="L42" s="186"/>
      <c r="M42" s="188"/>
      <c r="N42" s="188">
        <f t="shared" si="1"/>
        <v>0</v>
      </c>
      <c r="O42" s="198"/>
    </row>
    <row r="43" spans="1:42" s="154" customFormat="1" ht="13" x14ac:dyDescent="0.3">
      <c r="A43" s="250">
        <v>45317</v>
      </c>
      <c r="B43" s="345" t="s">
        <v>261</v>
      </c>
      <c r="C43" s="189"/>
      <c r="D43" s="186"/>
      <c r="E43" s="200">
        <v>20</v>
      </c>
      <c r="F43" s="187">
        <f t="shared" si="0"/>
        <v>20</v>
      </c>
      <c r="G43" s="192" t="s">
        <v>189</v>
      </c>
      <c r="H43" s="3"/>
      <c r="I43" s="250"/>
      <c r="J43" s="209"/>
      <c r="K43" s="185"/>
      <c r="L43" s="186"/>
      <c r="M43" s="188"/>
      <c r="N43" s="188">
        <f t="shared" si="1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>
        <v>45317</v>
      </c>
      <c r="B44" s="345" t="s">
        <v>262</v>
      </c>
      <c r="C44" s="189"/>
      <c r="D44" s="188"/>
      <c r="E44" s="200">
        <v>8.6999999999999993</v>
      </c>
      <c r="F44" s="187">
        <f t="shared" si="0"/>
        <v>8.6999999999999993</v>
      </c>
      <c r="G44" s="192" t="s">
        <v>189</v>
      </c>
      <c r="I44" s="250"/>
      <c r="J44" s="209"/>
      <c r="K44" s="185"/>
      <c r="L44" s="186"/>
      <c r="M44" s="188"/>
      <c r="N44" s="188">
        <f t="shared" si="1"/>
        <v>0</v>
      </c>
      <c r="O44" s="198"/>
    </row>
    <row r="45" spans="1:42" s="154" customFormat="1" ht="13" x14ac:dyDescent="0.3">
      <c r="A45" s="250">
        <v>45317</v>
      </c>
      <c r="B45" s="345" t="s">
        <v>263</v>
      </c>
      <c r="C45" s="189"/>
      <c r="D45" s="186"/>
      <c r="E45" s="200">
        <v>30</v>
      </c>
      <c r="F45" s="187">
        <f t="shared" si="0"/>
        <v>30</v>
      </c>
      <c r="G45" s="192" t="s">
        <v>189</v>
      </c>
      <c r="H45" s="3"/>
      <c r="I45" s="250"/>
      <c r="J45" s="209"/>
      <c r="K45" s="185"/>
      <c r="L45" s="186"/>
      <c r="M45" s="188"/>
      <c r="N45" s="188">
        <f t="shared" si="1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/>
      <c r="B46" s="345"/>
      <c r="C46" s="189"/>
      <c r="D46" s="188"/>
      <c r="E46" s="200"/>
      <c r="F46" s="188">
        <f t="shared" si="0"/>
        <v>0</v>
      </c>
      <c r="G46" s="192"/>
      <c r="I46" s="191"/>
      <c r="J46" s="55"/>
      <c r="K46" s="185"/>
      <c r="L46" s="186"/>
      <c r="M46" s="188"/>
      <c r="N46" s="187">
        <f t="shared" si="1"/>
        <v>0</v>
      </c>
      <c r="O46" s="198"/>
    </row>
    <row r="47" spans="1:42" ht="13" x14ac:dyDescent="0.3">
      <c r="A47" s="250"/>
      <c r="B47" s="345"/>
      <c r="C47" s="189"/>
      <c r="D47" s="188"/>
      <c r="E47" s="200"/>
      <c r="F47" s="187">
        <f t="shared" si="0"/>
        <v>0</v>
      </c>
      <c r="G47" s="192"/>
      <c r="I47" s="191"/>
      <c r="J47" s="55"/>
      <c r="K47" s="185"/>
      <c r="L47" s="186"/>
      <c r="M47" s="188"/>
      <c r="N47" s="188">
        <f t="shared" si="1"/>
        <v>0</v>
      </c>
      <c r="O47" s="198"/>
    </row>
    <row r="48" spans="1:42" ht="13" x14ac:dyDescent="0.3">
      <c r="A48" s="250"/>
      <c r="B48" s="345"/>
      <c r="C48" s="189"/>
      <c r="D48" s="188"/>
      <c r="E48" s="200"/>
      <c r="F48" s="187">
        <f t="shared" si="0"/>
        <v>0</v>
      </c>
      <c r="G48" s="192"/>
      <c r="I48" s="191"/>
      <c r="J48" s="55"/>
      <c r="K48" s="185"/>
      <c r="L48" s="186"/>
      <c r="M48" s="188"/>
      <c r="N48" s="188">
        <f t="shared" si="1"/>
        <v>0</v>
      </c>
      <c r="O48" s="198"/>
    </row>
    <row r="49" spans="1:42" ht="13" x14ac:dyDescent="0.3">
      <c r="A49" s="250"/>
      <c r="B49" s="345"/>
      <c r="C49" s="189"/>
      <c r="D49" s="188"/>
      <c r="E49" s="200"/>
      <c r="F49" s="187">
        <f t="shared" si="0"/>
        <v>0</v>
      </c>
      <c r="G49" s="192"/>
      <c r="I49" s="250"/>
      <c r="J49" s="209"/>
      <c r="K49" s="185"/>
      <c r="L49" s="186"/>
      <c r="M49" s="188"/>
      <c r="N49" s="188">
        <f t="shared" si="1"/>
        <v>0</v>
      </c>
      <c r="O49" s="198"/>
    </row>
    <row r="50" spans="1:42" ht="13" x14ac:dyDescent="0.3">
      <c r="A50" s="250"/>
      <c r="B50" s="345"/>
      <c r="C50" s="189"/>
      <c r="D50" s="188"/>
      <c r="E50" s="200"/>
      <c r="F50" s="187">
        <f t="shared" si="0"/>
        <v>0</v>
      </c>
      <c r="G50" s="192"/>
      <c r="I50" s="191"/>
      <c r="J50" s="55"/>
      <c r="K50" s="185"/>
      <c r="L50" s="186"/>
      <c r="M50" s="188"/>
      <c r="N50" s="188">
        <f t="shared" si="1"/>
        <v>0</v>
      </c>
      <c r="O50" s="198"/>
    </row>
    <row r="51" spans="1:42" ht="13" x14ac:dyDescent="0.3">
      <c r="A51" s="250"/>
      <c r="B51" s="345"/>
      <c r="C51" s="189"/>
      <c r="D51" s="188"/>
      <c r="E51" s="200"/>
      <c r="F51" s="187">
        <f t="shared" si="0"/>
        <v>0</v>
      </c>
      <c r="G51" s="192"/>
      <c r="I51" s="191"/>
      <c r="J51" s="55"/>
      <c r="K51" s="185"/>
      <c r="L51" s="186"/>
      <c r="M51" s="188"/>
      <c r="N51" s="188">
        <f t="shared" si="1"/>
        <v>0</v>
      </c>
      <c r="O51" s="198"/>
    </row>
    <row r="52" spans="1:42" ht="13" x14ac:dyDescent="0.3">
      <c r="A52" s="250"/>
      <c r="B52" s="345"/>
      <c r="C52" s="189"/>
      <c r="D52" s="188"/>
      <c r="E52" s="200"/>
      <c r="F52" s="187">
        <f t="shared" si="0"/>
        <v>0</v>
      </c>
      <c r="G52" s="192"/>
      <c r="I52" s="250"/>
      <c r="J52" s="209"/>
      <c r="K52" s="185"/>
      <c r="L52" s="186"/>
      <c r="M52" s="188"/>
      <c r="N52" s="188">
        <f t="shared" si="1"/>
        <v>0</v>
      </c>
      <c r="O52" s="198"/>
    </row>
    <row r="53" spans="1:42" s="154" customFormat="1" ht="13" x14ac:dyDescent="0.3">
      <c r="A53" s="250"/>
      <c r="B53" s="345"/>
      <c r="C53" s="189"/>
      <c r="D53" s="186"/>
      <c r="E53" s="200"/>
      <c r="F53" s="187">
        <f t="shared" si="0"/>
        <v>0</v>
      </c>
      <c r="G53" s="192"/>
      <c r="H53" s="3"/>
      <c r="I53" s="250"/>
      <c r="J53" s="209"/>
      <c r="K53" s="185"/>
      <c r="L53" s="186"/>
      <c r="M53" s="188"/>
      <c r="N53" s="188">
        <f t="shared" si="1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0"/>
      <c r="B54" s="345"/>
      <c r="C54" s="189"/>
      <c r="D54" s="186"/>
      <c r="E54" s="200"/>
      <c r="F54" s="187">
        <f t="shared" si="0"/>
        <v>0</v>
      </c>
      <c r="G54" s="192"/>
      <c r="I54" s="191"/>
      <c r="J54" s="55"/>
      <c r="K54" s="185"/>
      <c r="L54" s="186"/>
      <c r="M54" s="188"/>
      <c r="N54" s="188">
        <f t="shared" si="1"/>
        <v>0</v>
      </c>
      <c r="O54" s="198"/>
    </row>
    <row r="55" spans="1:42" s="3" customFormat="1" ht="13" thickBot="1" x14ac:dyDescent="0.3">
      <c r="A55" s="193"/>
      <c r="B55" s="194" t="s">
        <v>5</v>
      </c>
      <c r="C55" s="195">
        <f>SUM(C4:C54)</f>
        <v>0</v>
      </c>
      <c r="D55" s="195">
        <f>SUM(D4:D54)</f>
        <v>279.3</v>
      </c>
      <c r="E55" s="195">
        <f>SUM(E4:E54)</f>
        <v>1049.4000000000001</v>
      </c>
      <c r="F55" s="196">
        <f>SUM(C55:E55)</f>
        <v>1328.7</v>
      </c>
      <c r="G55" s="197"/>
      <c r="I55" s="193"/>
      <c r="J55" s="194" t="s">
        <v>5</v>
      </c>
      <c r="K55" s="195">
        <f>SUM(K4:K54)</f>
        <v>1698.64</v>
      </c>
      <c r="L55" s="195">
        <f>SUM(L4:L54)</f>
        <v>35</v>
      </c>
      <c r="M55" s="195">
        <f>SUM(M4:M54)</f>
        <v>0</v>
      </c>
      <c r="N55" s="196">
        <f>SUM(N4:N54)</f>
        <v>1733.64</v>
      </c>
      <c r="O55" s="197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6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6"/>
    </row>
    <row r="73" spans="4:16" s="3" customFormat="1" x14ac:dyDescent="0.25">
      <c r="D73" s="1"/>
      <c r="E73" s="1"/>
      <c r="L73" s="1"/>
      <c r="M73" s="1"/>
      <c r="P73" s="346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7EFB-91BB-485D-9729-9C1FB5C8F761}">
  <dimension ref="A1:DK125"/>
  <sheetViews>
    <sheetView showGridLines="0" topLeftCell="I74" zoomScale="84" zoomScaleNormal="84" workbookViewId="0">
      <selection activeCell="I115" sqref="I115:AC115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175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1"/>
      <c r="B2" s="241"/>
      <c r="C2" s="156"/>
      <c r="D2" s="27"/>
      <c r="E2" s="157"/>
      <c r="L2" s="5"/>
    </row>
    <row r="3" spans="1:115" s="6" customFormat="1" ht="43.4" customHeight="1" thickTop="1" thickBot="1" x14ac:dyDescent="0.3">
      <c r="A3" s="292" t="s">
        <v>132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tr">
        <f>' 01 2024'!H3</f>
        <v>Contributions Normales</v>
      </c>
      <c r="I3" s="267" t="str">
        <f>' 01 2024'!I3</f>
        <v>Ventes Littérature</v>
      </c>
      <c r="J3" s="267" t="str">
        <f>' 01 2024'!J3</f>
        <v>Recettes Fêtes IGPB</v>
      </c>
      <c r="K3" s="267" t="str">
        <f>' 01 2024'!K3</f>
        <v>Chapeaux Réunion IGPB</v>
      </c>
      <c r="L3" s="267" t="str">
        <f>' 01 2024'!L3</f>
        <v>Recettes Exeption- nelles</v>
      </c>
      <c r="M3" s="267" t="str">
        <f>' 01 2024'!M3</f>
        <v>Virements Internes Livert A</v>
      </c>
      <c r="N3" s="269" t="str">
        <f>' 01 2024'!N3</f>
        <v>Reports Caisse +       BNP( N-1)</v>
      </c>
      <c r="O3" s="426" t="str">
        <f>' 01 2024'!O3</f>
        <v xml:space="preserve">Location local Sauton + charges </v>
      </c>
      <c r="P3" s="268" t="str">
        <f>' 01 2024'!P3</f>
        <v>Electicité - Eaux Local Sauton</v>
      </c>
      <c r="Q3" s="268" t="str">
        <f>' 01 2024'!Q3</f>
        <v>Entretien équipement IGPB, Petits travaux</v>
      </c>
      <c r="R3" s="268" t="str">
        <f>' 01 2024'!R3</f>
        <v>Achat de littérature BSG+ Médailles</v>
      </c>
      <c r="S3" s="268" t="str">
        <f>' 01 2024'!S3</f>
        <v>Achat de littérature Hors (BSG &amp; Médailles)</v>
      </c>
      <c r="T3" s="268" t="str">
        <f>' 01 2024'!T3</f>
        <v>Dépenses Fêtes IGPB</v>
      </c>
      <c r="U3" s="268" t="str">
        <f>' 01 2024'!U3</f>
        <v>Informatique, Téléphone, Abonnement Internet</v>
      </c>
      <c r="V3" s="268" t="str">
        <f>' 01 2024'!V3</f>
        <v>Frais Secrétariat, Lingettes, Gel …</v>
      </c>
      <c r="W3" s="268" t="str">
        <f>' 01 2024'!W3</f>
        <v>Location Salles Réunions</v>
      </c>
      <c r="X3" s="268" t="str">
        <f>' 01 2024'!X3</f>
        <v>Transport parking</v>
      </c>
      <c r="Y3" s="268" t="str">
        <f>' 01 2024'!Y3</f>
        <v>Frais Bancaires</v>
      </c>
      <c r="Z3" s="268" t="str">
        <f>' 01 2024'!Z3</f>
        <v>Virements internes</v>
      </c>
      <c r="AA3" s="269" t="str">
        <f>' 01 2024'!AA3</f>
        <v>Dépenses exception- nelles</v>
      </c>
      <c r="AB3" s="426" t="str">
        <f>' 01 2024'!AB3</f>
        <v>Evolutions Informatiques (1500 €)</v>
      </c>
      <c r="AC3" s="269" t="str">
        <f>' 01 2024'!AC3</f>
        <v>Gros Travaux Sauton (3000 €)</v>
      </c>
    </row>
    <row r="4" spans="1:115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282" t="s">
        <v>33</v>
      </c>
      <c r="AB4" s="468" t="s">
        <v>138</v>
      </c>
      <c r="AC4" s="282" t="s">
        <v>138</v>
      </c>
    </row>
    <row r="5" spans="1:115" s="7" customFormat="1" ht="15" customHeight="1" thickBot="1" x14ac:dyDescent="0.3">
      <c r="A5" s="246" t="s">
        <v>34</v>
      </c>
      <c r="B5" s="46" t="s">
        <v>35</v>
      </c>
      <c r="C5" s="247"/>
      <c r="D5" s="256">
        <f>' 10 2024'!D118</f>
        <v>12956.810000000009</v>
      </c>
      <c r="E5" s="169"/>
      <c r="F5" s="170">
        <f>' 10 2024'!F118</f>
        <v>109.70000000000164</v>
      </c>
      <c r="G5" s="257"/>
      <c r="H5" s="271"/>
      <c r="I5" s="171"/>
      <c r="J5" s="171"/>
      <c r="K5" s="171"/>
      <c r="L5" s="172"/>
      <c r="M5" s="171"/>
      <c r="N5" s="272">
        <f>SUM(D5:F5)</f>
        <v>13066.510000000009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4"/>
      <c r="AB5" s="283"/>
      <c r="AC5" s="284"/>
      <c r="AD5" s="8"/>
      <c r="AE5" s="8"/>
      <c r="AF5" s="8"/>
      <c r="AG5" s="8"/>
    </row>
    <row r="6" spans="1:115" s="162" customFormat="1" ht="12" customHeight="1" x14ac:dyDescent="0.25">
      <c r="A6" s="250"/>
      <c r="B6" s="209"/>
      <c r="C6" s="251"/>
      <c r="D6" s="260"/>
      <c r="E6" s="199"/>
      <c r="F6" s="200"/>
      <c r="G6" s="261"/>
      <c r="H6" s="275"/>
      <c r="I6" s="173"/>
      <c r="J6" s="173"/>
      <c r="K6" s="173"/>
      <c r="L6" s="174"/>
      <c r="M6" s="173"/>
      <c r="N6" s="276"/>
      <c r="O6" s="287"/>
      <c r="P6" s="177"/>
      <c r="Q6" s="177"/>
      <c r="R6" s="177"/>
      <c r="S6" s="177"/>
      <c r="T6" s="210"/>
      <c r="U6" s="177"/>
      <c r="V6" s="178"/>
      <c r="W6" s="177"/>
      <c r="X6" s="177"/>
      <c r="Y6" s="177"/>
      <c r="Z6" s="177"/>
      <c r="AA6" s="288"/>
      <c r="AB6" s="458"/>
      <c r="AC6" s="453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440"/>
      <c r="B7" s="473"/>
      <c r="C7" s="442"/>
      <c r="D7" s="443"/>
      <c r="E7" s="444"/>
      <c r="F7" s="445"/>
      <c r="G7" s="446"/>
      <c r="H7" s="447"/>
      <c r="I7" s="448"/>
      <c r="J7" s="448"/>
      <c r="K7" s="448"/>
      <c r="L7" s="449"/>
      <c r="M7" s="448"/>
      <c r="N7" s="459"/>
      <c r="O7" s="458"/>
      <c r="P7" s="450"/>
      <c r="Q7" s="450"/>
      <c r="R7" s="450"/>
      <c r="S7" s="450"/>
      <c r="T7" s="451"/>
      <c r="U7" s="450"/>
      <c r="V7" s="452"/>
      <c r="W7" s="450"/>
      <c r="X7" s="450"/>
      <c r="Y7" s="450"/>
      <c r="Z7" s="450"/>
      <c r="AA7" s="453"/>
      <c r="AB7" s="458"/>
      <c r="AC7" s="453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250"/>
      <c r="B8" s="209"/>
      <c r="C8" s="251"/>
      <c r="D8" s="260"/>
      <c r="E8" s="199"/>
      <c r="F8" s="200"/>
      <c r="G8" s="261"/>
      <c r="H8" s="275"/>
      <c r="I8" s="173"/>
      <c r="J8" s="173"/>
      <c r="K8" s="173"/>
      <c r="L8" s="174"/>
      <c r="M8" s="173"/>
      <c r="N8" s="276"/>
      <c r="O8" s="287"/>
      <c r="P8" s="177"/>
      <c r="Q8" s="177"/>
      <c r="R8" s="177"/>
      <c r="S8" s="177"/>
      <c r="T8" s="210"/>
      <c r="U8" s="177"/>
      <c r="V8" s="178"/>
      <c r="W8" s="177"/>
      <c r="X8" s="177"/>
      <c r="Y8" s="177"/>
      <c r="Z8" s="177"/>
      <c r="AA8" s="288"/>
      <c r="AB8" s="458"/>
      <c r="AC8" s="453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250"/>
      <c r="B9" s="209"/>
      <c r="C9" s="251"/>
      <c r="D9" s="260"/>
      <c r="E9" s="199"/>
      <c r="F9" s="200"/>
      <c r="G9" s="261"/>
      <c r="H9" s="275"/>
      <c r="I9" s="173"/>
      <c r="J9" s="173"/>
      <c r="K9" s="173"/>
      <c r="L9" s="174"/>
      <c r="M9" s="173"/>
      <c r="N9" s="276"/>
      <c r="O9" s="287"/>
      <c r="P9" s="177"/>
      <c r="Q9" s="177"/>
      <c r="R9" s="177"/>
      <c r="S9" s="177"/>
      <c r="T9" s="210"/>
      <c r="U9" s="177"/>
      <c r="V9" s="178"/>
      <c r="W9" s="177"/>
      <c r="X9" s="177"/>
      <c r="Y9" s="177"/>
      <c r="Z9" s="177"/>
      <c r="AA9" s="288"/>
      <c r="AB9" s="287"/>
      <c r="AC9" s="288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250"/>
      <c r="B10" s="209"/>
      <c r="C10" s="251"/>
      <c r="D10" s="260"/>
      <c r="E10" s="199"/>
      <c r="F10" s="200"/>
      <c r="G10" s="261"/>
      <c r="H10" s="275"/>
      <c r="I10" s="173"/>
      <c r="J10" s="173"/>
      <c r="K10" s="173"/>
      <c r="L10" s="174"/>
      <c r="M10" s="173"/>
      <c r="N10" s="276"/>
      <c r="O10" s="287"/>
      <c r="P10" s="177"/>
      <c r="Q10" s="177"/>
      <c r="R10" s="177"/>
      <c r="S10" s="177"/>
      <c r="T10" s="210"/>
      <c r="U10" s="177"/>
      <c r="V10" s="178"/>
      <c r="W10" s="177"/>
      <c r="X10" s="177"/>
      <c r="Y10" s="177"/>
      <c r="Z10" s="177"/>
      <c r="AA10" s="288"/>
      <c r="AB10" s="458"/>
      <c r="AC10" s="453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250"/>
      <c r="B11" s="209"/>
      <c r="C11" s="251"/>
      <c r="D11" s="260"/>
      <c r="E11" s="199"/>
      <c r="F11" s="200"/>
      <c r="G11" s="261"/>
      <c r="H11" s="275"/>
      <c r="I11" s="173"/>
      <c r="J11" s="173"/>
      <c r="K11" s="173"/>
      <c r="L11" s="174"/>
      <c r="M11" s="173"/>
      <c r="N11" s="276"/>
      <c r="O11" s="287"/>
      <c r="P11" s="177"/>
      <c r="Q11" s="177"/>
      <c r="R11" s="177"/>
      <c r="S11" s="177"/>
      <c r="T11" s="210"/>
      <c r="U11" s="177"/>
      <c r="V11" s="178"/>
      <c r="W11" s="177"/>
      <c r="X11" s="177"/>
      <c r="Y11" s="177"/>
      <c r="Z11" s="177"/>
      <c r="AA11" s="288"/>
      <c r="AB11" s="458"/>
      <c r="AC11" s="453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250"/>
      <c r="B12" s="209"/>
      <c r="C12" s="251"/>
      <c r="D12" s="260"/>
      <c r="E12" s="199"/>
      <c r="F12" s="200"/>
      <c r="G12" s="261"/>
      <c r="H12" s="275"/>
      <c r="I12" s="173"/>
      <c r="J12" s="173"/>
      <c r="K12" s="173"/>
      <c r="L12" s="174"/>
      <c r="M12" s="173"/>
      <c r="N12" s="276"/>
      <c r="O12" s="287"/>
      <c r="P12" s="177"/>
      <c r="Q12" s="177"/>
      <c r="R12" s="177"/>
      <c r="S12" s="177"/>
      <c r="T12" s="210"/>
      <c r="U12" s="177"/>
      <c r="V12" s="178"/>
      <c r="W12" s="177"/>
      <c r="X12" s="177"/>
      <c r="Y12" s="177"/>
      <c r="Z12" s="177"/>
      <c r="AA12" s="288"/>
      <c r="AB12" s="287"/>
      <c r="AC12" s="288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250"/>
      <c r="B13" s="209"/>
      <c r="C13" s="251"/>
      <c r="D13" s="260"/>
      <c r="E13" s="199"/>
      <c r="F13" s="200"/>
      <c r="G13" s="261"/>
      <c r="H13" s="275"/>
      <c r="I13" s="173"/>
      <c r="J13" s="173"/>
      <c r="K13" s="173"/>
      <c r="L13" s="174"/>
      <c r="M13" s="173"/>
      <c r="N13" s="276"/>
      <c r="O13" s="287"/>
      <c r="P13" s="177"/>
      <c r="Q13" s="177"/>
      <c r="R13" s="177"/>
      <c r="S13" s="177"/>
      <c r="T13" s="210"/>
      <c r="U13" s="177"/>
      <c r="V13" s="178"/>
      <c r="W13" s="177"/>
      <c r="X13" s="177"/>
      <c r="Y13" s="177"/>
      <c r="Z13" s="177"/>
      <c r="AA13" s="288"/>
      <c r="AB13" s="458"/>
      <c r="AC13" s="453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250"/>
      <c r="B14" s="209"/>
      <c r="C14" s="251"/>
      <c r="D14" s="260"/>
      <c r="E14" s="199"/>
      <c r="F14" s="200"/>
      <c r="G14" s="261"/>
      <c r="H14" s="275"/>
      <c r="I14" s="173"/>
      <c r="J14" s="173"/>
      <c r="K14" s="173"/>
      <c r="L14" s="174"/>
      <c r="M14" s="173"/>
      <c r="N14" s="276"/>
      <c r="O14" s="287"/>
      <c r="P14" s="177"/>
      <c r="Q14" s="177"/>
      <c r="R14" s="177"/>
      <c r="S14" s="177"/>
      <c r="T14" s="210"/>
      <c r="U14" s="177"/>
      <c r="V14" s="178"/>
      <c r="W14" s="177"/>
      <c r="X14" s="177"/>
      <c r="Y14" s="177"/>
      <c r="Z14" s="177"/>
      <c r="AA14" s="288"/>
      <c r="AB14" s="458"/>
      <c r="AC14" s="453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250"/>
      <c r="B15" s="209"/>
      <c r="C15" s="251"/>
      <c r="D15" s="260"/>
      <c r="E15" s="199"/>
      <c r="F15" s="200"/>
      <c r="G15" s="261"/>
      <c r="H15" s="275"/>
      <c r="I15" s="173"/>
      <c r="J15" s="173"/>
      <c r="K15" s="173"/>
      <c r="L15" s="174"/>
      <c r="M15" s="173"/>
      <c r="N15" s="276"/>
      <c r="O15" s="287"/>
      <c r="P15" s="177"/>
      <c r="Q15" s="177"/>
      <c r="R15" s="177"/>
      <c r="S15" s="177"/>
      <c r="T15" s="210"/>
      <c r="U15" s="177"/>
      <c r="V15" s="178"/>
      <c r="W15" s="177"/>
      <c r="X15" s="177"/>
      <c r="Y15" s="177"/>
      <c r="Z15" s="177"/>
      <c r="AA15" s="288"/>
      <c r="AB15" s="458"/>
      <c r="AC15" s="453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250"/>
      <c r="B16" s="209"/>
      <c r="C16" s="251"/>
      <c r="D16" s="260"/>
      <c r="E16" s="199"/>
      <c r="F16" s="200"/>
      <c r="G16" s="261"/>
      <c r="H16" s="275"/>
      <c r="I16" s="173"/>
      <c r="J16" s="173"/>
      <c r="K16" s="173"/>
      <c r="L16" s="174"/>
      <c r="M16" s="173"/>
      <c r="N16" s="276"/>
      <c r="O16" s="287"/>
      <c r="P16" s="177"/>
      <c r="Q16" s="177"/>
      <c r="R16" s="177"/>
      <c r="S16" s="177"/>
      <c r="T16" s="210"/>
      <c r="U16" s="177"/>
      <c r="V16" s="178"/>
      <c r="W16" s="177"/>
      <c r="X16" s="177"/>
      <c r="Y16" s="177"/>
      <c r="Z16" s="177"/>
      <c r="AA16" s="288"/>
      <c r="AB16" s="458"/>
      <c r="AC16" s="453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0"/>
      <c r="B17" s="209"/>
      <c r="C17" s="251"/>
      <c r="D17" s="260"/>
      <c r="E17" s="199"/>
      <c r="F17" s="200"/>
      <c r="G17" s="261"/>
      <c r="H17" s="275"/>
      <c r="I17" s="173"/>
      <c r="J17" s="173"/>
      <c r="K17" s="173"/>
      <c r="L17" s="174"/>
      <c r="M17" s="173"/>
      <c r="N17" s="276"/>
      <c r="O17" s="287"/>
      <c r="P17" s="177"/>
      <c r="Q17" s="177"/>
      <c r="R17" s="177"/>
      <c r="S17" s="177"/>
      <c r="T17" s="210"/>
      <c r="U17" s="177"/>
      <c r="V17" s="178"/>
      <c r="W17" s="177"/>
      <c r="X17" s="177"/>
      <c r="Y17" s="177"/>
      <c r="Z17" s="177"/>
      <c r="AA17" s="288"/>
      <c r="AB17" s="287"/>
      <c r="AC17" s="288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0"/>
      <c r="B18" s="209"/>
      <c r="C18" s="251"/>
      <c r="D18" s="260"/>
      <c r="E18" s="199"/>
      <c r="F18" s="200"/>
      <c r="G18" s="261"/>
      <c r="H18" s="275"/>
      <c r="I18" s="173"/>
      <c r="J18" s="173"/>
      <c r="K18" s="173"/>
      <c r="L18" s="174"/>
      <c r="M18" s="173"/>
      <c r="N18" s="276"/>
      <c r="O18" s="287"/>
      <c r="P18" s="177"/>
      <c r="Q18" s="177"/>
      <c r="R18" s="177"/>
      <c r="S18" s="177"/>
      <c r="T18" s="210"/>
      <c r="U18" s="177"/>
      <c r="V18" s="178"/>
      <c r="W18" s="177"/>
      <c r="X18" s="177"/>
      <c r="Y18" s="177"/>
      <c r="Z18" s="177"/>
      <c r="AA18" s="288"/>
      <c r="AB18" s="458"/>
      <c r="AC18" s="453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0"/>
      <c r="B19" s="209"/>
      <c r="C19" s="251"/>
      <c r="D19" s="260"/>
      <c r="E19" s="199"/>
      <c r="F19" s="200"/>
      <c r="G19" s="261"/>
      <c r="H19" s="275"/>
      <c r="I19" s="173"/>
      <c r="J19" s="173"/>
      <c r="K19" s="173"/>
      <c r="L19" s="174"/>
      <c r="M19" s="173"/>
      <c r="N19" s="276"/>
      <c r="O19" s="287"/>
      <c r="P19" s="177"/>
      <c r="Q19" s="177"/>
      <c r="R19" s="177"/>
      <c r="S19" s="177"/>
      <c r="T19" s="210"/>
      <c r="U19" s="177"/>
      <c r="V19" s="178"/>
      <c r="W19" s="177"/>
      <c r="X19" s="177"/>
      <c r="Y19" s="177"/>
      <c r="Z19" s="177"/>
      <c r="AA19" s="288"/>
      <c r="AB19" s="458"/>
      <c r="AC19" s="453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0"/>
      <c r="B20" s="209"/>
      <c r="C20" s="251"/>
      <c r="D20" s="260"/>
      <c r="E20" s="199"/>
      <c r="F20" s="200"/>
      <c r="G20" s="261"/>
      <c r="H20" s="275"/>
      <c r="I20" s="173"/>
      <c r="J20" s="173"/>
      <c r="K20" s="173"/>
      <c r="L20" s="174"/>
      <c r="M20" s="173"/>
      <c r="N20" s="276"/>
      <c r="O20" s="287"/>
      <c r="P20" s="177"/>
      <c r="Q20" s="177"/>
      <c r="R20" s="177"/>
      <c r="S20" s="177"/>
      <c r="T20" s="210"/>
      <c r="U20" s="177"/>
      <c r="V20" s="178"/>
      <c r="W20" s="177"/>
      <c r="X20" s="177"/>
      <c r="Y20" s="177"/>
      <c r="Z20" s="177"/>
      <c r="AA20" s="288"/>
      <c r="AB20" s="287"/>
      <c r="AC20" s="288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0"/>
      <c r="B21" s="209"/>
      <c r="C21" s="251"/>
      <c r="D21" s="260"/>
      <c r="E21" s="199"/>
      <c r="F21" s="200"/>
      <c r="G21" s="261"/>
      <c r="H21" s="275"/>
      <c r="I21" s="173"/>
      <c r="J21" s="173"/>
      <c r="K21" s="173"/>
      <c r="L21" s="174"/>
      <c r="M21" s="173"/>
      <c r="N21" s="276"/>
      <c r="O21" s="287"/>
      <c r="P21" s="177"/>
      <c r="Q21" s="177"/>
      <c r="R21" s="177"/>
      <c r="S21" s="177"/>
      <c r="T21" s="210"/>
      <c r="U21" s="177"/>
      <c r="V21" s="178"/>
      <c r="W21" s="177"/>
      <c r="X21" s="177"/>
      <c r="Y21" s="177"/>
      <c r="Z21" s="177"/>
      <c r="AA21" s="288"/>
      <c r="AB21" s="458"/>
      <c r="AC21" s="453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0"/>
      <c r="B22" s="209"/>
      <c r="C22" s="251"/>
      <c r="D22" s="260"/>
      <c r="E22" s="199"/>
      <c r="F22" s="200"/>
      <c r="G22" s="261"/>
      <c r="H22" s="275"/>
      <c r="I22" s="173"/>
      <c r="J22" s="173"/>
      <c r="K22" s="173"/>
      <c r="L22" s="174"/>
      <c r="M22" s="173"/>
      <c r="N22" s="276"/>
      <c r="O22" s="287"/>
      <c r="P22" s="177"/>
      <c r="Q22" s="177"/>
      <c r="R22" s="177"/>
      <c r="S22" s="177"/>
      <c r="T22" s="210"/>
      <c r="U22" s="177"/>
      <c r="V22" s="178"/>
      <c r="W22" s="177"/>
      <c r="X22" s="177"/>
      <c r="Y22" s="177"/>
      <c r="Z22" s="177"/>
      <c r="AA22" s="288"/>
      <c r="AB22" s="458"/>
      <c r="AC22" s="453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0"/>
      <c r="B23" s="209"/>
      <c r="C23" s="251"/>
      <c r="D23" s="260"/>
      <c r="E23" s="199"/>
      <c r="F23" s="200"/>
      <c r="G23" s="261"/>
      <c r="H23" s="275"/>
      <c r="I23" s="173"/>
      <c r="J23" s="173"/>
      <c r="K23" s="173"/>
      <c r="L23" s="174"/>
      <c r="M23" s="173"/>
      <c r="N23" s="276"/>
      <c r="O23" s="287"/>
      <c r="P23" s="177"/>
      <c r="Q23" s="177"/>
      <c r="R23" s="177"/>
      <c r="S23" s="177"/>
      <c r="T23" s="210"/>
      <c r="U23" s="177"/>
      <c r="V23" s="178"/>
      <c r="W23" s="177"/>
      <c r="X23" s="177"/>
      <c r="Y23" s="177"/>
      <c r="Z23" s="177"/>
      <c r="AA23" s="288"/>
      <c r="AB23" s="287"/>
      <c r="AC23" s="288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0"/>
      <c r="B24" s="209"/>
      <c r="C24" s="251"/>
      <c r="D24" s="260"/>
      <c r="E24" s="199"/>
      <c r="F24" s="200"/>
      <c r="G24" s="261"/>
      <c r="H24" s="275"/>
      <c r="I24" s="173"/>
      <c r="J24" s="173"/>
      <c r="K24" s="173"/>
      <c r="L24" s="174"/>
      <c r="M24" s="173"/>
      <c r="N24" s="276"/>
      <c r="O24" s="287"/>
      <c r="P24" s="177"/>
      <c r="Q24" s="177"/>
      <c r="R24" s="177"/>
      <c r="S24" s="177"/>
      <c r="T24" s="210"/>
      <c r="U24" s="177"/>
      <c r="V24" s="178"/>
      <c r="W24" s="177"/>
      <c r="X24" s="177"/>
      <c r="Y24" s="177"/>
      <c r="Z24" s="177"/>
      <c r="AA24" s="288"/>
      <c r="AB24" s="458"/>
      <c r="AC24" s="453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0"/>
      <c r="B25" s="209"/>
      <c r="C25" s="251"/>
      <c r="D25" s="260"/>
      <c r="E25" s="199"/>
      <c r="F25" s="200"/>
      <c r="G25" s="261"/>
      <c r="H25" s="275"/>
      <c r="I25" s="173"/>
      <c r="J25" s="173"/>
      <c r="K25" s="173"/>
      <c r="L25" s="174"/>
      <c r="M25" s="173"/>
      <c r="N25" s="276"/>
      <c r="O25" s="287"/>
      <c r="P25" s="177"/>
      <c r="Q25" s="177"/>
      <c r="R25" s="177"/>
      <c r="S25" s="177"/>
      <c r="T25" s="210"/>
      <c r="U25" s="177"/>
      <c r="V25" s="178"/>
      <c r="W25" s="177"/>
      <c r="X25" s="177"/>
      <c r="Y25" s="177"/>
      <c r="Z25" s="177"/>
      <c r="AA25" s="288"/>
      <c r="AB25" s="287"/>
      <c r="AC25" s="288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0"/>
      <c r="B26" s="209"/>
      <c r="C26" s="251"/>
      <c r="D26" s="260"/>
      <c r="E26" s="199"/>
      <c r="F26" s="200"/>
      <c r="G26" s="261"/>
      <c r="H26" s="275"/>
      <c r="I26" s="173"/>
      <c r="J26" s="173"/>
      <c r="K26" s="173"/>
      <c r="L26" s="174"/>
      <c r="M26" s="173"/>
      <c r="N26" s="276"/>
      <c r="O26" s="287"/>
      <c r="P26" s="177"/>
      <c r="Q26" s="177"/>
      <c r="R26" s="177"/>
      <c r="S26" s="177"/>
      <c r="T26" s="210"/>
      <c r="U26" s="177"/>
      <c r="V26" s="178"/>
      <c r="W26" s="177"/>
      <c r="X26" s="177"/>
      <c r="Y26" s="177"/>
      <c r="Z26" s="177"/>
      <c r="AA26" s="288"/>
      <c r="AB26" s="458"/>
      <c r="AC26" s="453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0"/>
      <c r="B27" s="209"/>
      <c r="C27" s="251"/>
      <c r="D27" s="260"/>
      <c r="E27" s="199"/>
      <c r="F27" s="200"/>
      <c r="G27" s="261"/>
      <c r="H27" s="275"/>
      <c r="I27" s="173"/>
      <c r="J27" s="173"/>
      <c r="K27" s="173"/>
      <c r="L27" s="174"/>
      <c r="M27" s="173"/>
      <c r="N27" s="276"/>
      <c r="O27" s="287"/>
      <c r="P27" s="177"/>
      <c r="Q27" s="177"/>
      <c r="R27" s="177"/>
      <c r="S27" s="177"/>
      <c r="T27" s="210"/>
      <c r="U27" s="177"/>
      <c r="V27" s="178"/>
      <c r="W27" s="177"/>
      <c r="X27" s="177"/>
      <c r="Y27" s="177"/>
      <c r="Z27" s="177"/>
      <c r="AA27" s="288"/>
      <c r="AB27" s="458"/>
      <c r="AC27" s="453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0"/>
      <c r="B28" s="209"/>
      <c r="C28" s="251"/>
      <c r="D28" s="260"/>
      <c r="E28" s="199"/>
      <c r="F28" s="200"/>
      <c r="G28" s="261"/>
      <c r="H28" s="275"/>
      <c r="I28" s="173"/>
      <c r="J28" s="173"/>
      <c r="K28" s="173"/>
      <c r="L28" s="174"/>
      <c r="M28" s="173"/>
      <c r="N28" s="276"/>
      <c r="O28" s="287"/>
      <c r="P28" s="177"/>
      <c r="Q28" s="177"/>
      <c r="R28" s="177"/>
      <c r="S28" s="177"/>
      <c r="T28" s="210"/>
      <c r="U28" s="177"/>
      <c r="V28" s="178"/>
      <c r="W28" s="177"/>
      <c r="X28" s="177"/>
      <c r="Y28" s="177"/>
      <c r="Z28" s="177"/>
      <c r="AA28" s="288"/>
      <c r="AB28" s="287"/>
      <c r="AC28" s="288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0"/>
      <c r="B29" s="209"/>
      <c r="C29" s="251"/>
      <c r="D29" s="260"/>
      <c r="E29" s="199"/>
      <c r="F29" s="200"/>
      <c r="G29" s="261"/>
      <c r="H29" s="275"/>
      <c r="I29" s="173"/>
      <c r="J29" s="173"/>
      <c r="K29" s="173"/>
      <c r="L29" s="174"/>
      <c r="M29" s="173"/>
      <c r="N29" s="276"/>
      <c r="O29" s="287"/>
      <c r="P29" s="177"/>
      <c r="Q29" s="177"/>
      <c r="R29" s="177"/>
      <c r="S29" s="177"/>
      <c r="T29" s="210"/>
      <c r="U29" s="177"/>
      <c r="V29" s="178"/>
      <c r="W29" s="177"/>
      <c r="X29" s="177"/>
      <c r="Y29" s="177"/>
      <c r="Z29" s="177"/>
      <c r="AA29" s="288"/>
      <c r="AB29" s="458"/>
      <c r="AC29" s="453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0"/>
      <c r="B30" s="209"/>
      <c r="C30" s="251"/>
      <c r="D30" s="260"/>
      <c r="E30" s="199"/>
      <c r="F30" s="200"/>
      <c r="G30" s="261"/>
      <c r="H30" s="275"/>
      <c r="I30" s="173"/>
      <c r="J30" s="173"/>
      <c r="K30" s="173"/>
      <c r="L30" s="174"/>
      <c r="M30" s="173"/>
      <c r="N30" s="276"/>
      <c r="O30" s="287"/>
      <c r="P30" s="177"/>
      <c r="Q30" s="177"/>
      <c r="R30" s="177"/>
      <c r="S30" s="177"/>
      <c r="T30" s="210"/>
      <c r="U30" s="177"/>
      <c r="V30" s="178"/>
      <c r="W30" s="177"/>
      <c r="X30" s="177"/>
      <c r="Y30" s="177"/>
      <c r="Z30" s="177"/>
      <c r="AA30" s="288"/>
      <c r="AB30" s="287"/>
      <c r="AC30" s="288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0"/>
      <c r="B31" s="209"/>
      <c r="C31" s="251"/>
      <c r="D31" s="260"/>
      <c r="E31" s="199"/>
      <c r="F31" s="200"/>
      <c r="G31" s="261"/>
      <c r="H31" s="275"/>
      <c r="I31" s="173"/>
      <c r="J31" s="173"/>
      <c r="K31" s="173"/>
      <c r="L31" s="174"/>
      <c r="M31" s="173"/>
      <c r="N31" s="276"/>
      <c r="O31" s="287"/>
      <c r="P31" s="177"/>
      <c r="Q31" s="177"/>
      <c r="R31" s="177"/>
      <c r="S31" s="177"/>
      <c r="T31" s="210"/>
      <c r="U31" s="177"/>
      <c r="V31" s="178"/>
      <c r="W31" s="177"/>
      <c r="X31" s="177"/>
      <c r="Y31" s="177"/>
      <c r="Z31" s="177"/>
      <c r="AA31" s="288"/>
      <c r="AB31" s="458"/>
      <c r="AC31" s="453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0"/>
      <c r="B32" s="209"/>
      <c r="C32" s="251"/>
      <c r="D32" s="260"/>
      <c r="E32" s="199"/>
      <c r="F32" s="200"/>
      <c r="G32" s="261"/>
      <c r="H32" s="275"/>
      <c r="I32" s="173"/>
      <c r="J32" s="173"/>
      <c r="K32" s="173"/>
      <c r="L32" s="174"/>
      <c r="M32" s="173"/>
      <c r="N32" s="276"/>
      <c r="O32" s="287"/>
      <c r="P32" s="177"/>
      <c r="Q32" s="177"/>
      <c r="R32" s="177"/>
      <c r="S32" s="177"/>
      <c r="T32" s="210"/>
      <c r="U32" s="177"/>
      <c r="V32" s="178"/>
      <c r="W32" s="177"/>
      <c r="X32" s="177"/>
      <c r="Y32" s="177"/>
      <c r="Z32" s="177"/>
      <c r="AA32" s="288"/>
      <c r="AB32" s="458"/>
      <c r="AC32" s="453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0"/>
      <c r="B33" s="209"/>
      <c r="C33" s="251"/>
      <c r="D33" s="260"/>
      <c r="E33" s="199"/>
      <c r="F33" s="200"/>
      <c r="G33" s="261"/>
      <c r="H33" s="275"/>
      <c r="I33" s="173"/>
      <c r="J33" s="173"/>
      <c r="K33" s="173"/>
      <c r="L33" s="174"/>
      <c r="M33" s="173"/>
      <c r="N33" s="276"/>
      <c r="O33" s="287"/>
      <c r="P33" s="177"/>
      <c r="Q33" s="177"/>
      <c r="R33" s="177"/>
      <c r="S33" s="177"/>
      <c r="T33" s="210"/>
      <c r="U33" s="177"/>
      <c r="V33" s="178"/>
      <c r="W33" s="177"/>
      <c r="X33" s="177"/>
      <c r="Y33" s="177"/>
      <c r="Z33" s="177"/>
      <c r="AA33" s="288"/>
      <c r="AB33" s="287"/>
      <c r="AC33" s="288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0"/>
      <c r="B34" s="209"/>
      <c r="C34" s="251"/>
      <c r="D34" s="260"/>
      <c r="E34" s="199"/>
      <c r="F34" s="200"/>
      <c r="G34" s="261"/>
      <c r="H34" s="275"/>
      <c r="I34" s="173"/>
      <c r="J34" s="173"/>
      <c r="K34" s="173"/>
      <c r="L34" s="174"/>
      <c r="M34" s="173"/>
      <c r="N34" s="276"/>
      <c r="O34" s="287"/>
      <c r="P34" s="177"/>
      <c r="Q34" s="177"/>
      <c r="R34" s="177"/>
      <c r="S34" s="177"/>
      <c r="T34" s="210"/>
      <c r="U34" s="177"/>
      <c r="V34" s="178"/>
      <c r="W34" s="177"/>
      <c r="X34" s="177"/>
      <c r="Y34" s="177"/>
      <c r="Z34" s="177"/>
      <c r="AA34" s="288"/>
      <c r="AB34" s="458"/>
      <c r="AC34" s="453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0"/>
      <c r="B35" s="209"/>
      <c r="C35" s="251"/>
      <c r="D35" s="260"/>
      <c r="E35" s="199"/>
      <c r="F35" s="200"/>
      <c r="G35" s="261"/>
      <c r="H35" s="275"/>
      <c r="I35" s="173"/>
      <c r="J35" s="173"/>
      <c r="K35" s="173"/>
      <c r="L35" s="174"/>
      <c r="M35" s="173"/>
      <c r="N35" s="276"/>
      <c r="O35" s="287"/>
      <c r="P35" s="17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288"/>
      <c r="AB35" s="458"/>
      <c r="AC35" s="453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0"/>
      <c r="B36" s="209"/>
      <c r="C36" s="251"/>
      <c r="D36" s="260"/>
      <c r="E36" s="199"/>
      <c r="F36" s="200"/>
      <c r="G36" s="261"/>
      <c r="H36" s="275"/>
      <c r="I36" s="173"/>
      <c r="J36" s="173"/>
      <c r="K36" s="173"/>
      <c r="L36" s="174"/>
      <c r="M36" s="173"/>
      <c r="N36" s="276"/>
      <c r="O36" s="287"/>
      <c r="P36" s="177"/>
      <c r="Q36" s="177"/>
      <c r="R36" s="177"/>
      <c r="S36" s="177"/>
      <c r="T36" s="210"/>
      <c r="U36" s="177"/>
      <c r="V36" s="178"/>
      <c r="W36" s="177"/>
      <c r="X36" s="177"/>
      <c r="Y36" s="177"/>
      <c r="Z36" s="177"/>
      <c r="AA36" s="288"/>
      <c r="AB36" s="458"/>
      <c r="AC36" s="453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0"/>
      <c r="B37" s="209"/>
      <c r="C37" s="251"/>
      <c r="D37" s="260"/>
      <c r="E37" s="199"/>
      <c r="F37" s="200"/>
      <c r="G37" s="261"/>
      <c r="H37" s="275"/>
      <c r="I37" s="173"/>
      <c r="J37" s="173"/>
      <c r="K37" s="173"/>
      <c r="L37" s="174"/>
      <c r="M37" s="173"/>
      <c r="N37" s="276"/>
      <c r="O37" s="287"/>
      <c r="P37" s="177"/>
      <c r="Q37" s="177"/>
      <c r="R37" s="177"/>
      <c r="S37" s="177"/>
      <c r="T37" s="210"/>
      <c r="U37" s="177"/>
      <c r="V37" s="178"/>
      <c r="W37" s="177"/>
      <c r="X37" s="177"/>
      <c r="Y37" s="177"/>
      <c r="Z37" s="177"/>
      <c r="AA37" s="288"/>
      <c r="AB37" s="287"/>
      <c r="AC37" s="288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0"/>
      <c r="B38" s="209"/>
      <c r="C38" s="251"/>
      <c r="D38" s="260"/>
      <c r="E38" s="199"/>
      <c r="F38" s="200"/>
      <c r="G38" s="261"/>
      <c r="H38" s="275"/>
      <c r="I38" s="173"/>
      <c r="J38" s="173"/>
      <c r="K38" s="173"/>
      <c r="L38" s="174"/>
      <c r="M38" s="173"/>
      <c r="N38" s="276"/>
      <c r="O38" s="287"/>
      <c r="P38" s="177"/>
      <c r="Q38" s="177"/>
      <c r="R38" s="177"/>
      <c r="S38" s="177"/>
      <c r="T38" s="210"/>
      <c r="U38" s="177"/>
      <c r="V38" s="178"/>
      <c r="W38" s="177"/>
      <c r="X38" s="177"/>
      <c r="Y38" s="177"/>
      <c r="Z38" s="177"/>
      <c r="AA38" s="288"/>
      <c r="AB38" s="458"/>
      <c r="AC38" s="453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0"/>
      <c r="B39" s="209"/>
      <c r="C39" s="251"/>
      <c r="D39" s="260"/>
      <c r="E39" s="199"/>
      <c r="F39" s="200"/>
      <c r="G39" s="261"/>
      <c r="H39" s="275"/>
      <c r="I39" s="173"/>
      <c r="J39" s="173"/>
      <c r="K39" s="173"/>
      <c r="L39" s="174"/>
      <c r="M39" s="173"/>
      <c r="N39" s="276"/>
      <c r="O39" s="287"/>
      <c r="P39" s="17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288"/>
      <c r="AB39" s="287"/>
      <c r="AC39" s="288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0"/>
      <c r="B40" s="209"/>
      <c r="C40" s="251"/>
      <c r="D40" s="260"/>
      <c r="E40" s="199"/>
      <c r="F40" s="200"/>
      <c r="G40" s="261"/>
      <c r="H40" s="275"/>
      <c r="I40" s="173"/>
      <c r="J40" s="173"/>
      <c r="K40" s="173"/>
      <c r="L40" s="174"/>
      <c r="M40" s="173"/>
      <c r="N40" s="276"/>
      <c r="O40" s="287"/>
      <c r="P40" s="17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288"/>
      <c r="AB40" s="458"/>
      <c r="AC40" s="453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0"/>
      <c r="B41" s="209"/>
      <c r="C41" s="251"/>
      <c r="D41" s="260"/>
      <c r="E41" s="199"/>
      <c r="F41" s="200"/>
      <c r="G41" s="261"/>
      <c r="H41" s="275"/>
      <c r="I41" s="173"/>
      <c r="J41" s="173"/>
      <c r="K41" s="173"/>
      <c r="L41" s="174"/>
      <c r="M41" s="173"/>
      <c r="N41" s="276"/>
      <c r="O41" s="287"/>
      <c r="P41" s="17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288"/>
      <c r="AB41" s="458"/>
      <c r="AC41" s="453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0"/>
      <c r="B42" s="209"/>
      <c r="C42" s="251"/>
      <c r="D42" s="260"/>
      <c r="E42" s="199"/>
      <c r="F42" s="200"/>
      <c r="G42" s="261"/>
      <c r="H42" s="275"/>
      <c r="I42" s="173"/>
      <c r="J42" s="173"/>
      <c r="K42" s="173"/>
      <c r="L42" s="174"/>
      <c r="M42" s="173"/>
      <c r="N42" s="276"/>
      <c r="O42" s="287"/>
      <c r="P42" s="177"/>
      <c r="Q42" s="177"/>
      <c r="R42" s="177"/>
      <c r="S42" s="177"/>
      <c r="T42" s="210"/>
      <c r="U42" s="177"/>
      <c r="V42" s="178"/>
      <c r="W42" s="177"/>
      <c r="X42" s="177"/>
      <c r="Y42" s="177"/>
      <c r="Z42" s="177"/>
      <c r="AA42" s="288"/>
      <c r="AB42" s="287"/>
      <c r="AC42" s="288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0"/>
      <c r="B43" s="209"/>
      <c r="C43" s="251"/>
      <c r="D43" s="260"/>
      <c r="E43" s="199"/>
      <c r="F43" s="200"/>
      <c r="G43" s="261"/>
      <c r="H43" s="275"/>
      <c r="I43" s="173"/>
      <c r="J43" s="173"/>
      <c r="K43" s="173"/>
      <c r="L43" s="174"/>
      <c r="M43" s="173"/>
      <c r="N43" s="276"/>
      <c r="O43" s="287"/>
      <c r="P43" s="177"/>
      <c r="Q43" s="177"/>
      <c r="R43" s="177"/>
      <c r="S43" s="177"/>
      <c r="T43" s="210"/>
      <c r="U43" s="177"/>
      <c r="V43" s="178"/>
      <c r="W43" s="177"/>
      <c r="X43" s="177"/>
      <c r="Y43" s="177"/>
      <c r="Z43" s="177"/>
      <c r="AA43" s="288"/>
      <c r="AB43" s="458"/>
      <c r="AC43" s="453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0"/>
      <c r="B44" s="209"/>
      <c r="C44" s="251"/>
      <c r="D44" s="260"/>
      <c r="E44" s="199"/>
      <c r="F44" s="200"/>
      <c r="G44" s="261"/>
      <c r="H44" s="275"/>
      <c r="I44" s="173"/>
      <c r="J44" s="173"/>
      <c r="K44" s="173"/>
      <c r="L44" s="174"/>
      <c r="M44" s="173"/>
      <c r="N44" s="276"/>
      <c r="O44" s="287"/>
      <c r="P44" s="177"/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288"/>
      <c r="AB44" s="287"/>
      <c r="AC44" s="288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0"/>
      <c r="B45" s="209"/>
      <c r="C45" s="251"/>
      <c r="D45" s="260"/>
      <c r="E45" s="199"/>
      <c r="F45" s="200"/>
      <c r="G45" s="261"/>
      <c r="H45" s="275"/>
      <c r="I45" s="173"/>
      <c r="J45" s="173"/>
      <c r="K45" s="173"/>
      <c r="L45" s="174"/>
      <c r="M45" s="173"/>
      <c r="N45" s="276"/>
      <c r="O45" s="287"/>
      <c r="P45" s="177"/>
      <c r="Q45" s="177"/>
      <c r="R45" s="177"/>
      <c r="S45" s="177"/>
      <c r="T45" s="210"/>
      <c r="U45" s="177"/>
      <c r="V45" s="178"/>
      <c r="W45" s="177"/>
      <c r="X45" s="177"/>
      <c r="Y45" s="177"/>
      <c r="Z45" s="177"/>
      <c r="AA45" s="288"/>
      <c r="AB45" s="458"/>
      <c r="AC45" s="453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0"/>
      <c r="B46" s="209"/>
      <c r="C46" s="251"/>
      <c r="D46" s="260"/>
      <c r="E46" s="199"/>
      <c r="F46" s="200"/>
      <c r="G46" s="261"/>
      <c r="H46" s="275"/>
      <c r="I46" s="173"/>
      <c r="J46" s="173"/>
      <c r="K46" s="173"/>
      <c r="L46" s="174"/>
      <c r="M46" s="173"/>
      <c r="N46" s="276"/>
      <c r="O46" s="287"/>
      <c r="P46" s="17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288"/>
      <c r="AB46" s="458"/>
      <c r="AC46" s="453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0"/>
      <c r="B47" s="209"/>
      <c r="C47" s="251"/>
      <c r="D47" s="260"/>
      <c r="E47" s="199"/>
      <c r="F47" s="200"/>
      <c r="G47" s="261"/>
      <c r="H47" s="275"/>
      <c r="I47" s="173"/>
      <c r="J47" s="173"/>
      <c r="K47" s="173"/>
      <c r="L47" s="174"/>
      <c r="M47" s="173"/>
      <c r="N47" s="276"/>
      <c r="O47" s="287"/>
      <c r="P47" s="177"/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288"/>
      <c r="AB47" s="287"/>
      <c r="AC47" s="288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0"/>
      <c r="B48" s="209"/>
      <c r="C48" s="251"/>
      <c r="D48" s="260"/>
      <c r="E48" s="199"/>
      <c r="F48" s="200"/>
      <c r="G48" s="261"/>
      <c r="H48" s="275"/>
      <c r="I48" s="173"/>
      <c r="J48" s="173"/>
      <c r="K48" s="173"/>
      <c r="L48" s="174"/>
      <c r="M48" s="173"/>
      <c r="N48" s="276"/>
      <c r="O48" s="287"/>
      <c r="P48" s="177"/>
      <c r="Q48" s="177"/>
      <c r="R48" s="177"/>
      <c r="S48" s="177"/>
      <c r="T48" s="210"/>
      <c r="U48" s="177"/>
      <c r="V48" s="178"/>
      <c r="W48" s="177"/>
      <c r="X48" s="177"/>
      <c r="Y48" s="177"/>
      <c r="Z48" s="177"/>
      <c r="AA48" s="288"/>
      <c r="AB48" s="458"/>
      <c r="AC48" s="453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0"/>
      <c r="B49" s="209"/>
      <c r="C49" s="251"/>
      <c r="D49" s="260"/>
      <c r="E49" s="199"/>
      <c r="F49" s="200"/>
      <c r="G49" s="261"/>
      <c r="H49" s="275"/>
      <c r="I49" s="173"/>
      <c r="J49" s="173"/>
      <c r="K49" s="173"/>
      <c r="L49" s="174"/>
      <c r="M49" s="173"/>
      <c r="N49" s="276"/>
      <c r="O49" s="287"/>
      <c r="P49" s="177"/>
      <c r="Q49" s="177"/>
      <c r="R49" s="177"/>
      <c r="S49" s="177"/>
      <c r="T49" s="210"/>
      <c r="U49" s="177"/>
      <c r="V49" s="178"/>
      <c r="W49" s="177"/>
      <c r="X49" s="177"/>
      <c r="Y49" s="177"/>
      <c r="Z49" s="177"/>
      <c r="AA49" s="288"/>
      <c r="AB49" s="287"/>
      <c r="AC49" s="288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0"/>
      <c r="B50" s="209"/>
      <c r="C50" s="251"/>
      <c r="D50" s="260"/>
      <c r="E50" s="199"/>
      <c r="F50" s="200"/>
      <c r="G50" s="261"/>
      <c r="H50" s="275"/>
      <c r="I50" s="173"/>
      <c r="J50" s="173"/>
      <c r="K50" s="173"/>
      <c r="L50" s="174"/>
      <c r="M50" s="173"/>
      <c r="N50" s="276"/>
      <c r="O50" s="287"/>
      <c r="P50" s="177"/>
      <c r="Q50" s="177"/>
      <c r="R50" s="177"/>
      <c r="S50" s="177"/>
      <c r="T50" s="210"/>
      <c r="U50" s="177"/>
      <c r="V50" s="178"/>
      <c r="W50" s="177"/>
      <c r="X50" s="177"/>
      <c r="Y50" s="177"/>
      <c r="Z50" s="177"/>
      <c r="AA50" s="288"/>
      <c r="AB50" s="458"/>
      <c r="AC50" s="453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0"/>
      <c r="B51" s="209"/>
      <c r="C51" s="251"/>
      <c r="D51" s="260"/>
      <c r="E51" s="199"/>
      <c r="F51" s="200"/>
      <c r="G51" s="261"/>
      <c r="H51" s="275"/>
      <c r="I51" s="173"/>
      <c r="J51" s="173"/>
      <c r="K51" s="173"/>
      <c r="L51" s="174"/>
      <c r="M51" s="173"/>
      <c r="N51" s="276"/>
      <c r="O51" s="287"/>
      <c r="P51" s="177"/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288"/>
      <c r="AB51" s="458"/>
      <c r="AC51" s="453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0"/>
      <c r="B52" s="209"/>
      <c r="C52" s="251"/>
      <c r="D52" s="260"/>
      <c r="E52" s="199"/>
      <c r="F52" s="200"/>
      <c r="G52" s="261"/>
      <c r="H52" s="275"/>
      <c r="I52" s="173"/>
      <c r="J52" s="173"/>
      <c r="K52" s="173"/>
      <c r="L52" s="174"/>
      <c r="M52" s="173"/>
      <c r="N52" s="276"/>
      <c r="O52" s="287"/>
      <c r="P52" s="177"/>
      <c r="Q52" s="177"/>
      <c r="R52" s="177"/>
      <c r="S52" s="177"/>
      <c r="T52" s="210"/>
      <c r="U52" s="177"/>
      <c r="V52" s="178"/>
      <c r="W52" s="177"/>
      <c r="X52" s="177"/>
      <c r="Y52" s="177"/>
      <c r="Z52" s="177"/>
      <c r="AA52" s="288"/>
      <c r="AB52" s="287"/>
      <c r="AC52" s="288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0"/>
      <c r="B53" s="209"/>
      <c r="C53" s="251"/>
      <c r="D53" s="260"/>
      <c r="E53" s="199"/>
      <c r="F53" s="200"/>
      <c r="G53" s="261"/>
      <c r="H53" s="275"/>
      <c r="I53" s="173"/>
      <c r="J53" s="173"/>
      <c r="K53" s="173"/>
      <c r="L53" s="174"/>
      <c r="M53" s="173"/>
      <c r="N53" s="276"/>
      <c r="O53" s="287"/>
      <c r="P53" s="177"/>
      <c r="Q53" s="177"/>
      <c r="R53" s="177"/>
      <c r="S53" s="177"/>
      <c r="T53" s="210"/>
      <c r="U53" s="177"/>
      <c r="V53" s="178"/>
      <c r="W53" s="177"/>
      <c r="X53" s="177"/>
      <c r="Y53" s="177"/>
      <c r="Z53" s="177"/>
      <c r="AA53" s="288"/>
      <c r="AB53" s="287"/>
      <c r="AC53" s="288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0"/>
      <c r="B54" s="209"/>
      <c r="C54" s="251"/>
      <c r="D54" s="260"/>
      <c r="E54" s="199"/>
      <c r="F54" s="200"/>
      <c r="G54" s="261"/>
      <c r="H54" s="275"/>
      <c r="I54" s="173"/>
      <c r="J54" s="173"/>
      <c r="K54" s="173"/>
      <c r="L54" s="174"/>
      <c r="M54" s="173"/>
      <c r="N54" s="276"/>
      <c r="O54" s="287"/>
      <c r="P54" s="177"/>
      <c r="Q54" s="177"/>
      <c r="R54" s="177"/>
      <c r="S54" s="177"/>
      <c r="T54" s="210"/>
      <c r="U54" s="177"/>
      <c r="V54" s="178"/>
      <c r="W54" s="177"/>
      <c r="X54" s="177"/>
      <c r="Y54" s="177"/>
      <c r="Z54" s="177"/>
      <c r="AA54" s="288"/>
      <c r="AB54" s="458"/>
      <c r="AC54" s="453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0"/>
      <c r="B55" s="209"/>
      <c r="C55" s="251"/>
      <c r="D55" s="260"/>
      <c r="E55" s="199"/>
      <c r="F55" s="200"/>
      <c r="G55" s="261"/>
      <c r="H55" s="275"/>
      <c r="I55" s="173"/>
      <c r="J55" s="173"/>
      <c r="K55" s="173"/>
      <c r="L55" s="174"/>
      <c r="M55" s="173"/>
      <c r="N55" s="276"/>
      <c r="O55" s="287"/>
      <c r="P55" s="177"/>
      <c r="Q55" s="177"/>
      <c r="R55" s="177"/>
      <c r="S55" s="177"/>
      <c r="T55" s="210"/>
      <c r="U55" s="177"/>
      <c r="V55" s="178"/>
      <c r="W55" s="177"/>
      <c r="X55" s="177"/>
      <c r="Y55" s="177"/>
      <c r="Z55" s="177"/>
      <c r="AA55" s="288"/>
      <c r="AB55" s="287"/>
      <c r="AC55" s="288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0"/>
      <c r="B56" s="209"/>
      <c r="C56" s="251"/>
      <c r="D56" s="260"/>
      <c r="E56" s="199"/>
      <c r="F56" s="200"/>
      <c r="G56" s="261"/>
      <c r="H56" s="275"/>
      <c r="I56" s="173"/>
      <c r="J56" s="173"/>
      <c r="K56" s="173"/>
      <c r="L56" s="174"/>
      <c r="M56" s="173"/>
      <c r="N56" s="276"/>
      <c r="O56" s="287"/>
      <c r="P56" s="177"/>
      <c r="Q56" s="177"/>
      <c r="R56" s="177"/>
      <c r="S56" s="177"/>
      <c r="T56" s="210"/>
      <c r="U56" s="177"/>
      <c r="V56" s="178"/>
      <c r="W56" s="177"/>
      <c r="X56" s="177"/>
      <c r="Y56" s="177"/>
      <c r="Z56" s="177"/>
      <c r="AA56" s="288"/>
      <c r="AB56" s="458"/>
      <c r="AC56" s="453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0"/>
      <c r="B57" s="209"/>
      <c r="C57" s="251"/>
      <c r="D57" s="260"/>
      <c r="E57" s="199"/>
      <c r="F57" s="200"/>
      <c r="G57" s="261"/>
      <c r="H57" s="275"/>
      <c r="I57" s="173"/>
      <c r="J57" s="173"/>
      <c r="K57" s="173"/>
      <c r="L57" s="174"/>
      <c r="M57" s="173"/>
      <c r="N57" s="276"/>
      <c r="O57" s="287"/>
      <c r="P57" s="177"/>
      <c r="Q57" s="177"/>
      <c r="R57" s="177"/>
      <c r="S57" s="177"/>
      <c r="T57" s="210"/>
      <c r="U57" s="177"/>
      <c r="V57" s="178"/>
      <c r="W57" s="177"/>
      <c r="X57" s="177"/>
      <c r="Y57" s="177"/>
      <c r="Z57" s="177"/>
      <c r="AA57" s="288"/>
      <c r="AB57" s="458"/>
      <c r="AC57" s="453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0"/>
      <c r="B58" s="209"/>
      <c r="C58" s="251"/>
      <c r="D58" s="260"/>
      <c r="E58" s="199"/>
      <c r="F58" s="200"/>
      <c r="G58" s="261"/>
      <c r="H58" s="275"/>
      <c r="I58" s="173"/>
      <c r="J58" s="173"/>
      <c r="K58" s="173"/>
      <c r="L58" s="174"/>
      <c r="M58" s="173"/>
      <c r="N58" s="276"/>
      <c r="O58" s="287"/>
      <c r="P58" s="177"/>
      <c r="Q58" s="177"/>
      <c r="R58" s="177"/>
      <c r="S58" s="177"/>
      <c r="T58" s="210"/>
      <c r="U58" s="177"/>
      <c r="V58" s="178"/>
      <c r="W58" s="177"/>
      <c r="X58" s="177"/>
      <c r="Y58" s="177"/>
      <c r="Z58" s="177"/>
      <c r="AA58" s="288"/>
      <c r="AB58" s="458"/>
      <c r="AC58" s="453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0"/>
      <c r="B59" s="209"/>
      <c r="C59" s="251"/>
      <c r="D59" s="260"/>
      <c r="E59" s="199"/>
      <c r="F59" s="200"/>
      <c r="G59" s="261"/>
      <c r="H59" s="275"/>
      <c r="I59" s="173"/>
      <c r="J59" s="173"/>
      <c r="K59" s="173"/>
      <c r="L59" s="174"/>
      <c r="M59" s="173"/>
      <c r="N59" s="276"/>
      <c r="O59" s="287"/>
      <c r="P59" s="177"/>
      <c r="Q59" s="177"/>
      <c r="R59" s="177"/>
      <c r="S59" s="177"/>
      <c r="T59" s="210"/>
      <c r="U59" s="177"/>
      <c r="V59" s="178"/>
      <c r="W59" s="177"/>
      <c r="X59" s="177"/>
      <c r="Y59" s="177"/>
      <c r="Z59" s="177"/>
      <c r="AA59" s="288"/>
      <c r="AB59" s="458"/>
      <c r="AC59" s="453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0"/>
      <c r="B60" s="209"/>
      <c r="C60" s="251"/>
      <c r="D60" s="260"/>
      <c r="E60" s="199"/>
      <c r="F60" s="200"/>
      <c r="G60" s="261"/>
      <c r="H60" s="275"/>
      <c r="I60" s="173"/>
      <c r="J60" s="173"/>
      <c r="K60" s="173"/>
      <c r="L60" s="174"/>
      <c r="M60" s="173"/>
      <c r="N60" s="276"/>
      <c r="O60" s="287"/>
      <c r="P60" s="177"/>
      <c r="Q60" s="177"/>
      <c r="R60" s="177"/>
      <c r="S60" s="177"/>
      <c r="T60" s="210"/>
      <c r="U60" s="177"/>
      <c r="V60" s="178"/>
      <c r="W60" s="177"/>
      <c r="X60" s="177"/>
      <c r="Y60" s="177"/>
      <c r="Z60" s="177"/>
      <c r="AA60" s="288"/>
      <c r="AB60" s="287"/>
      <c r="AC60" s="288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0"/>
      <c r="B61" s="209"/>
      <c r="C61" s="251"/>
      <c r="D61" s="260"/>
      <c r="E61" s="199"/>
      <c r="F61" s="200"/>
      <c r="G61" s="261"/>
      <c r="H61" s="275"/>
      <c r="I61" s="173"/>
      <c r="J61" s="173"/>
      <c r="K61" s="173"/>
      <c r="L61" s="174"/>
      <c r="M61" s="173"/>
      <c r="N61" s="276"/>
      <c r="O61" s="287"/>
      <c r="P61" s="177"/>
      <c r="Q61" s="177"/>
      <c r="R61" s="177"/>
      <c r="S61" s="177"/>
      <c r="T61" s="210"/>
      <c r="U61" s="177"/>
      <c r="V61" s="178"/>
      <c r="W61" s="177"/>
      <c r="X61" s="177"/>
      <c r="Y61" s="177"/>
      <c r="Z61" s="177"/>
      <c r="AA61" s="288"/>
      <c r="AB61" s="458"/>
      <c r="AC61" s="453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0"/>
      <c r="B62" s="209"/>
      <c r="C62" s="251"/>
      <c r="D62" s="260"/>
      <c r="E62" s="199"/>
      <c r="F62" s="200"/>
      <c r="G62" s="261"/>
      <c r="H62" s="275"/>
      <c r="I62" s="173"/>
      <c r="J62" s="173"/>
      <c r="K62" s="173"/>
      <c r="L62" s="174"/>
      <c r="M62" s="173"/>
      <c r="N62" s="276"/>
      <c r="O62" s="287"/>
      <c r="P62" s="177"/>
      <c r="Q62" s="177"/>
      <c r="R62" s="177"/>
      <c r="S62" s="177"/>
      <c r="T62" s="210"/>
      <c r="U62" s="177"/>
      <c r="V62" s="178"/>
      <c r="W62" s="177"/>
      <c r="X62" s="177"/>
      <c r="Y62" s="177"/>
      <c r="Z62" s="177"/>
      <c r="AA62" s="288"/>
      <c r="AB62" s="458"/>
      <c r="AC62" s="453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0"/>
      <c r="B63" s="209"/>
      <c r="C63" s="251"/>
      <c r="D63" s="260"/>
      <c r="E63" s="199"/>
      <c r="F63" s="200"/>
      <c r="G63" s="261"/>
      <c r="H63" s="275"/>
      <c r="I63" s="173"/>
      <c r="J63" s="173"/>
      <c r="K63" s="173"/>
      <c r="L63" s="174"/>
      <c r="M63" s="173"/>
      <c r="N63" s="276"/>
      <c r="O63" s="287"/>
      <c r="P63" s="177"/>
      <c r="Q63" s="177"/>
      <c r="R63" s="177"/>
      <c r="S63" s="177"/>
      <c r="T63" s="210"/>
      <c r="U63" s="177"/>
      <c r="V63" s="178"/>
      <c r="W63" s="177"/>
      <c r="X63" s="177"/>
      <c r="Y63" s="177"/>
      <c r="Z63" s="177"/>
      <c r="AA63" s="288"/>
      <c r="AB63" s="287"/>
      <c r="AC63" s="288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0"/>
      <c r="B64" s="209"/>
      <c r="C64" s="251"/>
      <c r="D64" s="260"/>
      <c r="E64" s="199"/>
      <c r="F64" s="200"/>
      <c r="G64" s="261"/>
      <c r="H64" s="275"/>
      <c r="I64" s="173"/>
      <c r="J64" s="173"/>
      <c r="K64" s="173"/>
      <c r="L64" s="174"/>
      <c r="M64" s="173"/>
      <c r="N64" s="276"/>
      <c r="O64" s="287"/>
      <c r="P64" s="177"/>
      <c r="Q64" s="177"/>
      <c r="R64" s="177"/>
      <c r="S64" s="177"/>
      <c r="T64" s="210"/>
      <c r="U64" s="177"/>
      <c r="V64" s="178"/>
      <c r="W64" s="177"/>
      <c r="X64" s="177"/>
      <c r="Y64" s="177"/>
      <c r="Z64" s="177"/>
      <c r="AA64" s="288"/>
      <c r="AB64" s="458"/>
      <c r="AC64" s="453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0"/>
      <c r="B65" s="209"/>
      <c r="C65" s="251"/>
      <c r="D65" s="260"/>
      <c r="E65" s="199"/>
      <c r="F65" s="200"/>
      <c r="G65" s="261"/>
      <c r="H65" s="275"/>
      <c r="I65" s="173"/>
      <c r="J65" s="173"/>
      <c r="K65" s="173"/>
      <c r="L65" s="174"/>
      <c r="M65" s="173"/>
      <c r="N65" s="276"/>
      <c r="O65" s="287"/>
      <c r="P65" s="177"/>
      <c r="Q65" s="177"/>
      <c r="R65" s="177"/>
      <c r="S65" s="177"/>
      <c r="T65" s="210"/>
      <c r="U65" s="177"/>
      <c r="V65" s="178"/>
      <c r="W65" s="177"/>
      <c r="X65" s="177"/>
      <c r="Y65" s="177"/>
      <c r="Z65" s="177"/>
      <c r="AA65" s="288"/>
      <c r="AB65" s="458"/>
      <c r="AC65" s="453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0"/>
      <c r="B66" s="209"/>
      <c r="C66" s="251"/>
      <c r="D66" s="260"/>
      <c r="E66" s="199"/>
      <c r="F66" s="200"/>
      <c r="G66" s="261"/>
      <c r="H66" s="275"/>
      <c r="I66" s="173"/>
      <c r="J66" s="173"/>
      <c r="K66" s="173"/>
      <c r="L66" s="174"/>
      <c r="M66" s="173"/>
      <c r="N66" s="276"/>
      <c r="O66" s="287"/>
      <c r="P66" s="17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288"/>
      <c r="AB66" s="287"/>
      <c r="AC66" s="288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0"/>
      <c r="B67" s="209"/>
      <c r="C67" s="251"/>
      <c r="D67" s="260"/>
      <c r="E67" s="199"/>
      <c r="F67" s="200"/>
      <c r="G67" s="261"/>
      <c r="H67" s="275"/>
      <c r="I67" s="173"/>
      <c r="J67" s="173"/>
      <c r="K67" s="173"/>
      <c r="L67" s="174"/>
      <c r="M67" s="173"/>
      <c r="N67" s="276"/>
      <c r="O67" s="287"/>
      <c r="P67" s="177"/>
      <c r="Q67" s="177"/>
      <c r="R67" s="177"/>
      <c r="S67" s="177"/>
      <c r="T67" s="210"/>
      <c r="U67" s="177"/>
      <c r="V67" s="178"/>
      <c r="W67" s="177"/>
      <c r="X67" s="177"/>
      <c r="Y67" s="177"/>
      <c r="Z67" s="177"/>
      <c r="AA67" s="288"/>
      <c r="AB67" s="458"/>
      <c r="AC67" s="453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0"/>
      <c r="B68" s="209"/>
      <c r="C68" s="251"/>
      <c r="D68" s="260"/>
      <c r="E68" s="199"/>
      <c r="F68" s="200"/>
      <c r="G68" s="261"/>
      <c r="H68" s="275"/>
      <c r="I68" s="173"/>
      <c r="J68" s="173"/>
      <c r="K68" s="173"/>
      <c r="L68" s="174"/>
      <c r="M68" s="173"/>
      <c r="N68" s="276"/>
      <c r="O68" s="287"/>
      <c r="P68" s="177"/>
      <c r="Q68" s="177"/>
      <c r="R68" s="177"/>
      <c r="S68" s="177"/>
      <c r="T68" s="210"/>
      <c r="U68" s="177"/>
      <c r="V68" s="178"/>
      <c r="W68" s="177"/>
      <c r="X68" s="177"/>
      <c r="Y68" s="177"/>
      <c r="Z68" s="177"/>
      <c r="AA68" s="288"/>
      <c r="AB68" s="458"/>
      <c r="AC68" s="453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0"/>
      <c r="B69" s="209"/>
      <c r="C69" s="251"/>
      <c r="D69" s="260"/>
      <c r="E69" s="199"/>
      <c r="F69" s="200"/>
      <c r="G69" s="261"/>
      <c r="H69" s="275"/>
      <c r="I69" s="173"/>
      <c r="J69" s="173"/>
      <c r="K69" s="173"/>
      <c r="L69" s="174"/>
      <c r="M69" s="173"/>
      <c r="N69" s="276"/>
      <c r="O69" s="287"/>
      <c r="P69" s="177"/>
      <c r="Q69" s="177"/>
      <c r="R69" s="177"/>
      <c r="S69" s="177"/>
      <c r="T69" s="210"/>
      <c r="U69" s="177"/>
      <c r="V69" s="178"/>
      <c r="W69" s="177"/>
      <c r="X69" s="177"/>
      <c r="Y69" s="177"/>
      <c r="Z69" s="177"/>
      <c r="AA69" s="288"/>
      <c r="AB69" s="287"/>
      <c r="AC69" s="288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0"/>
      <c r="B70" s="209"/>
      <c r="C70" s="251"/>
      <c r="D70" s="260"/>
      <c r="E70" s="199"/>
      <c r="F70" s="200"/>
      <c r="G70" s="261"/>
      <c r="H70" s="275"/>
      <c r="I70" s="173"/>
      <c r="J70" s="173"/>
      <c r="K70" s="173"/>
      <c r="L70" s="174"/>
      <c r="M70" s="173"/>
      <c r="N70" s="276"/>
      <c r="O70" s="287"/>
      <c r="P70" s="177"/>
      <c r="Q70" s="177"/>
      <c r="R70" s="177"/>
      <c r="S70" s="177"/>
      <c r="T70" s="210"/>
      <c r="U70" s="177"/>
      <c r="V70" s="178"/>
      <c r="W70" s="177"/>
      <c r="X70" s="177"/>
      <c r="Y70" s="177"/>
      <c r="Z70" s="177"/>
      <c r="AA70" s="288"/>
      <c r="AB70" s="458"/>
      <c r="AC70" s="453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0"/>
      <c r="B71" s="209"/>
      <c r="C71" s="251"/>
      <c r="D71" s="260"/>
      <c r="E71" s="199"/>
      <c r="F71" s="200"/>
      <c r="G71" s="261"/>
      <c r="H71" s="275"/>
      <c r="I71" s="173"/>
      <c r="J71" s="173"/>
      <c r="K71" s="173"/>
      <c r="L71" s="174"/>
      <c r="M71" s="173"/>
      <c r="N71" s="276"/>
      <c r="O71" s="287"/>
      <c r="P71" s="177"/>
      <c r="Q71" s="177"/>
      <c r="R71" s="177"/>
      <c r="S71" s="177"/>
      <c r="T71" s="210"/>
      <c r="U71" s="177"/>
      <c r="V71" s="178"/>
      <c r="W71" s="177"/>
      <c r="X71" s="177"/>
      <c r="Y71" s="177"/>
      <c r="Z71" s="177"/>
      <c r="AA71" s="288"/>
      <c r="AB71" s="458"/>
      <c r="AC71" s="453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0"/>
      <c r="B72" s="209"/>
      <c r="C72" s="251"/>
      <c r="D72" s="260"/>
      <c r="E72" s="199"/>
      <c r="F72" s="200"/>
      <c r="G72" s="261"/>
      <c r="H72" s="275"/>
      <c r="I72" s="173"/>
      <c r="J72" s="173"/>
      <c r="K72" s="173"/>
      <c r="L72" s="174"/>
      <c r="M72" s="173"/>
      <c r="N72" s="276"/>
      <c r="O72" s="287"/>
      <c r="P72" s="177"/>
      <c r="Q72" s="177"/>
      <c r="R72" s="177"/>
      <c r="S72" s="177"/>
      <c r="T72" s="210"/>
      <c r="U72" s="177"/>
      <c r="V72" s="178"/>
      <c r="W72" s="177"/>
      <c r="X72" s="177"/>
      <c r="Y72" s="177"/>
      <c r="Z72" s="177"/>
      <c r="AA72" s="288"/>
      <c r="AB72" s="287"/>
      <c r="AC72" s="288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0"/>
      <c r="B73" s="209"/>
      <c r="C73" s="251"/>
      <c r="D73" s="260"/>
      <c r="E73" s="199"/>
      <c r="F73" s="200"/>
      <c r="G73" s="261"/>
      <c r="H73" s="275"/>
      <c r="I73" s="173"/>
      <c r="J73" s="173"/>
      <c r="K73" s="173"/>
      <c r="L73" s="174"/>
      <c r="M73" s="173"/>
      <c r="N73" s="276"/>
      <c r="O73" s="287"/>
      <c r="P73" s="177"/>
      <c r="Q73" s="177"/>
      <c r="R73" s="177"/>
      <c r="S73" s="177"/>
      <c r="T73" s="210"/>
      <c r="U73" s="177"/>
      <c r="V73" s="178"/>
      <c r="W73" s="177"/>
      <c r="X73" s="177"/>
      <c r="Y73" s="177"/>
      <c r="Z73" s="177"/>
      <c r="AA73" s="288"/>
      <c r="AB73" s="458"/>
      <c r="AC73" s="453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0"/>
      <c r="B74" s="209"/>
      <c r="C74" s="251"/>
      <c r="D74" s="260"/>
      <c r="E74" s="199"/>
      <c r="F74" s="200"/>
      <c r="G74" s="261"/>
      <c r="H74" s="275"/>
      <c r="I74" s="173"/>
      <c r="J74" s="173"/>
      <c r="K74" s="173"/>
      <c r="L74" s="174"/>
      <c r="M74" s="173"/>
      <c r="N74" s="276"/>
      <c r="O74" s="287"/>
      <c r="P74" s="177"/>
      <c r="Q74" s="177"/>
      <c r="R74" s="177"/>
      <c r="S74" s="177"/>
      <c r="T74" s="210"/>
      <c r="U74" s="177"/>
      <c r="V74" s="178"/>
      <c r="W74" s="177"/>
      <c r="X74" s="177"/>
      <c r="Y74" s="177"/>
      <c r="Z74" s="177"/>
      <c r="AA74" s="288"/>
      <c r="AB74" s="458"/>
      <c r="AC74" s="453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0"/>
      <c r="B75" s="209"/>
      <c r="C75" s="251"/>
      <c r="D75" s="260"/>
      <c r="E75" s="199"/>
      <c r="F75" s="200"/>
      <c r="G75" s="261"/>
      <c r="H75" s="275"/>
      <c r="I75" s="173"/>
      <c r="J75" s="173"/>
      <c r="K75" s="173"/>
      <c r="L75" s="174"/>
      <c r="M75" s="173"/>
      <c r="N75" s="276"/>
      <c r="O75" s="287"/>
      <c r="P75" s="177"/>
      <c r="Q75" s="177"/>
      <c r="R75" s="177"/>
      <c r="S75" s="177"/>
      <c r="T75" s="210"/>
      <c r="U75" s="177"/>
      <c r="V75" s="178"/>
      <c r="W75" s="177"/>
      <c r="X75" s="177"/>
      <c r="Y75" s="177"/>
      <c r="Z75" s="177"/>
      <c r="AA75" s="288"/>
      <c r="AB75" s="287"/>
      <c r="AC75" s="288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0"/>
      <c r="B76" s="209"/>
      <c r="C76" s="251"/>
      <c r="D76" s="260"/>
      <c r="E76" s="199"/>
      <c r="F76" s="200"/>
      <c r="G76" s="261"/>
      <c r="H76" s="275"/>
      <c r="I76" s="173"/>
      <c r="J76" s="173"/>
      <c r="K76" s="173"/>
      <c r="L76" s="174"/>
      <c r="M76" s="173"/>
      <c r="N76" s="276"/>
      <c r="O76" s="287"/>
      <c r="P76" s="177"/>
      <c r="Q76" s="177"/>
      <c r="R76" s="177"/>
      <c r="S76" s="177"/>
      <c r="T76" s="210"/>
      <c r="U76" s="177"/>
      <c r="V76" s="178"/>
      <c r="W76" s="177"/>
      <c r="X76" s="177"/>
      <c r="Y76" s="177"/>
      <c r="Z76" s="177"/>
      <c r="AA76" s="288"/>
      <c r="AB76" s="458"/>
      <c r="AC76" s="453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0"/>
      <c r="B77" s="209"/>
      <c r="C77" s="251"/>
      <c r="D77" s="260"/>
      <c r="E77" s="199"/>
      <c r="F77" s="200"/>
      <c r="G77" s="261"/>
      <c r="H77" s="275"/>
      <c r="I77" s="173"/>
      <c r="J77" s="173"/>
      <c r="K77" s="173"/>
      <c r="L77" s="174"/>
      <c r="M77" s="173"/>
      <c r="N77" s="276"/>
      <c r="O77" s="287"/>
      <c r="P77" s="177"/>
      <c r="Q77" s="177"/>
      <c r="R77" s="177"/>
      <c r="S77" s="177"/>
      <c r="T77" s="210"/>
      <c r="U77" s="177"/>
      <c r="V77" s="178"/>
      <c r="W77" s="177"/>
      <c r="X77" s="177"/>
      <c r="Y77" s="177"/>
      <c r="Z77" s="177"/>
      <c r="AA77" s="288"/>
      <c r="AB77" s="287"/>
      <c r="AC77" s="288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0"/>
      <c r="B78" s="209"/>
      <c r="C78" s="251"/>
      <c r="D78" s="260"/>
      <c r="E78" s="199"/>
      <c r="F78" s="200"/>
      <c r="G78" s="261"/>
      <c r="H78" s="275"/>
      <c r="I78" s="173"/>
      <c r="J78" s="173"/>
      <c r="K78" s="173"/>
      <c r="L78" s="174"/>
      <c r="M78" s="173"/>
      <c r="N78" s="276"/>
      <c r="O78" s="287"/>
      <c r="P78" s="177"/>
      <c r="Q78" s="177"/>
      <c r="R78" s="177"/>
      <c r="S78" s="177"/>
      <c r="T78" s="210"/>
      <c r="U78" s="177"/>
      <c r="V78" s="178"/>
      <c r="W78" s="177"/>
      <c r="X78" s="177"/>
      <c r="Y78" s="177"/>
      <c r="Z78" s="177"/>
      <c r="AA78" s="288"/>
      <c r="AB78" s="458"/>
      <c r="AC78" s="453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0"/>
      <c r="B79" s="209"/>
      <c r="C79" s="251"/>
      <c r="D79" s="260"/>
      <c r="E79" s="199"/>
      <c r="F79" s="200"/>
      <c r="G79" s="261"/>
      <c r="H79" s="275"/>
      <c r="I79" s="173"/>
      <c r="J79" s="173"/>
      <c r="K79" s="173"/>
      <c r="L79" s="174"/>
      <c r="M79" s="173"/>
      <c r="N79" s="276"/>
      <c r="O79" s="287"/>
      <c r="P79" s="177"/>
      <c r="Q79" s="177"/>
      <c r="R79" s="177"/>
      <c r="S79" s="177"/>
      <c r="T79" s="210"/>
      <c r="U79" s="177"/>
      <c r="V79" s="178"/>
      <c r="W79" s="177"/>
      <c r="X79" s="177"/>
      <c r="Y79" s="177"/>
      <c r="Z79" s="177"/>
      <c r="AA79" s="288"/>
      <c r="AB79" s="458"/>
      <c r="AC79" s="453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0"/>
      <c r="B80" s="209"/>
      <c r="C80" s="251"/>
      <c r="D80" s="260"/>
      <c r="E80" s="199"/>
      <c r="F80" s="200"/>
      <c r="G80" s="261"/>
      <c r="H80" s="275"/>
      <c r="I80" s="173"/>
      <c r="J80" s="173"/>
      <c r="K80" s="173"/>
      <c r="L80" s="174"/>
      <c r="M80" s="173"/>
      <c r="N80" s="276"/>
      <c r="O80" s="287"/>
      <c r="P80" s="177"/>
      <c r="Q80" s="177"/>
      <c r="R80" s="177"/>
      <c r="S80" s="177"/>
      <c r="T80" s="210"/>
      <c r="U80" s="177"/>
      <c r="V80" s="178"/>
      <c r="W80" s="177"/>
      <c r="X80" s="177"/>
      <c r="Y80" s="177"/>
      <c r="Z80" s="177"/>
      <c r="AA80" s="288"/>
      <c r="AB80" s="287"/>
      <c r="AC80" s="288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5" s="162" customFormat="1" ht="12" customHeight="1" x14ac:dyDescent="0.25">
      <c r="A81" s="250"/>
      <c r="B81" s="209"/>
      <c r="C81" s="251"/>
      <c r="D81" s="260"/>
      <c r="E81" s="199"/>
      <c r="F81" s="200"/>
      <c r="G81" s="261"/>
      <c r="H81" s="275"/>
      <c r="I81" s="173"/>
      <c r="J81" s="173"/>
      <c r="K81" s="173"/>
      <c r="L81" s="174"/>
      <c r="M81" s="173"/>
      <c r="N81" s="276"/>
      <c r="O81" s="287"/>
      <c r="P81" s="177"/>
      <c r="Q81" s="177"/>
      <c r="R81" s="177"/>
      <c r="S81" s="177"/>
      <c r="T81" s="210"/>
      <c r="U81" s="177"/>
      <c r="V81" s="178"/>
      <c r="W81" s="177"/>
      <c r="X81" s="177"/>
      <c r="Y81" s="177"/>
      <c r="Z81" s="177"/>
      <c r="AA81" s="288"/>
      <c r="AB81" s="458"/>
      <c r="AC81" s="453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5" s="162" customFormat="1" ht="12" customHeight="1" x14ac:dyDescent="0.25">
      <c r="A82" s="250"/>
      <c r="B82" s="209"/>
      <c r="C82" s="251"/>
      <c r="D82" s="260"/>
      <c r="E82" s="199"/>
      <c r="F82" s="200"/>
      <c r="G82" s="261"/>
      <c r="H82" s="275"/>
      <c r="I82" s="173"/>
      <c r="J82" s="173"/>
      <c r="K82" s="173"/>
      <c r="L82" s="174"/>
      <c r="M82" s="173"/>
      <c r="N82" s="276"/>
      <c r="O82" s="287"/>
      <c r="P82" s="177"/>
      <c r="Q82" s="177"/>
      <c r="R82" s="177"/>
      <c r="S82" s="177"/>
      <c r="T82" s="210"/>
      <c r="U82" s="177"/>
      <c r="V82" s="178"/>
      <c r="W82" s="177"/>
      <c r="X82" s="177"/>
      <c r="Y82" s="177"/>
      <c r="Z82" s="177"/>
      <c r="AA82" s="288"/>
      <c r="AB82" s="458"/>
      <c r="AC82" s="453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5" s="162" customFormat="1" ht="12" customHeight="1" x14ac:dyDescent="0.25">
      <c r="A83" s="250"/>
      <c r="B83" s="209"/>
      <c r="C83" s="251"/>
      <c r="D83" s="260"/>
      <c r="E83" s="199"/>
      <c r="F83" s="200"/>
      <c r="G83" s="261"/>
      <c r="H83" s="275"/>
      <c r="I83" s="173"/>
      <c r="J83" s="173"/>
      <c r="K83" s="173"/>
      <c r="L83" s="174"/>
      <c r="M83" s="173"/>
      <c r="N83" s="276"/>
      <c r="O83" s="287"/>
      <c r="P83" s="177"/>
      <c r="Q83" s="177"/>
      <c r="R83" s="177"/>
      <c r="S83" s="177"/>
      <c r="T83" s="210"/>
      <c r="U83" s="177"/>
      <c r="V83" s="178"/>
      <c r="W83" s="177"/>
      <c r="X83" s="177"/>
      <c r="Y83" s="177"/>
      <c r="Z83" s="177"/>
      <c r="AA83" s="288"/>
      <c r="AB83" s="287"/>
      <c r="AC83" s="288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5" s="162" customFormat="1" ht="12" customHeight="1" x14ac:dyDescent="0.25">
      <c r="A84" s="250"/>
      <c r="B84" s="209"/>
      <c r="C84" s="251"/>
      <c r="D84" s="260"/>
      <c r="E84" s="199"/>
      <c r="F84" s="200"/>
      <c r="G84" s="261"/>
      <c r="H84" s="275"/>
      <c r="I84" s="173"/>
      <c r="J84" s="173"/>
      <c r="K84" s="173"/>
      <c r="L84" s="174"/>
      <c r="M84" s="173"/>
      <c r="N84" s="276"/>
      <c r="O84" s="287"/>
      <c r="P84" s="177"/>
      <c r="Q84" s="177"/>
      <c r="R84" s="177"/>
      <c r="S84" s="177"/>
      <c r="T84" s="210"/>
      <c r="U84" s="177"/>
      <c r="V84" s="178"/>
      <c r="W84" s="177"/>
      <c r="X84" s="177"/>
      <c r="Y84" s="177"/>
      <c r="Z84" s="177"/>
      <c r="AA84" s="288"/>
      <c r="AB84" s="458"/>
      <c r="AC84" s="453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5" s="162" customFormat="1" ht="12" customHeight="1" x14ac:dyDescent="0.25">
      <c r="A85" s="250"/>
      <c r="B85" s="209"/>
      <c r="C85" s="251"/>
      <c r="D85" s="260"/>
      <c r="E85" s="199"/>
      <c r="F85" s="200"/>
      <c r="G85" s="261"/>
      <c r="H85" s="275"/>
      <c r="I85" s="173"/>
      <c r="J85" s="173"/>
      <c r="K85" s="173"/>
      <c r="L85" s="174"/>
      <c r="M85" s="173"/>
      <c r="N85" s="276"/>
      <c r="O85" s="287"/>
      <c r="P85" s="177"/>
      <c r="Q85" s="177"/>
      <c r="R85" s="177"/>
      <c r="S85" s="177"/>
      <c r="T85" s="210"/>
      <c r="U85" s="177"/>
      <c r="V85" s="178"/>
      <c r="W85" s="177"/>
      <c r="X85" s="177"/>
      <c r="Y85" s="177"/>
      <c r="Z85" s="177"/>
      <c r="AA85" s="288"/>
      <c r="AB85" s="458"/>
      <c r="AC85" s="453"/>
      <c r="AD85" s="160"/>
      <c r="AE85" s="160"/>
      <c r="AF85" s="160"/>
      <c r="AG85" s="160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</row>
    <row r="86" spans="1:115" s="162" customFormat="1" ht="12" customHeight="1" x14ac:dyDescent="0.25">
      <c r="A86" s="250"/>
      <c r="B86" s="209"/>
      <c r="C86" s="251"/>
      <c r="D86" s="260"/>
      <c r="E86" s="199"/>
      <c r="F86" s="200"/>
      <c r="G86" s="261"/>
      <c r="H86" s="275"/>
      <c r="I86" s="173"/>
      <c r="J86" s="173"/>
      <c r="K86" s="173"/>
      <c r="L86" s="174"/>
      <c r="M86" s="173"/>
      <c r="N86" s="276"/>
      <c r="O86" s="287"/>
      <c r="P86" s="177"/>
      <c r="Q86" s="177"/>
      <c r="R86" s="177"/>
      <c r="S86" s="177"/>
      <c r="T86" s="210"/>
      <c r="U86" s="177"/>
      <c r="V86" s="178"/>
      <c r="W86" s="177"/>
      <c r="X86" s="177"/>
      <c r="Y86" s="177"/>
      <c r="Z86" s="177"/>
      <c r="AA86" s="288"/>
      <c r="AB86" s="458"/>
      <c r="AC86" s="453"/>
      <c r="AD86" s="160"/>
      <c r="AE86" s="160"/>
      <c r="AF86" s="160"/>
      <c r="AG86" s="160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</row>
    <row r="87" spans="1:115" s="162" customFormat="1" ht="12" customHeight="1" x14ac:dyDescent="0.25">
      <c r="A87" s="250"/>
      <c r="B87" s="209"/>
      <c r="C87" s="251"/>
      <c r="D87" s="260"/>
      <c r="E87" s="199"/>
      <c r="F87" s="200"/>
      <c r="G87" s="261"/>
      <c r="H87" s="275"/>
      <c r="I87" s="173"/>
      <c r="J87" s="173"/>
      <c r="K87" s="173"/>
      <c r="L87" s="174"/>
      <c r="M87" s="173"/>
      <c r="N87" s="276"/>
      <c r="O87" s="287"/>
      <c r="P87" s="177"/>
      <c r="Q87" s="177"/>
      <c r="R87" s="177"/>
      <c r="S87" s="177"/>
      <c r="T87" s="210"/>
      <c r="U87" s="177"/>
      <c r="V87" s="178"/>
      <c r="W87" s="177"/>
      <c r="X87" s="177"/>
      <c r="Y87" s="177"/>
      <c r="Z87" s="177"/>
      <c r="AA87" s="288"/>
      <c r="AB87" s="458"/>
      <c r="AC87" s="453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5" s="162" customFormat="1" ht="12" customHeight="1" x14ac:dyDescent="0.25">
      <c r="A88" s="250"/>
      <c r="B88" s="209"/>
      <c r="C88" s="251"/>
      <c r="D88" s="260"/>
      <c r="E88" s="199"/>
      <c r="F88" s="200"/>
      <c r="G88" s="261"/>
      <c r="H88" s="275"/>
      <c r="I88" s="173"/>
      <c r="J88" s="173"/>
      <c r="K88" s="173"/>
      <c r="L88" s="174"/>
      <c r="M88" s="173"/>
      <c r="N88" s="276"/>
      <c r="O88" s="287"/>
      <c r="P88" s="177"/>
      <c r="Q88" s="177"/>
      <c r="R88" s="177"/>
      <c r="S88" s="177"/>
      <c r="T88" s="210"/>
      <c r="U88" s="177"/>
      <c r="V88" s="178"/>
      <c r="W88" s="177"/>
      <c r="X88" s="177"/>
      <c r="Y88" s="177"/>
      <c r="Z88" s="177"/>
      <c r="AA88" s="288"/>
      <c r="AB88" s="287"/>
      <c r="AC88" s="288"/>
      <c r="AD88" s="160"/>
      <c r="AE88" s="160"/>
      <c r="AF88" s="160"/>
      <c r="AG88" s="160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</row>
    <row r="89" spans="1:115" s="162" customFormat="1" ht="12" customHeight="1" x14ac:dyDescent="0.25">
      <c r="A89" s="250"/>
      <c r="B89" s="209"/>
      <c r="C89" s="251"/>
      <c r="D89" s="260"/>
      <c r="E89" s="199"/>
      <c r="F89" s="200"/>
      <c r="G89" s="261"/>
      <c r="H89" s="275"/>
      <c r="I89" s="173"/>
      <c r="J89" s="173"/>
      <c r="K89" s="173"/>
      <c r="L89" s="174"/>
      <c r="M89" s="173"/>
      <c r="N89" s="276"/>
      <c r="O89" s="287"/>
      <c r="P89" s="177"/>
      <c r="Q89" s="177"/>
      <c r="R89" s="177"/>
      <c r="S89" s="177"/>
      <c r="T89" s="210"/>
      <c r="U89" s="177"/>
      <c r="V89" s="178"/>
      <c r="W89" s="177"/>
      <c r="X89" s="177"/>
      <c r="Y89" s="177"/>
      <c r="Z89" s="177"/>
      <c r="AA89" s="288"/>
      <c r="AB89" s="458"/>
      <c r="AC89" s="453"/>
      <c r="AD89" s="160"/>
      <c r="AE89" s="160"/>
      <c r="AF89" s="160"/>
      <c r="AG89" s="160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</row>
    <row r="90" spans="1:115" s="162" customFormat="1" ht="12" customHeight="1" x14ac:dyDescent="0.25">
      <c r="A90" s="250"/>
      <c r="B90" s="209"/>
      <c r="C90" s="251"/>
      <c r="D90" s="260"/>
      <c r="E90" s="199"/>
      <c r="F90" s="200"/>
      <c r="G90" s="261"/>
      <c r="H90" s="275"/>
      <c r="I90" s="173"/>
      <c r="J90" s="173"/>
      <c r="K90" s="173"/>
      <c r="L90" s="174"/>
      <c r="M90" s="173"/>
      <c r="N90" s="276"/>
      <c r="O90" s="287"/>
      <c r="P90" s="177"/>
      <c r="Q90" s="177"/>
      <c r="R90" s="177"/>
      <c r="S90" s="177"/>
      <c r="T90" s="210"/>
      <c r="U90" s="177"/>
      <c r="V90" s="178"/>
      <c r="W90" s="177"/>
      <c r="X90" s="177"/>
      <c r="Y90" s="177"/>
      <c r="Z90" s="177"/>
      <c r="AA90" s="288"/>
      <c r="AB90" s="458"/>
      <c r="AC90" s="453"/>
      <c r="AD90" s="160"/>
      <c r="AE90" s="160"/>
      <c r="AF90" s="160"/>
      <c r="AG90" s="160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</row>
    <row r="91" spans="1:115" s="162" customFormat="1" ht="12" customHeight="1" x14ac:dyDescent="0.25">
      <c r="A91" s="250"/>
      <c r="B91" s="209"/>
      <c r="C91" s="251"/>
      <c r="D91" s="260"/>
      <c r="E91" s="199"/>
      <c r="F91" s="200"/>
      <c r="G91" s="261"/>
      <c r="H91" s="275"/>
      <c r="I91" s="173"/>
      <c r="J91" s="173"/>
      <c r="K91" s="173"/>
      <c r="L91" s="174"/>
      <c r="M91" s="173"/>
      <c r="N91" s="276"/>
      <c r="O91" s="287"/>
      <c r="P91" s="177"/>
      <c r="Q91" s="177"/>
      <c r="R91" s="177"/>
      <c r="S91" s="177"/>
      <c r="T91" s="210"/>
      <c r="U91" s="177"/>
      <c r="V91" s="178"/>
      <c r="W91" s="177"/>
      <c r="X91" s="177"/>
      <c r="Y91" s="177"/>
      <c r="Z91" s="177"/>
      <c r="AA91" s="288"/>
      <c r="AB91" s="287"/>
      <c r="AC91" s="288"/>
      <c r="AD91" s="160"/>
      <c r="AE91" s="160"/>
      <c r="AF91" s="160"/>
      <c r="AG91" s="160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</row>
    <row r="92" spans="1:115" s="162" customFormat="1" ht="12" customHeight="1" x14ac:dyDescent="0.25">
      <c r="A92" s="250"/>
      <c r="B92" s="209"/>
      <c r="C92" s="251"/>
      <c r="D92" s="260"/>
      <c r="E92" s="199"/>
      <c r="F92" s="200"/>
      <c r="G92" s="261"/>
      <c r="H92" s="275"/>
      <c r="I92" s="173"/>
      <c r="J92" s="173"/>
      <c r="K92" s="173"/>
      <c r="L92" s="174"/>
      <c r="M92" s="173"/>
      <c r="N92" s="276"/>
      <c r="O92" s="287"/>
      <c r="P92" s="177"/>
      <c r="Q92" s="177"/>
      <c r="R92" s="177"/>
      <c r="S92" s="177"/>
      <c r="T92" s="210"/>
      <c r="U92" s="177"/>
      <c r="V92" s="178"/>
      <c r="W92" s="177"/>
      <c r="X92" s="177"/>
      <c r="Y92" s="177"/>
      <c r="Z92" s="177"/>
      <c r="AA92" s="288"/>
      <c r="AB92" s="458"/>
      <c r="AC92" s="453"/>
      <c r="AD92" s="160"/>
      <c r="AE92" s="160"/>
      <c r="AF92" s="160"/>
      <c r="AG92" s="160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</row>
    <row r="93" spans="1:115" s="162" customFormat="1" ht="12" customHeight="1" x14ac:dyDescent="0.25">
      <c r="A93" s="250"/>
      <c r="B93" s="209"/>
      <c r="C93" s="251"/>
      <c r="D93" s="260"/>
      <c r="E93" s="199"/>
      <c r="F93" s="200"/>
      <c r="G93" s="261"/>
      <c r="H93" s="275"/>
      <c r="I93" s="173"/>
      <c r="J93" s="173"/>
      <c r="K93" s="173"/>
      <c r="L93" s="174"/>
      <c r="M93" s="173"/>
      <c r="N93" s="276"/>
      <c r="O93" s="287"/>
      <c r="P93" s="177"/>
      <c r="Q93" s="177"/>
      <c r="R93" s="177"/>
      <c r="S93" s="177"/>
      <c r="T93" s="210"/>
      <c r="U93" s="177"/>
      <c r="V93" s="178"/>
      <c r="W93" s="177"/>
      <c r="X93" s="177"/>
      <c r="Y93" s="177"/>
      <c r="Z93" s="177"/>
      <c r="AA93" s="288"/>
      <c r="AB93" s="458"/>
      <c r="AC93" s="453"/>
      <c r="AD93" s="160"/>
      <c r="AE93" s="160"/>
      <c r="AF93" s="160"/>
      <c r="AG93" s="160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</row>
    <row r="94" spans="1:115" s="162" customFormat="1" ht="12" customHeight="1" x14ac:dyDescent="0.25">
      <c r="A94" s="250"/>
      <c r="B94" s="209"/>
      <c r="C94" s="251"/>
      <c r="D94" s="260"/>
      <c r="E94" s="199"/>
      <c r="F94" s="200"/>
      <c r="G94" s="261"/>
      <c r="H94" s="275"/>
      <c r="I94" s="173"/>
      <c r="J94" s="173"/>
      <c r="K94" s="173"/>
      <c r="L94" s="174"/>
      <c r="M94" s="173"/>
      <c r="N94" s="276"/>
      <c r="O94" s="287"/>
      <c r="P94" s="177"/>
      <c r="Q94" s="177"/>
      <c r="R94" s="177"/>
      <c r="S94" s="177"/>
      <c r="T94" s="210"/>
      <c r="U94" s="177"/>
      <c r="V94" s="178"/>
      <c r="W94" s="177"/>
      <c r="X94" s="177"/>
      <c r="Y94" s="177"/>
      <c r="Z94" s="177"/>
      <c r="AA94" s="288"/>
      <c r="AB94" s="287"/>
      <c r="AC94" s="288"/>
      <c r="AD94" s="160"/>
      <c r="AE94" s="160"/>
      <c r="AF94" s="160"/>
      <c r="AG94" s="160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</row>
    <row r="95" spans="1:115" s="162" customFormat="1" ht="12" customHeight="1" x14ac:dyDescent="0.25">
      <c r="A95" s="250"/>
      <c r="B95" s="209"/>
      <c r="C95" s="251"/>
      <c r="D95" s="260"/>
      <c r="E95" s="199"/>
      <c r="F95" s="200"/>
      <c r="G95" s="261"/>
      <c r="H95" s="275"/>
      <c r="I95" s="173"/>
      <c r="J95" s="173"/>
      <c r="K95" s="173"/>
      <c r="L95" s="174"/>
      <c r="M95" s="173"/>
      <c r="N95" s="276"/>
      <c r="O95" s="287"/>
      <c r="P95" s="177"/>
      <c r="Q95" s="177"/>
      <c r="R95" s="177"/>
      <c r="S95" s="177"/>
      <c r="T95" s="210"/>
      <c r="U95" s="177"/>
      <c r="V95" s="178"/>
      <c r="W95" s="177"/>
      <c r="X95" s="177"/>
      <c r="Y95" s="177"/>
      <c r="Z95" s="177"/>
      <c r="AA95" s="288"/>
      <c r="AB95" s="458"/>
      <c r="AC95" s="453"/>
      <c r="AD95" s="160"/>
      <c r="AE95" s="160"/>
      <c r="AF95" s="160"/>
      <c r="AG95" s="160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</row>
    <row r="96" spans="1:115" s="162" customFormat="1" ht="12" customHeight="1" x14ac:dyDescent="0.25">
      <c r="A96" s="250"/>
      <c r="B96" s="209"/>
      <c r="C96" s="251"/>
      <c r="D96" s="260"/>
      <c r="E96" s="199"/>
      <c r="F96" s="200"/>
      <c r="G96" s="261"/>
      <c r="H96" s="275"/>
      <c r="I96" s="173"/>
      <c r="J96" s="173"/>
      <c r="K96" s="173"/>
      <c r="L96" s="174"/>
      <c r="M96" s="173"/>
      <c r="N96" s="276"/>
      <c r="O96" s="287"/>
      <c r="P96" s="177"/>
      <c r="Q96" s="177"/>
      <c r="R96" s="177"/>
      <c r="S96" s="177"/>
      <c r="T96" s="210"/>
      <c r="U96" s="177"/>
      <c r="V96" s="178"/>
      <c r="W96" s="177"/>
      <c r="X96" s="177"/>
      <c r="Y96" s="177"/>
      <c r="Z96" s="177"/>
      <c r="AA96" s="288"/>
      <c r="AB96" s="458"/>
      <c r="AC96" s="453"/>
      <c r="AD96" s="160"/>
      <c r="AE96" s="160"/>
      <c r="AF96" s="160"/>
      <c r="AG96" s="160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</row>
    <row r="97" spans="1:115" s="162" customFormat="1" ht="12" customHeight="1" x14ac:dyDescent="0.25">
      <c r="A97" s="250"/>
      <c r="B97" s="209"/>
      <c r="C97" s="251"/>
      <c r="D97" s="260"/>
      <c r="E97" s="199"/>
      <c r="F97" s="200"/>
      <c r="G97" s="261"/>
      <c r="H97" s="275"/>
      <c r="I97" s="173"/>
      <c r="J97" s="173"/>
      <c r="K97" s="173"/>
      <c r="L97" s="174"/>
      <c r="M97" s="173"/>
      <c r="N97" s="276"/>
      <c r="O97" s="287"/>
      <c r="P97" s="177"/>
      <c r="Q97" s="177"/>
      <c r="R97" s="177"/>
      <c r="S97" s="177"/>
      <c r="T97" s="210"/>
      <c r="U97" s="177"/>
      <c r="V97" s="178"/>
      <c r="W97" s="177"/>
      <c r="X97" s="177"/>
      <c r="Y97" s="177"/>
      <c r="Z97" s="177"/>
      <c r="AA97" s="288"/>
      <c r="AB97" s="287"/>
      <c r="AC97" s="288"/>
      <c r="AD97" s="160"/>
      <c r="AE97" s="160"/>
      <c r="AF97" s="160"/>
      <c r="AG97" s="160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</row>
    <row r="98" spans="1:115" s="162" customFormat="1" ht="12" customHeight="1" x14ac:dyDescent="0.25">
      <c r="A98" s="250"/>
      <c r="B98" s="209"/>
      <c r="C98" s="251"/>
      <c r="D98" s="260"/>
      <c r="E98" s="199"/>
      <c r="F98" s="200"/>
      <c r="G98" s="261"/>
      <c r="H98" s="275"/>
      <c r="I98" s="173"/>
      <c r="J98" s="173"/>
      <c r="K98" s="173"/>
      <c r="L98" s="174"/>
      <c r="M98" s="173"/>
      <c r="N98" s="276"/>
      <c r="O98" s="287"/>
      <c r="P98" s="177"/>
      <c r="Q98" s="177"/>
      <c r="R98" s="177"/>
      <c r="S98" s="177"/>
      <c r="T98" s="210"/>
      <c r="U98" s="177"/>
      <c r="V98" s="178"/>
      <c r="W98" s="177"/>
      <c r="X98" s="177"/>
      <c r="Y98" s="177"/>
      <c r="Z98" s="177"/>
      <c r="AA98" s="288"/>
      <c r="AB98" s="458"/>
      <c r="AC98" s="453"/>
      <c r="AD98" s="160"/>
      <c r="AE98" s="160"/>
      <c r="AF98" s="160"/>
      <c r="AG98" s="160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</row>
    <row r="99" spans="1:115" s="162" customFormat="1" ht="12" customHeight="1" x14ac:dyDescent="0.25">
      <c r="A99" s="250"/>
      <c r="B99" s="209"/>
      <c r="C99" s="251"/>
      <c r="D99" s="260"/>
      <c r="E99" s="199"/>
      <c r="F99" s="200"/>
      <c r="G99" s="261"/>
      <c r="H99" s="275"/>
      <c r="I99" s="173"/>
      <c r="J99" s="173"/>
      <c r="K99" s="173"/>
      <c r="L99" s="174"/>
      <c r="M99" s="173"/>
      <c r="N99" s="276"/>
      <c r="O99" s="287"/>
      <c r="P99" s="17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288"/>
      <c r="AB99" s="458"/>
      <c r="AC99" s="453"/>
      <c r="AD99" s="160"/>
      <c r="AE99" s="160"/>
      <c r="AF99" s="160"/>
      <c r="AG99" s="160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</row>
    <row r="100" spans="1:115" s="162" customFormat="1" ht="12" customHeight="1" x14ac:dyDescent="0.25">
      <c r="A100" s="250"/>
      <c r="B100" s="209"/>
      <c r="C100" s="251"/>
      <c r="D100" s="260"/>
      <c r="E100" s="199"/>
      <c r="F100" s="200"/>
      <c r="G100" s="261"/>
      <c r="H100" s="275"/>
      <c r="I100" s="173"/>
      <c r="J100" s="173"/>
      <c r="K100" s="173"/>
      <c r="L100" s="174"/>
      <c r="M100" s="173"/>
      <c r="N100" s="276"/>
      <c r="O100" s="287"/>
      <c r="P100" s="177"/>
      <c r="Q100" s="177"/>
      <c r="R100" s="177"/>
      <c r="S100" s="177"/>
      <c r="T100" s="210"/>
      <c r="U100" s="177"/>
      <c r="V100" s="178"/>
      <c r="W100" s="177"/>
      <c r="X100" s="177"/>
      <c r="Y100" s="177"/>
      <c r="Z100" s="177"/>
      <c r="AA100" s="288"/>
      <c r="AB100" s="458"/>
      <c r="AC100" s="453"/>
      <c r="AD100" s="160"/>
      <c r="AE100" s="160"/>
      <c r="AF100" s="160"/>
      <c r="AG100" s="160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</row>
    <row r="101" spans="1:115" s="162" customFormat="1" ht="12" customHeight="1" x14ac:dyDescent="0.25">
      <c r="A101" s="250"/>
      <c r="B101" s="209"/>
      <c r="C101" s="251"/>
      <c r="D101" s="260"/>
      <c r="E101" s="199"/>
      <c r="F101" s="200"/>
      <c r="G101" s="261"/>
      <c r="H101" s="275"/>
      <c r="I101" s="173"/>
      <c r="J101" s="173"/>
      <c r="K101" s="173"/>
      <c r="L101" s="174"/>
      <c r="M101" s="173"/>
      <c r="N101" s="276"/>
      <c r="O101" s="287"/>
      <c r="P101" s="177"/>
      <c r="Q101" s="177"/>
      <c r="R101" s="177"/>
      <c r="S101" s="177"/>
      <c r="T101" s="210"/>
      <c r="U101" s="177"/>
      <c r="V101" s="178"/>
      <c r="W101" s="177"/>
      <c r="X101" s="177"/>
      <c r="Y101" s="177"/>
      <c r="Z101" s="177"/>
      <c r="AA101" s="288"/>
      <c r="AB101" s="287"/>
      <c r="AC101" s="288"/>
      <c r="AD101" s="160"/>
      <c r="AE101" s="160"/>
      <c r="AF101" s="160"/>
      <c r="AG101" s="160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</row>
    <row r="102" spans="1:115" s="162" customFormat="1" ht="12" customHeight="1" x14ac:dyDescent="0.25">
      <c r="A102" s="250"/>
      <c r="B102" s="209"/>
      <c r="C102" s="251"/>
      <c r="D102" s="260"/>
      <c r="E102" s="199"/>
      <c r="F102" s="200"/>
      <c r="G102" s="261"/>
      <c r="H102" s="275"/>
      <c r="I102" s="173"/>
      <c r="J102" s="173"/>
      <c r="K102" s="173"/>
      <c r="L102" s="174"/>
      <c r="M102" s="173"/>
      <c r="N102" s="276"/>
      <c r="O102" s="287"/>
      <c r="P102" s="177"/>
      <c r="Q102" s="177"/>
      <c r="R102" s="177"/>
      <c r="S102" s="177"/>
      <c r="T102" s="210"/>
      <c r="U102" s="177"/>
      <c r="V102" s="178"/>
      <c r="W102" s="177"/>
      <c r="X102" s="177"/>
      <c r="Y102" s="177"/>
      <c r="Z102" s="177"/>
      <c r="AA102" s="288"/>
      <c r="AB102" s="287"/>
      <c r="AC102" s="288"/>
      <c r="AD102" s="160"/>
      <c r="AE102" s="160"/>
      <c r="AF102" s="160"/>
      <c r="AG102" s="160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</row>
    <row r="103" spans="1:115" s="162" customFormat="1" ht="12" customHeight="1" x14ac:dyDescent="0.25">
      <c r="A103" s="250"/>
      <c r="B103" s="209"/>
      <c r="C103" s="251"/>
      <c r="D103" s="260"/>
      <c r="E103" s="199"/>
      <c r="F103" s="200"/>
      <c r="G103" s="261"/>
      <c r="H103" s="275"/>
      <c r="I103" s="173"/>
      <c r="J103" s="173"/>
      <c r="K103" s="173"/>
      <c r="L103" s="174"/>
      <c r="M103" s="173"/>
      <c r="N103" s="276"/>
      <c r="O103" s="287"/>
      <c r="P103" s="17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288"/>
      <c r="AB103" s="458"/>
      <c r="AC103" s="453"/>
      <c r="AD103" s="160"/>
      <c r="AE103" s="160"/>
      <c r="AF103" s="160"/>
      <c r="AG103" s="160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</row>
    <row r="104" spans="1:115" s="162" customFormat="1" ht="12" customHeight="1" x14ac:dyDescent="0.25">
      <c r="A104" s="250"/>
      <c r="B104" s="209"/>
      <c r="C104" s="251"/>
      <c r="D104" s="260"/>
      <c r="E104" s="199"/>
      <c r="F104" s="200"/>
      <c r="G104" s="261"/>
      <c r="H104" s="275"/>
      <c r="I104" s="173"/>
      <c r="J104" s="173"/>
      <c r="K104" s="173"/>
      <c r="L104" s="174"/>
      <c r="M104" s="173"/>
      <c r="N104" s="276"/>
      <c r="O104" s="287"/>
      <c r="P104" s="177"/>
      <c r="Q104" s="177"/>
      <c r="R104" s="177"/>
      <c r="S104" s="177"/>
      <c r="T104" s="210"/>
      <c r="U104" s="177"/>
      <c r="V104" s="178"/>
      <c r="W104" s="177"/>
      <c r="X104" s="177"/>
      <c r="Y104" s="177"/>
      <c r="Z104" s="177"/>
      <c r="AA104" s="288"/>
      <c r="AB104" s="458"/>
      <c r="AC104" s="453"/>
      <c r="AD104" s="160"/>
      <c r="AE104" s="160"/>
      <c r="AF104" s="160"/>
      <c r="AG104" s="160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</row>
    <row r="105" spans="1:115" s="162" customFormat="1" ht="12" customHeight="1" x14ac:dyDescent="0.25">
      <c r="A105" s="250"/>
      <c r="B105" s="209"/>
      <c r="C105" s="251"/>
      <c r="D105" s="260"/>
      <c r="E105" s="199"/>
      <c r="F105" s="200"/>
      <c r="G105" s="261"/>
      <c r="H105" s="275"/>
      <c r="I105" s="173"/>
      <c r="J105" s="173"/>
      <c r="K105" s="173"/>
      <c r="L105" s="174"/>
      <c r="M105" s="173"/>
      <c r="N105" s="276"/>
      <c r="O105" s="287"/>
      <c r="P105" s="17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288"/>
      <c r="AB105" s="458"/>
      <c r="AC105" s="453"/>
      <c r="AD105" s="160"/>
      <c r="AE105" s="160"/>
      <c r="AF105" s="160"/>
      <c r="AG105" s="160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</row>
    <row r="106" spans="1:115" s="162" customFormat="1" ht="12" customHeight="1" x14ac:dyDescent="0.25">
      <c r="A106" s="250"/>
      <c r="B106" s="209"/>
      <c r="C106" s="251"/>
      <c r="D106" s="260"/>
      <c r="E106" s="199"/>
      <c r="F106" s="200"/>
      <c r="G106" s="261"/>
      <c r="H106" s="275"/>
      <c r="I106" s="173"/>
      <c r="J106" s="173"/>
      <c r="K106" s="173"/>
      <c r="L106" s="174"/>
      <c r="M106" s="173"/>
      <c r="N106" s="276"/>
      <c r="O106" s="287"/>
      <c r="P106" s="177"/>
      <c r="Q106" s="177"/>
      <c r="R106" s="177"/>
      <c r="S106" s="177"/>
      <c r="T106" s="210"/>
      <c r="U106" s="177"/>
      <c r="V106" s="178"/>
      <c r="W106" s="177"/>
      <c r="X106" s="177"/>
      <c r="Y106" s="177"/>
      <c r="Z106" s="177"/>
      <c r="AA106" s="288"/>
      <c r="AB106" s="287"/>
      <c r="AC106" s="288"/>
      <c r="AD106" s="160"/>
      <c r="AE106" s="160"/>
      <c r="AF106" s="160"/>
      <c r="AG106" s="160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</row>
    <row r="107" spans="1:115" s="162" customFormat="1" ht="12" customHeight="1" x14ac:dyDescent="0.25">
      <c r="A107" s="250"/>
      <c r="B107" s="209"/>
      <c r="C107" s="251"/>
      <c r="D107" s="260"/>
      <c r="E107" s="199"/>
      <c r="F107" s="200"/>
      <c r="G107" s="261"/>
      <c r="H107" s="275"/>
      <c r="I107" s="173"/>
      <c r="J107" s="173"/>
      <c r="K107" s="173"/>
      <c r="L107" s="174"/>
      <c r="M107" s="173"/>
      <c r="N107" s="276"/>
      <c r="O107" s="287"/>
      <c r="P107" s="177"/>
      <c r="Q107" s="177"/>
      <c r="R107" s="177"/>
      <c r="S107" s="177"/>
      <c r="T107" s="210"/>
      <c r="U107" s="177"/>
      <c r="V107" s="178"/>
      <c r="W107" s="177"/>
      <c r="X107" s="177"/>
      <c r="Y107" s="177"/>
      <c r="Z107" s="177"/>
      <c r="AA107" s="288"/>
      <c r="AB107" s="287"/>
      <c r="AC107" s="288"/>
      <c r="AD107" s="160"/>
      <c r="AE107" s="160"/>
      <c r="AF107" s="160"/>
      <c r="AG107" s="160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</row>
    <row r="108" spans="1:115" s="162" customFormat="1" ht="12" customHeight="1" x14ac:dyDescent="0.25">
      <c r="A108" s="250"/>
      <c r="B108" s="209"/>
      <c r="C108" s="251"/>
      <c r="D108" s="260"/>
      <c r="E108" s="199"/>
      <c r="F108" s="200"/>
      <c r="G108" s="261"/>
      <c r="H108" s="275"/>
      <c r="I108" s="173"/>
      <c r="J108" s="173"/>
      <c r="K108" s="173"/>
      <c r="L108" s="174"/>
      <c r="M108" s="173"/>
      <c r="N108" s="276"/>
      <c r="O108" s="287"/>
      <c r="P108" s="177"/>
      <c r="Q108" s="177"/>
      <c r="R108" s="177"/>
      <c r="S108" s="177"/>
      <c r="T108" s="210"/>
      <c r="U108" s="177"/>
      <c r="V108" s="178"/>
      <c r="W108" s="177"/>
      <c r="X108" s="177"/>
      <c r="Y108" s="177"/>
      <c r="Z108" s="177"/>
      <c r="AA108" s="288"/>
      <c r="AB108" s="287"/>
      <c r="AC108" s="288"/>
      <c r="AD108" s="160"/>
      <c r="AE108" s="160"/>
      <c r="AF108" s="160"/>
      <c r="AG108" s="160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</row>
    <row r="109" spans="1:115" s="162" customFormat="1" ht="12" customHeight="1" x14ac:dyDescent="0.25">
      <c r="A109" s="250"/>
      <c r="B109" s="209"/>
      <c r="C109" s="251"/>
      <c r="D109" s="260"/>
      <c r="E109" s="199"/>
      <c r="F109" s="200"/>
      <c r="G109" s="261"/>
      <c r="H109" s="275"/>
      <c r="I109" s="173"/>
      <c r="J109" s="173"/>
      <c r="K109" s="173"/>
      <c r="L109" s="174"/>
      <c r="M109" s="173"/>
      <c r="N109" s="276"/>
      <c r="O109" s="287"/>
      <c r="P109" s="177"/>
      <c r="Q109" s="177"/>
      <c r="R109" s="177"/>
      <c r="S109" s="177"/>
      <c r="T109" s="210"/>
      <c r="U109" s="177"/>
      <c r="V109" s="178"/>
      <c r="W109" s="177"/>
      <c r="X109" s="177"/>
      <c r="Y109" s="177"/>
      <c r="Z109" s="177"/>
      <c r="AA109" s="288"/>
      <c r="AB109" s="287"/>
      <c r="AC109" s="288"/>
      <c r="AD109" s="160"/>
      <c r="AE109" s="160"/>
      <c r="AF109" s="160"/>
      <c r="AG109" s="160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</row>
    <row r="110" spans="1:115" s="162" customFormat="1" ht="12" customHeight="1" x14ac:dyDescent="0.25">
      <c r="A110" s="250"/>
      <c r="B110" s="209"/>
      <c r="C110" s="251"/>
      <c r="D110" s="260"/>
      <c r="E110" s="199"/>
      <c r="F110" s="200"/>
      <c r="G110" s="261"/>
      <c r="H110" s="275"/>
      <c r="I110" s="173"/>
      <c r="J110" s="173"/>
      <c r="K110" s="173"/>
      <c r="L110" s="174"/>
      <c r="M110" s="173"/>
      <c r="N110" s="276"/>
      <c r="O110" s="287"/>
      <c r="P110" s="177"/>
      <c r="Q110" s="177"/>
      <c r="R110" s="177"/>
      <c r="S110" s="177"/>
      <c r="T110" s="210"/>
      <c r="U110" s="177"/>
      <c r="V110" s="178"/>
      <c r="W110" s="177"/>
      <c r="X110" s="177"/>
      <c r="Y110" s="177"/>
      <c r="Z110" s="177"/>
      <c r="AA110" s="288"/>
      <c r="AB110" s="287"/>
      <c r="AC110" s="288"/>
      <c r="AD110" s="160"/>
      <c r="AE110" s="160"/>
      <c r="AF110" s="160"/>
      <c r="AG110" s="160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</row>
    <row r="111" spans="1:115" s="162" customFormat="1" ht="12" customHeight="1" x14ac:dyDescent="0.25">
      <c r="A111" s="250"/>
      <c r="B111" s="209"/>
      <c r="C111" s="251"/>
      <c r="D111" s="260"/>
      <c r="E111" s="199"/>
      <c r="F111" s="200"/>
      <c r="G111" s="261"/>
      <c r="H111" s="275"/>
      <c r="I111" s="173"/>
      <c r="J111" s="173"/>
      <c r="K111" s="173"/>
      <c r="L111" s="174"/>
      <c r="M111" s="173"/>
      <c r="N111" s="276"/>
      <c r="O111" s="287"/>
      <c r="P111" s="177"/>
      <c r="Q111" s="177"/>
      <c r="R111" s="177"/>
      <c r="S111" s="177"/>
      <c r="T111" s="210"/>
      <c r="U111" s="177"/>
      <c r="V111" s="178"/>
      <c r="W111" s="177"/>
      <c r="X111" s="177"/>
      <c r="Y111" s="177"/>
      <c r="Z111" s="177"/>
      <c r="AA111" s="288"/>
      <c r="AB111" s="287"/>
      <c r="AC111" s="288"/>
      <c r="AD111" s="160"/>
      <c r="AE111" s="160"/>
      <c r="AF111" s="160"/>
      <c r="AG111" s="160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</row>
    <row r="112" spans="1:115" s="162" customFormat="1" ht="12" customHeight="1" x14ac:dyDescent="0.25">
      <c r="A112" s="250"/>
      <c r="B112" s="209"/>
      <c r="C112" s="251"/>
      <c r="D112" s="260"/>
      <c r="E112" s="199"/>
      <c r="F112" s="200"/>
      <c r="G112" s="261"/>
      <c r="H112" s="275"/>
      <c r="I112" s="173"/>
      <c r="J112" s="173"/>
      <c r="K112" s="173"/>
      <c r="L112" s="174"/>
      <c r="M112" s="173"/>
      <c r="N112" s="276"/>
      <c r="O112" s="287"/>
      <c r="P112" s="177"/>
      <c r="Q112" s="177"/>
      <c r="R112" s="177"/>
      <c r="S112" s="177"/>
      <c r="T112" s="210"/>
      <c r="U112" s="177"/>
      <c r="V112" s="178"/>
      <c r="W112" s="177"/>
      <c r="X112" s="177"/>
      <c r="Y112" s="177"/>
      <c r="Z112" s="177"/>
      <c r="AA112" s="288"/>
      <c r="AB112" s="287"/>
      <c r="AC112" s="288"/>
      <c r="AD112" s="160"/>
      <c r="AE112" s="160"/>
      <c r="AF112" s="160"/>
      <c r="AG112" s="160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</row>
    <row r="113" spans="1:115" s="9" customFormat="1" ht="11" thickBot="1" x14ac:dyDescent="0.3">
      <c r="A113" s="252" t="s">
        <v>36</v>
      </c>
      <c r="B113" s="253"/>
      <c r="C113" s="254"/>
      <c r="D113" s="262">
        <f t="shared" ref="D113:AC113" si="0">SUM(D6:D112)</f>
        <v>0</v>
      </c>
      <c r="E113" s="263">
        <f t="shared" si="0"/>
        <v>0</v>
      </c>
      <c r="F113" s="264">
        <f t="shared" si="0"/>
        <v>0</v>
      </c>
      <c r="G113" s="265">
        <f t="shared" si="0"/>
        <v>0</v>
      </c>
      <c r="H113" s="262">
        <f t="shared" si="0"/>
        <v>0</v>
      </c>
      <c r="I113" s="263">
        <f t="shared" si="0"/>
        <v>0</v>
      </c>
      <c r="J113" s="263">
        <f t="shared" si="0"/>
        <v>0</v>
      </c>
      <c r="K113" s="263">
        <f t="shared" si="0"/>
        <v>0</v>
      </c>
      <c r="L113" s="263">
        <f t="shared" si="0"/>
        <v>0</v>
      </c>
      <c r="M113" s="263">
        <f t="shared" si="0"/>
        <v>0</v>
      </c>
      <c r="N113" s="277">
        <f t="shared" si="0"/>
        <v>0</v>
      </c>
      <c r="O113" s="289">
        <f t="shared" si="0"/>
        <v>0</v>
      </c>
      <c r="P113" s="290">
        <f t="shared" si="0"/>
        <v>0</v>
      </c>
      <c r="Q113" s="290">
        <f t="shared" si="0"/>
        <v>0</v>
      </c>
      <c r="R113" s="290">
        <f t="shared" si="0"/>
        <v>0</v>
      </c>
      <c r="S113" s="290">
        <f t="shared" si="0"/>
        <v>0</v>
      </c>
      <c r="T113" s="290">
        <f t="shared" si="0"/>
        <v>0</v>
      </c>
      <c r="U113" s="290">
        <f t="shared" si="0"/>
        <v>0</v>
      </c>
      <c r="V113" s="290">
        <f t="shared" si="0"/>
        <v>0</v>
      </c>
      <c r="W113" s="290">
        <f t="shared" si="0"/>
        <v>0</v>
      </c>
      <c r="X113" s="290">
        <f t="shared" si="0"/>
        <v>0</v>
      </c>
      <c r="Y113" s="290">
        <f t="shared" si="0"/>
        <v>0</v>
      </c>
      <c r="Z113" s="290">
        <f t="shared" si="0"/>
        <v>0</v>
      </c>
      <c r="AA113" s="291">
        <f t="shared" si="0"/>
        <v>0</v>
      </c>
      <c r="AB113" s="289">
        <f t="shared" si="0"/>
        <v>0</v>
      </c>
      <c r="AC113" s="291">
        <f t="shared" si="0"/>
        <v>0</v>
      </c>
      <c r="AD113" s="36"/>
      <c r="AE113" s="36"/>
      <c r="AF113" s="36"/>
      <c r="AG113" s="3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</row>
    <row r="114" spans="1:115" s="37" customFormat="1" ht="11.5" thickTop="1" thickBot="1" x14ac:dyDescent="0.3">
      <c r="A114" s="293"/>
      <c r="B114" s="294"/>
      <c r="C114" s="295"/>
      <c r="D114" s="303"/>
      <c r="E114" s="304"/>
      <c r="F114" s="305"/>
      <c r="G114" s="306"/>
      <c r="H114" s="320"/>
      <c r="I114" s="305"/>
      <c r="J114" s="305"/>
      <c r="K114" s="305"/>
      <c r="L114" s="321"/>
      <c r="M114" s="305"/>
      <c r="N114" s="306"/>
      <c r="O114" s="337"/>
      <c r="P114" s="338"/>
      <c r="Q114" s="338"/>
      <c r="R114" s="338"/>
      <c r="S114" s="339"/>
      <c r="T114" s="338"/>
      <c r="U114" s="338"/>
      <c r="V114" s="340"/>
      <c r="W114" s="341"/>
      <c r="X114" s="341"/>
      <c r="Y114" s="341"/>
      <c r="Z114" s="341"/>
      <c r="AA114" s="342"/>
      <c r="AB114" s="469"/>
      <c r="AC114" s="470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</row>
    <row r="115" spans="1:115" s="6" customFormat="1" ht="48" customHeight="1" thickTop="1" thickBot="1" x14ac:dyDescent="0.3">
      <c r="A115" s="296" t="s">
        <v>30</v>
      </c>
      <c r="B115" s="12" t="s">
        <v>9</v>
      </c>
      <c r="C115" s="297"/>
      <c r="D115" s="307" t="s">
        <v>10</v>
      </c>
      <c r="E115" s="211"/>
      <c r="F115" s="211" t="s">
        <v>11</v>
      </c>
      <c r="G115" s="308"/>
      <c r="H115" s="322" t="str">
        <f>H3</f>
        <v>Contributions Normales</v>
      </c>
      <c r="I115" s="13" t="str">
        <f t="shared" ref="I115:AC115" si="1">I3</f>
        <v>Ventes Littérature</v>
      </c>
      <c r="J115" s="13" t="str">
        <f t="shared" si="1"/>
        <v>Recettes Fêtes IGPB</v>
      </c>
      <c r="K115" s="13" t="str">
        <f t="shared" si="1"/>
        <v>Chapeaux Réunion IGPB</v>
      </c>
      <c r="L115" s="14" t="str">
        <f t="shared" si="1"/>
        <v>Recettes Exeption- nelles</v>
      </c>
      <c r="M115" s="15" t="str">
        <f t="shared" si="1"/>
        <v>Virements Internes Livert A</v>
      </c>
      <c r="N115" s="323" t="str">
        <f t="shared" si="1"/>
        <v>Reports Caisse +       BNP( N-1)</v>
      </c>
      <c r="O115" s="266" t="str">
        <f t="shared" si="1"/>
        <v xml:space="preserve">Location local Sauton + charges </v>
      </c>
      <c r="P115" s="268" t="str">
        <f t="shared" si="1"/>
        <v>Electicité - Eaux Local Sauton</v>
      </c>
      <c r="Q115" s="278" t="str">
        <f t="shared" si="1"/>
        <v>Entretien équipement IGPB, Petits travaux</v>
      </c>
      <c r="R115" s="279" t="str">
        <f t="shared" si="1"/>
        <v>Achat de littérature BSG+ Médailles</v>
      </c>
      <c r="S115" s="280" t="str">
        <f t="shared" si="1"/>
        <v>Achat de littérature Hors (BSG &amp; Médailles)</v>
      </c>
      <c r="T115" s="268" t="str">
        <f t="shared" si="1"/>
        <v>Dépenses Fêtes IGPB</v>
      </c>
      <c r="U115" s="268" t="str">
        <f t="shared" si="1"/>
        <v>Informatique, Téléphone, Abonnement Internet</v>
      </c>
      <c r="V115" s="267" t="str">
        <f t="shared" si="1"/>
        <v>Frais Secrétariat, Lingettes, Gel …</v>
      </c>
      <c r="W115" s="281" t="str">
        <f t="shared" si="1"/>
        <v>Location Salles Réunions</v>
      </c>
      <c r="X115" s="268" t="str">
        <f t="shared" si="1"/>
        <v>Transport parking</v>
      </c>
      <c r="Y115" s="268" t="str">
        <f t="shared" si="1"/>
        <v>Frais Bancaires</v>
      </c>
      <c r="Z115" s="268" t="str">
        <f t="shared" si="1"/>
        <v>Virements internes</v>
      </c>
      <c r="AA115" s="269" t="str">
        <f t="shared" si="1"/>
        <v>Dépenses exception- nelles</v>
      </c>
      <c r="AB115" s="426" t="str">
        <f t="shared" si="1"/>
        <v>Evolutions Informatiques (1500 €)</v>
      </c>
      <c r="AC115" s="269" t="str">
        <f t="shared" si="1"/>
        <v>Gros Travaux Sauton (3000 €)</v>
      </c>
    </row>
    <row r="116" spans="1:115" s="6" customFormat="1" ht="11" thickBot="1" x14ac:dyDescent="0.3">
      <c r="A116" s="298"/>
      <c r="B116" s="16"/>
      <c r="C116" s="299"/>
      <c r="D116" s="309" t="s">
        <v>32</v>
      </c>
      <c r="E116" s="38" t="s">
        <v>33</v>
      </c>
      <c r="F116" s="16" t="s">
        <v>32</v>
      </c>
      <c r="G116" s="310" t="s">
        <v>33</v>
      </c>
      <c r="H116" s="298" t="s">
        <v>32</v>
      </c>
      <c r="I116" s="16" t="s">
        <v>32</v>
      </c>
      <c r="J116" s="16" t="s">
        <v>32</v>
      </c>
      <c r="K116" s="16" t="s">
        <v>32</v>
      </c>
      <c r="L116" s="17" t="s">
        <v>32</v>
      </c>
      <c r="M116" s="18" t="s">
        <v>32</v>
      </c>
      <c r="N116" s="324" t="s">
        <v>32</v>
      </c>
      <c r="O116" s="298" t="s">
        <v>33</v>
      </c>
      <c r="P116" s="16" t="s">
        <v>33</v>
      </c>
      <c r="Q116" s="18" t="s">
        <v>33</v>
      </c>
      <c r="R116" s="18" t="s">
        <v>33</v>
      </c>
      <c r="S116" s="16" t="s">
        <v>33</v>
      </c>
      <c r="T116" s="16" t="s">
        <v>33</v>
      </c>
      <c r="U116" s="16" t="s">
        <v>33</v>
      </c>
      <c r="V116" s="19" t="s">
        <v>33</v>
      </c>
      <c r="W116" s="16" t="s">
        <v>33</v>
      </c>
      <c r="X116" s="16" t="s">
        <v>33</v>
      </c>
      <c r="Y116" s="16" t="s">
        <v>33</v>
      </c>
      <c r="Z116" s="16" t="s">
        <v>33</v>
      </c>
      <c r="AA116" s="343" t="s">
        <v>33</v>
      </c>
      <c r="AB116" s="298" t="s">
        <v>138</v>
      </c>
      <c r="AC116" s="343" t="s">
        <v>138</v>
      </c>
    </row>
    <row r="117" spans="1:115" s="20" customFormat="1" ht="11" thickBot="1" x14ac:dyDescent="0.3">
      <c r="A117" s="300"/>
      <c r="B117" s="301"/>
      <c r="C117" s="302"/>
      <c r="D117" s="311">
        <f t="shared" ref="D117:AA117" si="2">SUM(D5:D112)</f>
        <v>12956.810000000009</v>
      </c>
      <c r="E117" s="312">
        <f t="shared" si="2"/>
        <v>0</v>
      </c>
      <c r="F117" s="312">
        <f t="shared" si="2"/>
        <v>109.70000000000164</v>
      </c>
      <c r="G117" s="313">
        <f t="shared" si="2"/>
        <v>0</v>
      </c>
      <c r="H117" s="325">
        <f t="shared" si="2"/>
        <v>0</v>
      </c>
      <c r="I117" s="326">
        <f t="shared" si="2"/>
        <v>0</v>
      </c>
      <c r="J117" s="326">
        <f t="shared" si="2"/>
        <v>0</v>
      </c>
      <c r="K117" s="326">
        <f t="shared" si="2"/>
        <v>0</v>
      </c>
      <c r="L117" s="326">
        <f t="shared" si="2"/>
        <v>0</v>
      </c>
      <c r="M117" s="326">
        <f t="shared" si="2"/>
        <v>0</v>
      </c>
      <c r="N117" s="327">
        <f t="shared" si="2"/>
        <v>13066.510000000009</v>
      </c>
      <c r="O117" s="325">
        <f t="shared" si="2"/>
        <v>0</v>
      </c>
      <c r="P117" s="326">
        <f t="shared" si="2"/>
        <v>0</v>
      </c>
      <c r="Q117" s="326">
        <f t="shared" si="2"/>
        <v>0</v>
      </c>
      <c r="R117" s="326">
        <f t="shared" si="2"/>
        <v>0</v>
      </c>
      <c r="S117" s="326">
        <f t="shared" si="2"/>
        <v>0</v>
      </c>
      <c r="T117" s="326">
        <f t="shared" si="2"/>
        <v>0</v>
      </c>
      <c r="U117" s="326">
        <f t="shared" si="2"/>
        <v>0</v>
      </c>
      <c r="V117" s="326">
        <f t="shared" si="2"/>
        <v>0</v>
      </c>
      <c r="W117" s="326">
        <f t="shared" si="2"/>
        <v>0</v>
      </c>
      <c r="X117" s="326">
        <f t="shared" si="2"/>
        <v>0</v>
      </c>
      <c r="Y117" s="326">
        <f t="shared" si="2"/>
        <v>0</v>
      </c>
      <c r="Z117" s="326">
        <f t="shared" si="2"/>
        <v>0</v>
      </c>
      <c r="AA117" s="327">
        <f t="shared" si="2"/>
        <v>0</v>
      </c>
      <c r="AB117" s="325">
        <f>SUM(AB5:AB112)</f>
        <v>0</v>
      </c>
      <c r="AC117" s="327">
        <f>SUM(AC5:AC112)</f>
        <v>0</v>
      </c>
    </row>
    <row r="118" spans="1:115" s="6" customFormat="1" ht="11.5" thickTop="1" thickBot="1" x14ac:dyDescent="0.3">
      <c r="A118" s="314"/>
      <c r="B118" s="315" t="s">
        <v>37</v>
      </c>
      <c r="C118" s="316"/>
      <c r="D118" s="317">
        <f>SUM(D117-E117)</f>
        <v>12956.810000000009</v>
      </c>
      <c r="E118" s="318"/>
      <c r="F118" s="317">
        <f>SUM(F117-G117)</f>
        <v>109.70000000000164</v>
      </c>
      <c r="G118" s="319"/>
      <c r="H118" s="329"/>
      <c r="I118" s="344"/>
      <c r="J118" s="344"/>
      <c r="K118" s="344" t="s">
        <v>38</v>
      </c>
      <c r="L118" s="331"/>
      <c r="M118" s="330"/>
      <c r="N118" s="332" t="s">
        <v>38</v>
      </c>
      <c r="O118" s="329"/>
      <c r="P118" s="330"/>
      <c r="Q118" s="330" t="s">
        <v>38</v>
      </c>
      <c r="R118" s="330" t="s">
        <v>38</v>
      </c>
      <c r="S118" s="330" t="s">
        <v>38</v>
      </c>
      <c r="T118" s="336"/>
      <c r="U118" s="330" t="s">
        <v>38</v>
      </c>
      <c r="V118" s="336"/>
      <c r="W118" s="330" t="s">
        <v>38</v>
      </c>
      <c r="X118" s="330" t="s">
        <v>38</v>
      </c>
      <c r="Y118" s="330" t="s">
        <v>38</v>
      </c>
      <c r="Z118" s="330" t="s">
        <v>38</v>
      </c>
      <c r="AA118" s="319" t="s">
        <v>38</v>
      </c>
      <c r="AB118" s="329" t="s">
        <v>38</v>
      </c>
      <c r="AC118" s="319" t="s">
        <v>38</v>
      </c>
    </row>
    <row r="119" spans="1:115" s="6" customFormat="1" ht="13.5" thickTop="1" thickBot="1" x14ac:dyDescent="0.3">
      <c r="A119" s="2"/>
      <c r="B119" s="2"/>
      <c r="C119" s="54"/>
      <c r="D119" s="34"/>
      <c r="E119" s="33"/>
      <c r="F119" s="4"/>
      <c r="I119" s="486" t="s">
        <v>39</v>
      </c>
      <c r="J119" s="487"/>
      <c r="K119" s="488"/>
      <c r="L119" s="328">
        <f>SUM(H117:N117)</f>
        <v>13066.510000000009</v>
      </c>
      <c r="N119" s="21"/>
      <c r="O119" s="4"/>
      <c r="P119" s="6" t="s">
        <v>40</v>
      </c>
      <c r="Q119" s="333" t="s">
        <v>38</v>
      </c>
      <c r="R119" s="334">
        <f>SUM(O117:AC117)</f>
        <v>0</v>
      </c>
      <c r="S119" s="335"/>
    </row>
    <row r="120" spans="1:115" s="6" customFormat="1" ht="11" thickBot="1" x14ac:dyDescent="0.3">
      <c r="A120" s="2"/>
      <c r="B120" s="22" t="s">
        <v>41</v>
      </c>
      <c r="C120" s="22"/>
      <c r="D120" s="39" t="s">
        <v>38</v>
      </c>
      <c r="E120" s="179">
        <f>SUM(D117-E117+F117-G117)</f>
        <v>13066.510000000009</v>
      </c>
      <c r="F120" s="24" t="s">
        <v>42</v>
      </c>
      <c r="H120" s="25"/>
      <c r="I120" s="45"/>
      <c r="J120" s="45"/>
      <c r="K120" s="45"/>
      <c r="L120" s="26"/>
      <c r="N120" s="23">
        <f>E117</f>
        <v>0</v>
      </c>
      <c r="O120" s="495">
        <f>SUM(L119-R119)</f>
        <v>13066.510000000009</v>
      </c>
      <c r="P120" s="495"/>
      <c r="Q120" s="481" t="s">
        <v>43</v>
      </c>
      <c r="R120" s="481"/>
      <c r="S120" s="481"/>
    </row>
    <row r="121" spans="1:115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115" s="6" customFormat="1" x14ac:dyDescent="0.25">
      <c r="A122" s="1"/>
      <c r="B122" s="2"/>
      <c r="C122" s="2"/>
      <c r="D122" s="482" t="s">
        <v>44</v>
      </c>
      <c r="E122" s="483"/>
      <c r="F122" s="180">
        <f>67.31</f>
        <v>67.31</v>
      </c>
      <c r="G122" s="183">
        <f>13197.2+376+35</f>
        <v>13608.2</v>
      </c>
      <c r="H122" s="51" t="s">
        <v>45</v>
      </c>
      <c r="I122" s="56"/>
      <c r="J122" s="56"/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115" s="6" customFormat="1" x14ac:dyDescent="0.25">
      <c r="A123" s="1"/>
      <c r="B123" s="2"/>
      <c r="C123" s="2"/>
      <c r="D123" s="484" t="s">
        <v>46</v>
      </c>
      <c r="E123" s="485"/>
      <c r="F123" s="181">
        <f>27.8</f>
        <v>27.8</v>
      </c>
      <c r="G123" s="183">
        <f>D118</f>
        <v>12956.810000000009</v>
      </c>
      <c r="H123" s="51" t="s">
        <v>47</v>
      </c>
      <c r="I123" s="56"/>
      <c r="J123" s="56"/>
      <c r="K123" s="3"/>
      <c r="L123" s="5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115" s="6" customFormat="1" x14ac:dyDescent="0.25">
      <c r="A124" s="1"/>
      <c r="B124" s="2"/>
      <c r="C124" s="2"/>
      <c r="D124" s="484" t="s">
        <v>48</v>
      </c>
      <c r="E124" s="485"/>
      <c r="F124" s="180">
        <f>19.14</f>
        <v>19.14</v>
      </c>
      <c r="G124" s="184">
        <f>G122-G123</f>
        <v>651.38999999999214</v>
      </c>
      <c r="H124" s="52" t="s">
        <v>49</v>
      </c>
      <c r="I124" s="3"/>
      <c r="J124" s="3"/>
      <c r="K124" s="3"/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115" s="6" customFormat="1" x14ac:dyDescent="0.25">
      <c r="A125" s="1"/>
      <c r="B125" s="2"/>
      <c r="C125" s="2"/>
      <c r="D125" s="489" t="s">
        <v>49</v>
      </c>
      <c r="E125" s="490"/>
      <c r="F125" s="182">
        <f>F122+F123+F124-F118</f>
        <v>4.5499999999983629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F3:G3"/>
    <mergeCell ref="I119:K119"/>
    <mergeCell ref="O120:P120"/>
    <mergeCell ref="Q120:S120"/>
    <mergeCell ref="D122:E122"/>
    <mergeCell ref="D123:E123"/>
    <mergeCell ref="D124:E124"/>
    <mergeCell ref="D125:E125"/>
    <mergeCell ref="A1:D1"/>
    <mergeCell ref="D3:E3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232D5-7014-43CB-9286-F4C6B09820E7}">
  <sheetPr>
    <pageSetUpPr fitToPage="1"/>
  </sheetPr>
  <dimension ref="A1:AP1182"/>
  <sheetViews>
    <sheetView showGridLines="0" workbookViewId="0">
      <selection activeCell="I3" sqref="I3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156</v>
      </c>
      <c r="B2" s="478"/>
      <c r="C2" s="478"/>
      <c r="D2" s="478"/>
      <c r="E2" s="478"/>
      <c r="F2" s="478"/>
      <c r="G2" s="479"/>
      <c r="I2" s="477" t="s">
        <v>157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/>
      <c r="B4" s="345"/>
      <c r="C4" s="189"/>
      <c r="D4" s="188"/>
      <c r="E4" s="200"/>
      <c r="F4" s="188">
        <f>SUM(C4:E4)</f>
        <v>0</v>
      </c>
      <c r="G4" s="192"/>
      <c r="I4" s="191"/>
      <c r="J4" s="55"/>
      <c r="K4" s="185"/>
      <c r="L4" s="186"/>
      <c r="M4" s="187"/>
      <c r="N4" s="187">
        <f>SUM(K4:M4)</f>
        <v>0</v>
      </c>
      <c r="O4" s="198"/>
    </row>
    <row r="5" spans="1:42" ht="13" x14ac:dyDescent="0.3">
      <c r="A5" s="250"/>
      <c r="B5" s="345"/>
      <c r="C5" s="189"/>
      <c r="D5" s="188"/>
      <c r="E5" s="200"/>
      <c r="F5" s="188">
        <f t="shared" ref="F5:F54" si="0">SUM(C5:E5)</f>
        <v>0</v>
      </c>
      <c r="G5" s="192"/>
      <c r="I5" s="191"/>
      <c r="J5" s="55"/>
      <c r="K5" s="185"/>
      <c r="L5" s="186"/>
      <c r="M5" s="188"/>
      <c r="N5" s="187">
        <f t="shared" ref="N5:N54" si="1">SUM(K5:M5)</f>
        <v>0</v>
      </c>
      <c r="O5" s="198"/>
    </row>
    <row r="6" spans="1:42" ht="13" x14ac:dyDescent="0.3">
      <c r="A6" s="250"/>
      <c r="B6" s="345"/>
      <c r="C6" s="189"/>
      <c r="D6" s="188"/>
      <c r="E6" s="200"/>
      <c r="F6" s="187">
        <f t="shared" si="0"/>
        <v>0</v>
      </c>
      <c r="G6" s="192"/>
      <c r="I6" s="191"/>
      <c r="J6" s="55"/>
      <c r="K6" s="185"/>
      <c r="L6" s="186"/>
      <c r="M6" s="188"/>
      <c r="N6" s="188">
        <f t="shared" si="1"/>
        <v>0</v>
      </c>
      <c r="O6" s="198"/>
    </row>
    <row r="7" spans="1:42" ht="13" x14ac:dyDescent="0.3">
      <c r="A7" s="250"/>
      <c r="B7" s="345"/>
      <c r="C7" s="189"/>
      <c r="D7" s="188"/>
      <c r="E7" s="200"/>
      <c r="F7" s="187">
        <f t="shared" si="0"/>
        <v>0</v>
      </c>
      <c r="G7" s="192"/>
      <c r="I7" s="191"/>
      <c r="J7" s="55"/>
      <c r="K7" s="185"/>
      <c r="L7" s="186"/>
      <c r="M7" s="188"/>
      <c r="N7" s="188">
        <f t="shared" si="1"/>
        <v>0</v>
      </c>
      <c r="O7" s="198"/>
    </row>
    <row r="8" spans="1:42" ht="13" x14ac:dyDescent="0.3">
      <c r="A8" s="250"/>
      <c r="B8" s="345"/>
      <c r="C8" s="189"/>
      <c r="D8" s="188"/>
      <c r="E8" s="200"/>
      <c r="F8" s="187">
        <f t="shared" si="0"/>
        <v>0</v>
      </c>
      <c r="G8" s="192"/>
      <c r="I8" s="250"/>
      <c r="J8" s="209"/>
      <c r="K8" s="185"/>
      <c r="L8" s="186"/>
      <c r="M8" s="188"/>
      <c r="N8" s="188">
        <f t="shared" si="1"/>
        <v>0</v>
      </c>
      <c r="O8" s="198"/>
    </row>
    <row r="9" spans="1:42" ht="13" x14ac:dyDescent="0.3">
      <c r="A9" s="250"/>
      <c r="B9" s="345"/>
      <c r="C9" s="189"/>
      <c r="D9" s="188"/>
      <c r="E9" s="200"/>
      <c r="F9" s="187">
        <f t="shared" si="0"/>
        <v>0</v>
      </c>
      <c r="G9" s="192"/>
      <c r="I9" s="191"/>
      <c r="J9" s="55"/>
      <c r="K9" s="185"/>
      <c r="L9" s="186"/>
      <c r="M9" s="188"/>
      <c r="N9" s="188">
        <f t="shared" si="1"/>
        <v>0</v>
      </c>
      <c r="O9" s="198"/>
    </row>
    <row r="10" spans="1:42" ht="13" x14ac:dyDescent="0.3">
      <c r="A10" s="250"/>
      <c r="B10" s="345"/>
      <c r="C10" s="189"/>
      <c r="D10" s="188"/>
      <c r="E10" s="200"/>
      <c r="F10" s="187">
        <f t="shared" si="0"/>
        <v>0</v>
      </c>
      <c r="G10" s="192"/>
      <c r="I10" s="191"/>
      <c r="J10" s="55"/>
      <c r="K10" s="185"/>
      <c r="L10" s="186"/>
      <c r="M10" s="188"/>
      <c r="N10" s="188">
        <f t="shared" si="1"/>
        <v>0</v>
      </c>
      <c r="O10" s="198"/>
    </row>
    <row r="11" spans="1:42" ht="13" x14ac:dyDescent="0.3">
      <c r="A11" s="250"/>
      <c r="B11" s="345"/>
      <c r="C11" s="189"/>
      <c r="D11" s="188"/>
      <c r="E11" s="200"/>
      <c r="F11" s="187">
        <f t="shared" si="0"/>
        <v>0</v>
      </c>
      <c r="G11" s="192"/>
      <c r="I11" s="250"/>
      <c r="J11" s="209"/>
      <c r="K11" s="185"/>
      <c r="L11" s="186"/>
      <c r="M11" s="188"/>
      <c r="N11" s="188">
        <f t="shared" si="1"/>
        <v>0</v>
      </c>
      <c r="O11" s="198"/>
    </row>
    <row r="12" spans="1:42" s="154" customFormat="1" ht="13" x14ac:dyDescent="0.3">
      <c r="A12" s="250"/>
      <c r="B12" s="345"/>
      <c r="C12" s="189"/>
      <c r="D12" s="186"/>
      <c r="E12" s="200"/>
      <c r="F12" s="187">
        <f t="shared" si="0"/>
        <v>0</v>
      </c>
      <c r="G12" s="192"/>
      <c r="H12" s="3"/>
      <c r="I12" s="250"/>
      <c r="J12" s="209"/>
      <c r="K12" s="185"/>
      <c r="L12" s="186"/>
      <c r="M12" s="188"/>
      <c r="N12" s="188">
        <f t="shared" si="1"/>
        <v>0</v>
      </c>
      <c r="O12" s="19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/>
      <c r="B13" s="345"/>
      <c r="C13" s="189"/>
      <c r="D13" s="188"/>
      <c r="E13" s="200"/>
      <c r="F13" s="188">
        <f t="shared" si="0"/>
        <v>0</v>
      </c>
      <c r="G13" s="192"/>
      <c r="I13" s="191"/>
      <c r="J13" s="55"/>
      <c r="K13" s="185"/>
      <c r="L13" s="186"/>
      <c r="M13" s="188"/>
      <c r="N13" s="187">
        <f t="shared" si="1"/>
        <v>0</v>
      </c>
      <c r="O13" s="198"/>
    </row>
    <row r="14" spans="1:42" ht="13" x14ac:dyDescent="0.3">
      <c r="A14" s="250"/>
      <c r="B14" s="345"/>
      <c r="C14" s="189"/>
      <c r="D14" s="188"/>
      <c r="E14" s="200"/>
      <c r="F14" s="187">
        <f t="shared" si="0"/>
        <v>0</v>
      </c>
      <c r="G14" s="192"/>
      <c r="I14" s="191"/>
      <c r="J14" s="55"/>
      <c r="K14" s="185"/>
      <c r="L14" s="186"/>
      <c r="M14" s="188"/>
      <c r="N14" s="188">
        <f t="shared" si="1"/>
        <v>0</v>
      </c>
      <c r="O14" s="198"/>
    </row>
    <row r="15" spans="1:42" ht="13" x14ac:dyDescent="0.3">
      <c r="A15" s="250"/>
      <c r="B15" s="345"/>
      <c r="C15" s="189"/>
      <c r="D15" s="188"/>
      <c r="E15" s="200"/>
      <c r="F15" s="187">
        <f t="shared" si="0"/>
        <v>0</v>
      </c>
      <c r="G15" s="192"/>
      <c r="I15" s="191"/>
      <c r="J15" s="55"/>
      <c r="K15" s="185"/>
      <c r="L15" s="186"/>
      <c r="M15" s="188"/>
      <c r="N15" s="188">
        <f t="shared" si="1"/>
        <v>0</v>
      </c>
      <c r="O15" s="198"/>
    </row>
    <row r="16" spans="1:42" ht="13" x14ac:dyDescent="0.3">
      <c r="A16" s="250"/>
      <c r="B16" s="345"/>
      <c r="C16" s="189"/>
      <c r="D16" s="188"/>
      <c r="E16" s="200"/>
      <c r="F16" s="187">
        <f t="shared" si="0"/>
        <v>0</v>
      </c>
      <c r="G16" s="192"/>
      <c r="I16" s="250"/>
      <c r="J16" s="209"/>
      <c r="K16" s="185"/>
      <c r="L16" s="186"/>
      <c r="M16" s="188"/>
      <c r="N16" s="188">
        <f t="shared" si="1"/>
        <v>0</v>
      </c>
      <c r="O16" s="198"/>
    </row>
    <row r="17" spans="1:42" ht="13" x14ac:dyDescent="0.3">
      <c r="A17" s="250"/>
      <c r="B17" s="345"/>
      <c r="C17" s="189"/>
      <c r="D17" s="188"/>
      <c r="E17" s="200"/>
      <c r="F17" s="187">
        <f t="shared" si="0"/>
        <v>0</v>
      </c>
      <c r="G17" s="192"/>
      <c r="I17" s="191"/>
      <c r="J17" s="55"/>
      <c r="K17" s="185"/>
      <c r="L17" s="186"/>
      <c r="M17" s="188"/>
      <c r="N17" s="188">
        <f t="shared" si="1"/>
        <v>0</v>
      </c>
      <c r="O17" s="198"/>
    </row>
    <row r="18" spans="1:42" ht="13" x14ac:dyDescent="0.3">
      <c r="A18" s="250"/>
      <c r="B18" s="345"/>
      <c r="C18" s="189"/>
      <c r="D18" s="188"/>
      <c r="E18" s="200"/>
      <c r="F18" s="187">
        <f t="shared" si="0"/>
        <v>0</v>
      </c>
      <c r="G18" s="192"/>
      <c r="I18" s="191"/>
      <c r="J18" s="55"/>
      <c r="K18" s="185"/>
      <c r="L18" s="186"/>
      <c r="M18" s="188"/>
      <c r="N18" s="188">
        <f t="shared" si="1"/>
        <v>0</v>
      </c>
      <c r="O18" s="198"/>
    </row>
    <row r="19" spans="1:42" ht="13" x14ac:dyDescent="0.3">
      <c r="A19" s="250"/>
      <c r="B19" s="345"/>
      <c r="C19" s="189"/>
      <c r="D19" s="188"/>
      <c r="E19" s="200"/>
      <c r="F19" s="187">
        <f t="shared" si="0"/>
        <v>0</v>
      </c>
      <c r="G19" s="192"/>
      <c r="I19" s="250"/>
      <c r="J19" s="209"/>
      <c r="K19" s="185"/>
      <c r="L19" s="186"/>
      <c r="M19" s="188"/>
      <c r="N19" s="188">
        <f t="shared" si="1"/>
        <v>0</v>
      </c>
      <c r="O19" s="198"/>
    </row>
    <row r="20" spans="1:42" s="154" customFormat="1" ht="13" x14ac:dyDescent="0.3">
      <c r="A20" s="250"/>
      <c r="B20" s="345"/>
      <c r="C20" s="189"/>
      <c r="D20" s="186"/>
      <c r="E20" s="200"/>
      <c r="F20" s="187">
        <f t="shared" si="0"/>
        <v>0</v>
      </c>
      <c r="G20" s="192"/>
      <c r="H20" s="3"/>
      <c r="I20" s="250"/>
      <c r="J20" s="209"/>
      <c r="K20" s="185"/>
      <c r="L20" s="186"/>
      <c r="M20" s="188"/>
      <c r="N20" s="188">
        <f t="shared" si="1"/>
        <v>0</v>
      </c>
      <c r="O20" s="19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/>
      <c r="B21" s="345"/>
      <c r="C21" s="189"/>
      <c r="D21" s="188"/>
      <c r="E21" s="200"/>
      <c r="F21" s="187">
        <f t="shared" si="0"/>
        <v>0</v>
      </c>
      <c r="G21" s="192"/>
      <c r="I21" s="250"/>
      <c r="J21" s="209"/>
      <c r="K21" s="185"/>
      <c r="L21" s="186"/>
      <c r="M21" s="188"/>
      <c r="N21" s="188">
        <f t="shared" si="1"/>
        <v>0</v>
      </c>
      <c r="O21" s="198"/>
    </row>
    <row r="22" spans="1:42" s="154" customFormat="1" ht="13" x14ac:dyDescent="0.3">
      <c r="A22" s="250"/>
      <c r="B22" s="345"/>
      <c r="C22" s="189"/>
      <c r="D22" s="186"/>
      <c r="E22" s="200"/>
      <c r="F22" s="187">
        <f t="shared" si="0"/>
        <v>0</v>
      </c>
      <c r="G22" s="192"/>
      <c r="H22" s="3"/>
      <c r="I22" s="250"/>
      <c r="J22" s="209"/>
      <c r="K22" s="185"/>
      <c r="L22" s="186"/>
      <c r="M22" s="188"/>
      <c r="N22" s="188">
        <f t="shared" si="1"/>
        <v>0</v>
      </c>
      <c r="O22" s="19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/>
      <c r="B23" s="345"/>
      <c r="C23" s="189"/>
      <c r="D23" s="188"/>
      <c r="E23" s="200"/>
      <c r="F23" s="188">
        <f t="shared" si="0"/>
        <v>0</v>
      </c>
      <c r="G23" s="192"/>
      <c r="I23" s="191"/>
      <c r="J23" s="55"/>
      <c r="K23" s="185"/>
      <c r="L23" s="186"/>
      <c r="M23" s="188"/>
      <c r="N23" s="187">
        <f t="shared" si="1"/>
        <v>0</v>
      </c>
      <c r="O23" s="198"/>
    </row>
    <row r="24" spans="1:42" ht="13" x14ac:dyDescent="0.3">
      <c r="A24" s="250"/>
      <c r="B24" s="345"/>
      <c r="C24" s="189"/>
      <c r="D24" s="188"/>
      <c r="E24" s="200"/>
      <c r="F24" s="187">
        <f t="shared" si="0"/>
        <v>0</v>
      </c>
      <c r="G24" s="192"/>
      <c r="I24" s="191"/>
      <c r="J24" s="55"/>
      <c r="K24" s="185"/>
      <c r="L24" s="186"/>
      <c r="M24" s="188"/>
      <c r="N24" s="188">
        <f t="shared" si="1"/>
        <v>0</v>
      </c>
      <c r="O24" s="198"/>
    </row>
    <row r="25" spans="1:42" s="154" customFormat="1" ht="13" x14ac:dyDescent="0.3">
      <c r="A25" s="250"/>
      <c r="B25" s="345"/>
      <c r="C25" s="189"/>
      <c r="D25" s="186"/>
      <c r="E25" s="200"/>
      <c r="F25" s="187">
        <f t="shared" si="0"/>
        <v>0</v>
      </c>
      <c r="G25" s="192"/>
      <c r="H25" s="3"/>
      <c r="I25" s="250"/>
      <c r="J25" s="209"/>
      <c r="K25" s="185"/>
      <c r="L25" s="186"/>
      <c r="M25" s="188"/>
      <c r="N25" s="188">
        <f t="shared" si="1"/>
        <v>0</v>
      </c>
      <c r="O25" s="19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/>
      <c r="B26" s="345"/>
      <c r="C26" s="189"/>
      <c r="D26" s="188"/>
      <c r="E26" s="200"/>
      <c r="F26" s="188">
        <f t="shared" si="0"/>
        <v>0</v>
      </c>
      <c r="G26" s="192"/>
      <c r="I26" s="191"/>
      <c r="J26" s="55"/>
      <c r="K26" s="185"/>
      <c r="L26" s="186"/>
      <c r="M26" s="188"/>
      <c r="N26" s="187">
        <f t="shared" si="1"/>
        <v>0</v>
      </c>
      <c r="O26" s="198"/>
    </row>
    <row r="27" spans="1:42" ht="13" x14ac:dyDescent="0.3">
      <c r="A27" s="250"/>
      <c r="B27" s="345"/>
      <c r="C27" s="189"/>
      <c r="D27" s="188"/>
      <c r="E27" s="200"/>
      <c r="F27" s="187">
        <f t="shared" si="0"/>
        <v>0</v>
      </c>
      <c r="G27" s="192"/>
      <c r="I27" s="191"/>
      <c r="J27" s="55"/>
      <c r="K27" s="185"/>
      <c r="L27" s="186"/>
      <c r="M27" s="188"/>
      <c r="N27" s="188">
        <f t="shared" si="1"/>
        <v>0</v>
      </c>
      <c r="O27" s="198"/>
    </row>
    <row r="28" spans="1:42" ht="13" x14ac:dyDescent="0.3">
      <c r="A28" s="250"/>
      <c r="B28" s="345"/>
      <c r="C28" s="189"/>
      <c r="D28" s="188"/>
      <c r="E28" s="200"/>
      <c r="F28" s="187">
        <f t="shared" si="0"/>
        <v>0</v>
      </c>
      <c r="G28" s="192"/>
      <c r="I28" s="191"/>
      <c r="J28" s="55"/>
      <c r="K28" s="185"/>
      <c r="L28" s="186"/>
      <c r="M28" s="188"/>
      <c r="N28" s="188">
        <f t="shared" si="1"/>
        <v>0</v>
      </c>
      <c r="O28" s="198"/>
    </row>
    <row r="29" spans="1:42" ht="13" x14ac:dyDescent="0.3">
      <c r="A29" s="250"/>
      <c r="B29" s="345"/>
      <c r="C29" s="189"/>
      <c r="D29" s="188"/>
      <c r="E29" s="200"/>
      <c r="F29" s="187">
        <f t="shared" si="0"/>
        <v>0</v>
      </c>
      <c r="G29" s="192"/>
      <c r="I29" s="250"/>
      <c r="J29" s="209"/>
      <c r="K29" s="185"/>
      <c r="L29" s="186"/>
      <c r="M29" s="188"/>
      <c r="N29" s="188">
        <f t="shared" si="1"/>
        <v>0</v>
      </c>
      <c r="O29" s="198"/>
    </row>
    <row r="30" spans="1:42" ht="13" x14ac:dyDescent="0.3">
      <c r="A30" s="250"/>
      <c r="B30" s="345"/>
      <c r="C30" s="189"/>
      <c r="D30" s="188"/>
      <c r="E30" s="200"/>
      <c r="F30" s="187">
        <f t="shared" si="0"/>
        <v>0</v>
      </c>
      <c r="G30" s="192"/>
      <c r="I30" s="191"/>
      <c r="J30" s="55"/>
      <c r="K30" s="185"/>
      <c r="L30" s="186"/>
      <c r="M30" s="188"/>
      <c r="N30" s="188">
        <f t="shared" si="1"/>
        <v>0</v>
      </c>
      <c r="O30" s="198"/>
    </row>
    <row r="31" spans="1:42" ht="13" x14ac:dyDescent="0.3">
      <c r="A31" s="250"/>
      <c r="B31" s="345"/>
      <c r="C31" s="189"/>
      <c r="D31" s="188"/>
      <c r="E31" s="200"/>
      <c r="F31" s="187">
        <f t="shared" si="0"/>
        <v>0</v>
      </c>
      <c r="G31" s="192"/>
      <c r="I31" s="191"/>
      <c r="J31" s="55"/>
      <c r="K31" s="185"/>
      <c r="L31" s="186"/>
      <c r="M31" s="188"/>
      <c r="N31" s="188">
        <f t="shared" si="1"/>
        <v>0</v>
      </c>
      <c r="O31" s="198"/>
    </row>
    <row r="32" spans="1:42" ht="13" x14ac:dyDescent="0.3">
      <c r="A32" s="250"/>
      <c r="B32" s="345"/>
      <c r="C32" s="189"/>
      <c r="D32" s="188"/>
      <c r="E32" s="200"/>
      <c r="F32" s="187">
        <f t="shared" si="0"/>
        <v>0</v>
      </c>
      <c r="G32" s="192"/>
      <c r="I32" s="250"/>
      <c r="J32" s="209"/>
      <c r="K32" s="185"/>
      <c r="L32" s="186"/>
      <c r="M32" s="188"/>
      <c r="N32" s="188">
        <f t="shared" si="1"/>
        <v>0</v>
      </c>
      <c r="O32" s="198"/>
    </row>
    <row r="33" spans="1:42" s="154" customFormat="1" ht="13" x14ac:dyDescent="0.3">
      <c r="A33" s="250"/>
      <c r="B33" s="345"/>
      <c r="C33" s="189"/>
      <c r="D33" s="186"/>
      <c r="E33" s="200"/>
      <c r="F33" s="187">
        <f t="shared" si="0"/>
        <v>0</v>
      </c>
      <c r="G33" s="192"/>
      <c r="H33" s="3"/>
      <c r="I33" s="250"/>
      <c r="J33" s="209"/>
      <c r="K33" s="185"/>
      <c r="L33" s="186"/>
      <c r="M33" s="188"/>
      <c r="N33" s="188">
        <f t="shared" si="1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/>
      <c r="B34" s="345"/>
      <c r="C34" s="189"/>
      <c r="D34" s="188"/>
      <c r="E34" s="200"/>
      <c r="F34" s="187">
        <f t="shared" si="0"/>
        <v>0</v>
      </c>
      <c r="G34" s="192"/>
      <c r="I34" s="250"/>
      <c r="J34" s="209"/>
      <c r="K34" s="185"/>
      <c r="L34" s="186"/>
      <c r="M34" s="188"/>
      <c r="N34" s="188">
        <f t="shared" si="1"/>
        <v>0</v>
      </c>
      <c r="O34" s="198"/>
    </row>
    <row r="35" spans="1:42" s="154" customFormat="1" ht="13" x14ac:dyDescent="0.3">
      <c r="A35" s="250"/>
      <c r="B35" s="345"/>
      <c r="C35" s="189"/>
      <c r="D35" s="186"/>
      <c r="E35" s="200"/>
      <c r="F35" s="187">
        <f t="shared" si="0"/>
        <v>0</v>
      </c>
      <c r="G35" s="192"/>
      <c r="H35" s="3"/>
      <c r="I35" s="250"/>
      <c r="J35" s="209"/>
      <c r="K35" s="185"/>
      <c r="L35" s="186"/>
      <c r="M35" s="188"/>
      <c r="N35" s="188">
        <f t="shared" si="1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/>
      <c r="B36" s="345"/>
      <c r="C36" s="189"/>
      <c r="D36" s="188"/>
      <c r="E36" s="200"/>
      <c r="F36" s="188">
        <f t="shared" si="0"/>
        <v>0</v>
      </c>
      <c r="G36" s="192"/>
      <c r="I36" s="191"/>
      <c r="J36" s="55"/>
      <c r="K36" s="185"/>
      <c r="L36" s="186"/>
      <c r="M36" s="188"/>
      <c r="N36" s="187">
        <f t="shared" si="1"/>
        <v>0</v>
      </c>
      <c r="O36" s="198"/>
    </row>
    <row r="37" spans="1:42" ht="13" x14ac:dyDescent="0.3">
      <c r="A37" s="250"/>
      <c r="B37" s="345"/>
      <c r="C37" s="189"/>
      <c r="D37" s="188"/>
      <c r="E37" s="200"/>
      <c r="F37" s="187">
        <f t="shared" si="0"/>
        <v>0</v>
      </c>
      <c r="G37" s="192"/>
      <c r="I37" s="191"/>
      <c r="J37" s="55"/>
      <c r="K37" s="185"/>
      <c r="L37" s="186"/>
      <c r="M37" s="188"/>
      <c r="N37" s="188">
        <f t="shared" si="1"/>
        <v>0</v>
      </c>
      <c r="O37" s="198"/>
    </row>
    <row r="38" spans="1:42" ht="13" x14ac:dyDescent="0.3">
      <c r="A38" s="250"/>
      <c r="B38" s="345"/>
      <c r="C38" s="189"/>
      <c r="D38" s="188"/>
      <c r="E38" s="200"/>
      <c r="F38" s="187">
        <f t="shared" si="0"/>
        <v>0</v>
      </c>
      <c r="G38" s="192"/>
      <c r="I38" s="191"/>
      <c r="J38" s="55"/>
      <c r="K38" s="185"/>
      <c r="L38" s="186"/>
      <c r="M38" s="188"/>
      <c r="N38" s="188">
        <f t="shared" si="1"/>
        <v>0</v>
      </c>
      <c r="O38" s="198"/>
    </row>
    <row r="39" spans="1:42" ht="13" x14ac:dyDescent="0.3">
      <c r="A39" s="250"/>
      <c r="B39" s="345"/>
      <c r="C39" s="189"/>
      <c r="D39" s="188"/>
      <c r="E39" s="200"/>
      <c r="F39" s="187">
        <f t="shared" si="0"/>
        <v>0</v>
      </c>
      <c r="G39" s="192"/>
      <c r="I39" s="250"/>
      <c r="J39" s="209"/>
      <c r="K39" s="185"/>
      <c r="L39" s="186"/>
      <c r="M39" s="188"/>
      <c r="N39" s="188">
        <f t="shared" si="1"/>
        <v>0</v>
      </c>
      <c r="O39" s="198"/>
    </row>
    <row r="40" spans="1:42" ht="13" x14ac:dyDescent="0.3">
      <c r="A40" s="250"/>
      <c r="B40" s="345"/>
      <c r="C40" s="189"/>
      <c r="D40" s="188"/>
      <c r="E40" s="200"/>
      <c r="F40" s="187">
        <f t="shared" si="0"/>
        <v>0</v>
      </c>
      <c r="G40" s="192"/>
      <c r="I40" s="191"/>
      <c r="J40" s="55"/>
      <c r="K40" s="185"/>
      <c r="L40" s="186"/>
      <c r="M40" s="188"/>
      <c r="N40" s="188">
        <f t="shared" si="1"/>
        <v>0</v>
      </c>
      <c r="O40" s="198"/>
    </row>
    <row r="41" spans="1:42" ht="13" x14ac:dyDescent="0.3">
      <c r="A41" s="250"/>
      <c r="B41" s="345"/>
      <c r="C41" s="189"/>
      <c r="D41" s="188"/>
      <c r="E41" s="200"/>
      <c r="F41" s="187">
        <f t="shared" si="0"/>
        <v>0</v>
      </c>
      <c r="G41" s="192"/>
      <c r="I41" s="191"/>
      <c r="J41" s="55"/>
      <c r="K41" s="185"/>
      <c r="L41" s="186"/>
      <c r="M41" s="188"/>
      <c r="N41" s="188">
        <f t="shared" si="1"/>
        <v>0</v>
      </c>
      <c r="O41" s="198"/>
    </row>
    <row r="42" spans="1:42" ht="13" x14ac:dyDescent="0.3">
      <c r="A42" s="250"/>
      <c r="B42" s="345"/>
      <c r="C42" s="189"/>
      <c r="D42" s="188"/>
      <c r="E42" s="200"/>
      <c r="F42" s="187">
        <f t="shared" si="0"/>
        <v>0</v>
      </c>
      <c r="G42" s="192"/>
      <c r="I42" s="250"/>
      <c r="J42" s="209"/>
      <c r="K42" s="185"/>
      <c r="L42" s="186"/>
      <c r="M42" s="188"/>
      <c r="N42" s="188">
        <f t="shared" si="1"/>
        <v>0</v>
      </c>
      <c r="O42" s="198"/>
    </row>
    <row r="43" spans="1:42" s="154" customFormat="1" ht="13" x14ac:dyDescent="0.3">
      <c r="A43" s="250"/>
      <c r="B43" s="345"/>
      <c r="C43" s="189"/>
      <c r="D43" s="186"/>
      <c r="E43" s="200"/>
      <c r="F43" s="187">
        <f t="shared" si="0"/>
        <v>0</v>
      </c>
      <c r="G43" s="192"/>
      <c r="H43" s="3"/>
      <c r="I43" s="250"/>
      <c r="J43" s="209"/>
      <c r="K43" s="185"/>
      <c r="L43" s="186"/>
      <c r="M43" s="188"/>
      <c r="N43" s="188">
        <f t="shared" si="1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/>
      <c r="B44" s="345"/>
      <c r="C44" s="189"/>
      <c r="D44" s="188"/>
      <c r="E44" s="200"/>
      <c r="F44" s="187">
        <f t="shared" si="0"/>
        <v>0</v>
      </c>
      <c r="G44" s="192"/>
      <c r="I44" s="250"/>
      <c r="J44" s="209"/>
      <c r="K44" s="185"/>
      <c r="L44" s="186"/>
      <c r="M44" s="188"/>
      <c r="N44" s="188">
        <f t="shared" si="1"/>
        <v>0</v>
      </c>
      <c r="O44" s="198"/>
    </row>
    <row r="45" spans="1:42" s="154" customFormat="1" ht="13" x14ac:dyDescent="0.3">
      <c r="A45" s="250"/>
      <c r="B45" s="345"/>
      <c r="C45" s="189"/>
      <c r="D45" s="186"/>
      <c r="E45" s="200"/>
      <c r="F45" s="187">
        <f t="shared" si="0"/>
        <v>0</v>
      </c>
      <c r="G45" s="192"/>
      <c r="H45" s="3"/>
      <c r="I45" s="250"/>
      <c r="J45" s="209"/>
      <c r="K45" s="185"/>
      <c r="L45" s="186"/>
      <c r="M45" s="188"/>
      <c r="N45" s="188">
        <f t="shared" si="1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/>
      <c r="B46" s="345"/>
      <c r="C46" s="189"/>
      <c r="D46" s="188"/>
      <c r="E46" s="200"/>
      <c r="F46" s="188">
        <f t="shared" si="0"/>
        <v>0</v>
      </c>
      <c r="G46" s="192"/>
      <c r="I46" s="191"/>
      <c r="J46" s="55"/>
      <c r="K46" s="185"/>
      <c r="L46" s="186"/>
      <c r="M46" s="188"/>
      <c r="N46" s="187">
        <f t="shared" si="1"/>
        <v>0</v>
      </c>
      <c r="O46" s="198"/>
    </row>
    <row r="47" spans="1:42" ht="13" x14ac:dyDescent="0.3">
      <c r="A47" s="250"/>
      <c r="B47" s="345"/>
      <c r="C47" s="189"/>
      <c r="D47" s="188"/>
      <c r="E47" s="200"/>
      <c r="F47" s="187">
        <f t="shared" si="0"/>
        <v>0</v>
      </c>
      <c r="G47" s="192"/>
      <c r="I47" s="191"/>
      <c r="J47" s="55"/>
      <c r="K47" s="185"/>
      <c r="L47" s="186"/>
      <c r="M47" s="188"/>
      <c r="N47" s="188">
        <f t="shared" si="1"/>
        <v>0</v>
      </c>
      <c r="O47" s="198"/>
    </row>
    <row r="48" spans="1:42" ht="13" x14ac:dyDescent="0.3">
      <c r="A48" s="250"/>
      <c r="B48" s="345"/>
      <c r="C48" s="189"/>
      <c r="D48" s="188"/>
      <c r="E48" s="200"/>
      <c r="F48" s="187">
        <f t="shared" si="0"/>
        <v>0</v>
      </c>
      <c r="G48" s="192"/>
      <c r="I48" s="191"/>
      <c r="J48" s="55"/>
      <c r="K48" s="185"/>
      <c r="L48" s="186"/>
      <c r="M48" s="188"/>
      <c r="N48" s="188">
        <f t="shared" si="1"/>
        <v>0</v>
      </c>
      <c r="O48" s="198"/>
    </row>
    <row r="49" spans="1:42" ht="13" x14ac:dyDescent="0.3">
      <c r="A49" s="250"/>
      <c r="B49" s="345"/>
      <c r="C49" s="189"/>
      <c r="D49" s="188"/>
      <c r="E49" s="200"/>
      <c r="F49" s="187">
        <f t="shared" si="0"/>
        <v>0</v>
      </c>
      <c r="G49" s="192"/>
      <c r="I49" s="250"/>
      <c r="J49" s="209"/>
      <c r="K49" s="185"/>
      <c r="L49" s="186"/>
      <c r="M49" s="188"/>
      <c r="N49" s="188">
        <f t="shared" si="1"/>
        <v>0</v>
      </c>
      <c r="O49" s="198"/>
    </row>
    <row r="50" spans="1:42" ht="13" x14ac:dyDescent="0.3">
      <c r="A50" s="250"/>
      <c r="B50" s="345"/>
      <c r="C50" s="189"/>
      <c r="D50" s="188"/>
      <c r="E50" s="200"/>
      <c r="F50" s="187">
        <f t="shared" si="0"/>
        <v>0</v>
      </c>
      <c r="G50" s="192"/>
      <c r="I50" s="191"/>
      <c r="J50" s="55"/>
      <c r="K50" s="185"/>
      <c r="L50" s="186"/>
      <c r="M50" s="188"/>
      <c r="N50" s="188">
        <f t="shared" si="1"/>
        <v>0</v>
      </c>
      <c r="O50" s="198"/>
    </row>
    <row r="51" spans="1:42" ht="13" x14ac:dyDescent="0.3">
      <c r="A51" s="250"/>
      <c r="B51" s="345"/>
      <c r="C51" s="189"/>
      <c r="D51" s="188"/>
      <c r="E51" s="200"/>
      <c r="F51" s="187">
        <f t="shared" si="0"/>
        <v>0</v>
      </c>
      <c r="G51" s="192"/>
      <c r="I51" s="191"/>
      <c r="J51" s="55"/>
      <c r="K51" s="185"/>
      <c r="L51" s="186"/>
      <c r="M51" s="188"/>
      <c r="N51" s="188">
        <f t="shared" si="1"/>
        <v>0</v>
      </c>
      <c r="O51" s="198"/>
    </row>
    <row r="52" spans="1:42" ht="13" x14ac:dyDescent="0.3">
      <c r="A52" s="250"/>
      <c r="B52" s="345"/>
      <c r="C52" s="189"/>
      <c r="D52" s="188"/>
      <c r="E52" s="200"/>
      <c r="F52" s="187">
        <f t="shared" si="0"/>
        <v>0</v>
      </c>
      <c r="G52" s="192"/>
      <c r="I52" s="250"/>
      <c r="J52" s="209"/>
      <c r="K52" s="185"/>
      <c r="L52" s="186"/>
      <c r="M52" s="188"/>
      <c r="N52" s="188">
        <f t="shared" si="1"/>
        <v>0</v>
      </c>
      <c r="O52" s="198"/>
    </row>
    <row r="53" spans="1:42" s="154" customFormat="1" ht="13" x14ac:dyDescent="0.3">
      <c r="A53" s="250"/>
      <c r="B53" s="345"/>
      <c r="C53" s="189"/>
      <c r="D53" s="186"/>
      <c r="E53" s="200"/>
      <c r="F53" s="187">
        <f t="shared" si="0"/>
        <v>0</v>
      </c>
      <c r="G53" s="192"/>
      <c r="H53" s="3"/>
      <c r="I53" s="250"/>
      <c r="J53" s="209"/>
      <c r="K53" s="185"/>
      <c r="L53" s="186"/>
      <c r="M53" s="188"/>
      <c r="N53" s="188">
        <f t="shared" si="1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0"/>
      <c r="B54" s="345"/>
      <c r="C54" s="189"/>
      <c r="D54" s="186"/>
      <c r="E54" s="200"/>
      <c r="F54" s="187">
        <f t="shared" si="0"/>
        <v>0</v>
      </c>
      <c r="G54" s="192"/>
      <c r="I54" s="191"/>
      <c r="J54" s="55"/>
      <c r="K54" s="185"/>
      <c r="L54" s="186"/>
      <c r="M54" s="188"/>
      <c r="N54" s="188">
        <f t="shared" si="1"/>
        <v>0</v>
      </c>
      <c r="O54" s="198"/>
    </row>
    <row r="55" spans="1:42" s="3" customFormat="1" ht="13" thickBot="1" x14ac:dyDescent="0.3">
      <c r="A55" s="193"/>
      <c r="B55" s="194" t="s">
        <v>5</v>
      </c>
      <c r="C55" s="195">
        <f>SUM(C4:C54)</f>
        <v>0</v>
      </c>
      <c r="D55" s="195">
        <f>SUM(D4:D54)</f>
        <v>0</v>
      </c>
      <c r="E55" s="195">
        <f>SUM(E4:E54)</f>
        <v>0</v>
      </c>
      <c r="F55" s="196">
        <f>SUM(C55:E55)</f>
        <v>0</v>
      </c>
      <c r="G55" s="197"/>
      <c r="I55" s="193"/>
      <c r="J55" s="194" t="s">
        <v>5</v>
      </c>
      <c r="K55" s="195">
        <f>SUM(K4:K54)</f>
        <v>0</v>
      </c>
      <c r="L55" s="195">
        <f>SUM(L4:L54)</f>
        <v>0</v>
      </c>
      <c r="M55" s="195">
        <f>SUM(M4:M54)</f>
        <v>0</v>
      </c>
      <c r="N55" s="196">
        <f>SUM(N4:N54)</f>
        <v>0</v>
      </c>
      <c r="O55" s="197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6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6"/>
    </row>
    <row r="73" spans="4:16" s="3" customFormat="1" x14ac:dyDescent="0.25">
      <c r="D73" s="1"/>
      <c r="E73" s="1"/>
      <c r="L73" s="1"/>
      <c r="M73" s="1"/>
      <c r="P73" s="346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EEBF-6131-4AF3-93EC-9D576183869D}">
  <dimension ref="A1:DK125"/>
  <sheetViews>
    <sheetView showGridLines="0" topLeftCell="H74" zoomScale="84" zoomScaleNormal="84" workbookViewId="0">
      <selection activeCell="I115" sqref="I115:AC115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179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1"/>
      <c r="B2" s="241"/>
      <c r="C2" s="156"/>
      <c r="D2" s="27"/>
      <c r="E2" s="157"/>
      <c r="L2" s="5"/>
    </row>
    <row r="3" spans="1:115" s="6" customFormat="1" ht="43.4" customHeight="1" thickTop="1" thickBot="1" x14ac:dyDescent="0.3">
      <c r="A3" s="292" t="s">
        <v>131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tr">
        <f>' 01 2024'!H3</f>
        <v>Contributions Normales</v>
      </c>
      <c r="I3" s="267" t="str">
        <f>' 01 2024'!I3</f>
        <v>Ventes Littérature</v>
      </c>
      <c r="J3" s="267" t="str">
        <f>' 01 2024'!J3</f>
        <v>Recettes Fêtes IGPB</v>
      </c>
      <c r="K3" s="267" t="str">
        <f>' 01 2024'!K3</f>
        <v>Chapeaux Réunion IGPB</v>
      </c>
      <c r="L3" s="267" t="str">
        <f>' 01 2024'!L3</f>
        <v>Recettes Exeption- nelles</v>
      </c>
      <c r="M3" s="267" t="str">
        <f>' 01 2024'!M3</f>
        <v>Virements Internes Livert A</v>
      </c>
      <c r="N3" s="269" t="str">
        <f>' 01 2024'!N3</f>
        <v>Reports Caisse +       BNP( N-1)</v>
      </c>
      <c r="O3" s="426" t="str">
        <f>' 01 2024'!O3</f>
        <v xml:space="preserve">Location local Sauton + charges </v>
      </c>
      <c r="P3" s="268" t="str">
        <f>' 01 2024'!P3</f>
        <v>Electicité - Eaux Local Sauton</v>
      </c>
      <c r="Q3" s="268" t="str">
        <f>' 01 2024'!Q3</f>
        <v>Entretien équipement IGPB, Petits travaux</v>
      </c>
      <c r="R3" s="268" t="str">
        <f>' 01 2024'!R3</f>
        <v>Achat de littérature BSG+ Médailles</v>
      </c>
      <c r="S3" s="268" t="str">
        <f>' 01 2024'!S3</f>
        <v>Achat de littérature Hors (BSG &amp; Médailles)</v>
      </c>
      <c r="T3" s="268" t="str">
        <f>' 01 2024'!T3</f>
        <v>Dépenses Fêtes IGPB</v>
      </c>
      <c r="U3" s="268" t="str">
        <f>' 01 2024'!U3</f>
        <v>Informatique, Téléphone, Abonnement Internet</v>
      </c>
      <c r="V3" s="268" t="str">
        <f>' 01 2024'!V3</f>
        <v>Frais Secrétariat, Lingettes, Gel …</v>
      </c>
      <c r="W3" s="268" t="str">
        <f>' 01 2024'!W3</f>
        <v>Location Salles Réunions</v>
      </c>
      <c r="X3" s="268" t="str">
        <f>' 01 2024'!X3</f>
        <v>Transport parking</v>
      </c>
      <c r="Y3" s="268" t="str">
        <f>' 01 2024'!Y3</f>
        <v>Frais Bancaires</v>
      </c>
      <c r="Z3" s="268" t="str">
        <f>' 01 2024'!Z3</f>
        <v>Virements internes</v>
      </c>
      <c r="AA3" s="269" t="str">
        <f>' 01 2024'!AA3</f>
        <v>Dépenses exception- nelles</v>
      </c>
      <c r="AB3" s="426" t="str">
        <f>' 01 2024'!AB3</f>
        <v>Evolutions Informatiques (1500 €)</v>
      </c>
      <c r="AC3" s="269" t="str">
        <f>' 01 2024'!AC3</f>
        <v>Gros Travaux Sauton (3000 €)</v>
      </c>
    </row>
    <row r="4" spans="1:115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282" t="s">
        <v>33</v>
      </c>
      <c r="AB4" s="468" t="s">
        <v>138</v>
      </c>
      <c r="AC4" s="282" t="s">
        <v>138</v>
      </c>
    </row>
    <row r="5" spans="1:115" s="7" customFormat="1" ht="15" customHeight="1" thickBot="1" x14ac:dyDescent="0.3">
      <c r="A5" s="246" t="s">
        <v>34</v>
      </c>
      <c r="B5" s="46" t="s">
        <v>35</v>
      </c>
      <c r="C5" s="247"/>
      <c r="D5" s="256">
        <f>' 09 2024'!D118</f>
        <v>12956.810000000009</v>
      </c>
      <c r="E5" s="169"/>
      <c r="F5" s="170">
        <f>' 09 2024'!F118</f>
        <v>109.70000000000164</v>
      </c>
      <c r="G5" s="257"/>
      <c r="H5" s="271"/>
      <c r="I5" s="171"/>
      <c r="J5" s="171"/>
      <c r="K5" s="171"/>
      <c r="L5" s="172"/>
      <c r="M5" s="171"/>
      <c r="N5" s="272">
        <f>SUM(D5:F5)</f>
        <v>13066.510000000009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4"/>
      <c r="AB5" s="283"/>
      <c r="AC5" s="284"/>
      <c r="AD5" s="8"/>
      <c r="AE5" s="8"/>
      <c r="AF5" s="8"/>
      <c r="AG5" s="8"/>
    </row>
    <row r="6" spans="1:115" s="162" customFormat="1" ht="12" customHeight="1" x14ac:dyDescent="0.25">
      <c r="A6" s="248"/>
      <c r="B6" s="201"/>
      <c r="C6" s="249"/>
      <c r="D6" s="258"/>
      <c r="E6" s="202"/>
      <c r="F6" s="203"/>
      <c r="G6" s="259"/>
      <c r="H6" s="273"/>
      <c r="I6" s="204"/>
      <c r="J6" s="204"/>
      <c r="K6" s="204"/>
      <c r="L6" s="205"/>
      <c r="M6" s="204"/>
      <c r="N6" s="274"/>
      <c r="O6" s="285"/>
      <c r="P6" s="206"/>
      <c r="Q6" s="206"/>
      <c r="R6" s="206"/>
      <c r="S6" s="206"/>
      <c r="T6" s="207"/>
      <c r="U6" s="206"/>
      <c r="V6" s="208"/>
      <c r="W6" s="206"/>
      <c r="X6" s="206"/>
      <c r="Y6" s="206"/>
      <c r="Z6" s="206"/>
      <c r="AA6" s="286"/>
      <c r="AB6" s="285"/>
      <c r="AC6" s="286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250"/>
      <c r="B7" s="209"/>
      <c r="C7" s="251"/>
      <c r="D7" s="260"/>
      <c r="E7" s="199"/>
      <c r="F7" s="200"/>
      <c r="G7" s="261"/>
      <c r="H7" s="275"/>
      <c r="I7" s="173"/>
      <c r="J7" s="173"/>
      <c r="K7" s="173"/>
      <c r="L7" s="174"/>
      <c r="M7" s="173"/>
      <c r="N7" s="276"/>
      <c r="O7" s="287"/>
      <c r="P7" s="177"/>
      <c r="Q7" s="177"/>
      <c r="R7" s="177"/>
      <c r="S7" s="177"/>
      <c r="T7" s="210"/>
      <c r="U7" s="177"/>
      <c r="V7" s="178"/>
      <c r="W7" s="177"/>
      <c r="X7" s="177"/>
      <c r="Y7" s="177"/>
      <c r="Z7" s="177"/>
      <c r="AA7" s="288"/>
      <c r="AB7" s="458"/>
      <c r="AC7" s="453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250"/>
      <c r="B8" s="209"/>
      <c r="C8" s="251"/>
      <c r="D8" s="260"/>
      <c r="E8" s="199"/>
      <c r="F8" s="200"/>
      <c r="G8" s="261"/>
      <c r="H8" s="275"/>
      <c r="I8" s="173"/>
      <c r="J8" s="173"/>
      <c r="K8" s="173"/>
      <c r="L8" s="174"/>
      <c r="M8" s="173"/>
      <c r="N8" s="276"/>
      <c r="O8" s="287"/>
      <c r="P8" s="177"/>
      <c r="Q8" s="177"/>
      <c r="R8" s="177"/>
      <c r="S8" s="177"/>
      <c r="T8" s="210"/>
      <c r="U8" s="177"/>
      <c r="V8" s="178"/>
      <c r="W8" s="177"/>
      <c r="X8" s="177"/>
      <c r="Y8" s="177"/>
      <c r="Z8" s="177"/>
      <c r="AA8" s="288"/>
      <c r="AB8" s="458"/>
      <c r="AC8" s="453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250"/>
      <c r="B9" s="209"/>
      <c r="C9" s="251"/>
      <c r="D9" s="260"/>
      <c r="E9" s="199"/>
      <c r="F9" s="200"/>
      <c r="G9" s="261"/>
      <c r="H9" s="275"/>
      <c r="I9" s="173"/>
      <c r="J9" s="173"/>
      <c r="K9" s="173"/>
      <c r="L9" s="174"/>
      <c r="M9" s="173"/>
      <c r="N9" s="276"/>
      <c r="O9" s="287"/>
      <c r="P9" s="177"/>
      <c r="Q9" s="177"/>
      <c r="R9" s="177"/>
      <c r="S9" s="177"/>
      <c r="T9" s="210"/>
      <c r="U9" s="177"/>
      <c r="V9" s="178"/>
      <c r="W9" s="177"/>
      <c r="X9" s="177"/>
      <c r="Y9" s="177"/>
      <c r="Z9" s="177"/>
      <c r="AA9" s="288"/>
      <c r="AB9" s="287"/>
      <c r="AC9" s="288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250"/>
      <c r="B10" s="209"/>
      <c r="C10" s="251"/>
      <c r="D10" s="260"/>
      <c r="E10" s="199"/>
      <c r="F10" s="200"/>
      <c r="G10" s="261"/>
      <c r="H10" s="275"/>
      <c r="I10" s="173"/>
      <c r="J10" s="173"/>
      <c r="K10" s="173"/>
      <c r="L10" s="174"/>
      <c r="M10" s="173"/>
      <c r="N10" s="276"/>
      <c r="O10" s="287"/>
      <c r="P10" s="177"/>
      <c r="Q10" s="177"/>
      <c r="R10" s="177"/>
      <c r="S10" s="177"/>
      <c r="T10" s="210"/>
      <c r="U10" s="177"/>
      <c r="V10" s="178"/>
      <c r="W10" s="177"/>
      <c r="X10" s="177"/>
      <c r="Y10" s="177"/>
      <c r="Z10" s="177"/>
      <c r="AA10" s="288"/>
      <c r="AB10" s="458"/>
      <c r="AC10" s="453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250"/>
      <c r="B11" s="209"/>
      <c r="C11" s="251"/>
      <c r="D11" s="260"/>
      <c r="E11" s="199"/>
      <c r="F11" s="200"/>
      <c r="G11" s="261"/>
      <c r="H11" s="275"/>
      <c r="I11" s="173"/>
      <c r="J11" s="173"/>
      <c r="K11" s="173"/>
      <c r="L11" s="174"/>
      <c r="M11" s="173"/>
      <c r="N11" s="276"/>
      <c r="O11" s="287"/>
      <c r="P11" s="177"/>
      <c r="Q11" s="177"/>
      <c r="R11" s="177"/>
      <c r="S11" s="177"/>
      <c r="T11" s="210"/>
      <c r="U11" s="177"/>
      <c r="V11" s="178"/>
      <c r="W11" s="177"/>
      <c r="X11" s="177"/>
      <c r="Y11" s="177"/>
      <c r="Z11" s="177"/>
      <c r="AA11" s="288"/>
      <c r="AB11" s="458"/>
      <c r="AC11" s="453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250"/>
      <c r="B12" s="209"/>
      <c r="C12" s="251"/>
      <c r="D12" s="260"/>
      <c r="E12" s="199"/>
      <c r="F12" s="200"/>
      <c r="G12" s="261"/>
      <c r="H12" s="275"/>
      <c r="I12" s="173"/>
      <c r="J12" s="173"/>
      <c r="K12" s="173"/>
      <c r="L12" s="174"/>
      <c r="M12" s="173"/>
      <c r="N12" s="276"/>
      <c r="O12" s="287"/>
      <c r="P12" s="177"/>
      <c r="Q12" s="177"/>
      <c r="R12" s="177"/>
      <c r="S12" s="177"/>
      <c r="T12" s="210"/>
      <c r="U12" s="177"/>
      <c r="V12" s="178"/>
      <c r="W12" s="177"/>
      <c r="X12" s="177"/>
      <c r="Y12" s="177"/>
      <c r="Z12" s="177"/>
      <c r="AA12" s="288"/>
      <c r="AB12" s="458"/>
      <c r="AC12" s="453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250"/>
      <c r="B13" s="209"/>
      <c r="C13" s="251"/>
      <c r="D13" s="260"/>
      <c r="E13" s="199"/>
      <c r="F13" s="200"/>
      <c r="G13" s="261"/>
      <c r="H13" s="275"/>
      <c r="I13" s="173"/>
      <c r="J13" s="173"/>
      <c r="K13" s="173"/>
      <c r="L13" s="174"/>
      <c r="M13" s="173"/>
      <c r="N13" s="276"/>
      <c r="O13" s="287"/>
      <c r="P13" s="177"/>
      <c r="Q13" s="177"/>
      <c r="R13" s="177"/>
      <c r="S13" s="177"/>
      <c r="T13" s="210"/>
      <c r="U13" s="177"/>
      <c r="V13" s="178"/>
      <c r="W13" s="177"/>
      <c r="X13" s="177"/>
      <c r="Y13" s="177"/>
      <c r="Z13" s="177"/>
      <c r="AA13" s="288"/>
      <c r="AB13" s="458"/>
      <c r="AC13" s="453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250"/>
      <c r="B14" s="209"/>
      <c r="C14" s="251"/>
      <c r="D14" s="260"/>
      <c r="E14" s="199"/>
      <c r="F14" s="200"/>
      <c r="G14" s="261"/>
      <c r="H14" s="275"/>
      <c r="I14" s="173"/>
      <c r="J14" s="173"/>
      <c r="K14" s="173"/>
      <c r="L14" s="174"/>
      <c r="M14" s="173"/>
      <c r="N14" s="276"/>
      <c r="O14" s="287"/>
      <c r="P14" s="177"/>
      <c r="Q14" s="177"/>
      <c r="R14" s="177"/>
      <c r="S14" s="177"/>
      <c r="T14" s="210"/>
      <c r="U14" s="177"/>
      <c r="V14" s="178"/>
      <c r="W14" s="177"/>
      <c r="X14" s="177"/>
      <c r="Y14" s="177"/>
      <c r="Z14" s="177"/>
      <c r="AA14" s="288"/>
      <c r="AB14" s="458"/>
      <c r="AC14" s="453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250"/>
      <c r="B15" s="209"/>
      <c r="C15" s="251"/>
      <c r="D15" s="260"/>
      <c r="E15" s="199"/>
      <c r="F15" s="200"/>
      <c r="G15" s="261"/>
      <c r="H15" s="275"/>
      <c r="I15" s="173"/>
      <c r="J15" s="173"/>
      <c r="K15" s="173"/>
      <c r="L15" s="174"/>
      <c r="M15" s="173"/>
      <c r="N15" s="276"/>
      <c r="O15" s="287"/>
      <c r="P15" s="177"/>
      <c r="Q15" s="177"/>
      <c r="R15" s="177"/>
      <c r="S15" s="177"/>
      <c r="T15" s="210"/>
      <c r="U15" s="177"/>
      <c r="V15" s="178"/>
      <c r="W15" s="177"/>
      <c r="X15" s="177"/>
      <c r="Y15" s="177"/>
      <c r="Z15" s="177"/>
      <c r="AA15" s="288"/>
      <c r="AB15" s="458"/>
      <c r="AC15" s="453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250"/>
      <c r="B16" s="209"/>
      <c r="C16" s="251"/>
      <c r="D16" s="260"/>
      <c r="E16" s="199"/>
      <c r="F16" s="200"/>
      <c r="G16" s="261"/>
      <c r="H16" s="275"/>
      <c r="I16" s="173"/>
      <c r="J16" s="173"/>
      <c r="K16" s="173"/>
      <c r="L16" s="174"/>
      <c r="M16" s="173"/>
      <c r="N16" s="276"/>
      <c r="O16" s="287"/>
      <c r="P16" s="177"/>
      <c r="Q16" s="177"/>
      <c r="R16" s="177"/>
      <c r="S16" s="177"/>
      <c r="T16" s="210"/>
      <c r="U16" s="177"/>
      <c r="V16" s="178"/>
      <c r="W16" s="177"/>
      <c r="X16" s="177"/>
      <c r="Y16" s="177"/>
      <c r="Z16" s="177"/>
      <c r="AA16" s="288"/>
      <c r="AB16" s="458"/>
      <c r="AC16" s="453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0"/>
      <c r="B17" s="209"/>
      <c r="C17" s="251"/>
      <c r="D17" s="260"/>
      <c r="E17" s="199"/>
      <c r="F17" s="200"/>
      <c r="G17" s="261"/>
      <c r="H17" s="275"/>
      <c r="I17" s="173"/>
      <c r="J17" s="173"/>
      <c r="K17" s="173"/>
      <c r="L17" s="174"/>
      <c r="M17" s="173"/>
      <c r="N17" s="276"/>
      <c r="O17" s="287"/>
      <c r="P17" s="177"/>
      <c r="Q17" s="177"/>
      <c r="R17" s="177"/>
      <c r="S17" s="177"/>
      <c r="T17" s="210"/>
      <c r="U17" s="177"/>
      <c r="V17" s="178"/>
      <c r="W17" s="177"/>
      <c r="X17" s="177"/>
      <c r="Y17" s="177"/>
      <c r="Z17" s="177"/>
      <c r="AA17" s="288"/>
      <c r="AB17" s="287"/>
      <c r="AC17" s="288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0"/>
      <c r="B18" s="209"/>
      <c r="C18" s="251"/>
      <c r="D18" s="260"/>
      <c r="E18" s="199"/>
      <c r="F18" s="200"/>
      <c r="G18" s="261"/>
      <c r="H18" s="275"/>
      <c r="I18" s="173"/>
      <c r="J18" s="173"/>
      <c r="K18" s="173"/>
      <c r="L18" s="174"/>
      <c r="M18" s="173"/>
      <c r="N18" s="276"/>
      <c r="O18" s="287"/>
      <c r="P18" s="177"/>
      <c r="Q18" s="177"/>
      <c r="R18" s="177"/>
      <c r="S18" s="177"/>
      <c r="T18" s="210"/>
      <c r="U18" s="177"/>
      <c r="V18" s="178"/>
      <c r="W18" s="177"/>
      <c r="X18" s="177"/>
      <c r="Y18" s="177"/>
      <c r="Z18" s="177"/>
      <c r="AA18" s="288"/>
      <c r="AB18" s="287"/>
      <c r="AC18" s="288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0"/>
      <c r="B19" s="209"/>
      <c r="C19" s="251"/>
      <c r="D19" s="260"/>
      <c r="E19" s="199"/>
      <c r="F19" s="200"/>
      <c r="G19" s="261"/>
      <c r="H19" s="275"/>
      <c r="I19" s="173"/>
      <c r="J19" s="173"/>
      <c r="K19" s="173"/>
      <c r="L19" s="174"/>
      <c r="M19" s="173"/>
      <c r="N19" s="276"/>
      <c r="O19" s="287"/>
      <c r="P19" s="177"/>
      <c r="Q19" s="177"/>
      <c r="R19" s="177"/>
      <c r="S19" s="177"/>
      <c r="T19" s="210"/>
      <c r="U19" s="177"/>
      <c r="V19" s="178"/>
      <c r="W19" s="177"/>
      <c r="X19" s="177"/>
      <c r="Y19" s="177"/>
      <c r="Z19" s="177"/>
      <c r="AA19" s="288"/>
      <c r="AB19" s="458"/>
      <c r="AC19" s="453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0"/>
      <c r="B20" s="209"/>
      <c r="C20" s="251"/>
      <c r="D20" s="260"/>
      <c r="E20" s="199"/>
      <c r="F20" s="200"/>
      <c r="G20" s="261"/>
      <c r="H20" s="275"/>
      <c r="I20" s="173"/>
      <c r="J20" s="173"/>
      <c r="K20" s="173"/>
      <c r="L20" s="174"/>
      <c r="M20" s="173"/>
      <c r="N20" s="276"/>
      <c r="O20" s="287"/>
      <c r="P20" s="177"/>
      <c r="Q20" s="177"/>
      <c r="R20" s="177"/>
      <c r="S20" s="177"/>
      <c r="T20" s="210"/>
      <c r="U20" s="177"/>
      <c r="V20" s="178"/>
      <c r="W20" s="177"/>
      <c r="X20" s="177"/>
      <c r="Y20" s="177"/>
      <c r="Z20" s="177"/>
      <c r="AA20" s="288"/>
      <c r="AB20" s="458"/>
      <c r="AC20" s="453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0"/>
      <c r="B21" s="209"/>
      <c r="C21" s="251"/>
      <c r="D21" s="260"/>
      <c r="E21" s="199"/>
      <c r="F21" s="200"/>
      <c r="G21" s="261"/>
      <c r="H21" s="275"/>
      <c r="I21" s="173"/>
      <c r="J21" s="173"/>
      <c r="K21" s="173"/>
      <c r="L21" s="174"/>
      <c r="M21" s="173"/>
      <c r="N21" s="276"/>
      <c r="O21" s="287"/>
      <c r="P21" s="177"/>
      <c r="Q21" s="177"/>
      <c r="R21" s="177"/>
      <c r="S21" s="177"/>
      <c r="T21" s="210"/>
      <c r="U21" s="177"/>
      <c r="V21" s="178"/>
      <c r="W21" s="177"/>
      <c r="X21" s="177"/>
      <c r="Y21" s="177"/>
      <c r="Z21" s="177"/>
      <c r="AA21" s="288"/>
      <c r="AB21" s="287"/>
      <c r="AC21" s="288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0"/>
      <c r="B22" s="209"/>
      <c r="C22" s="251"/>
      <c r="D22" s="260"/>
      <c r="E22" s="199"/>
      <c r="F22" s="200"/>
      <c r="G22" s="261"/>
      <c r="H22" s="275"/>
      <c r="I22" s="173"/>
      <c r="J22" s="173"/>
      <c r="K22" s="173"/>
      <c r="L22" s="174"/>
      <c r="M22" s="173"/>
      <c r="N22" s="276"/>
      <c r="O22" s="287"/>
      <c r="P22" s="177"/>
      <c r="Q22" s="177"/>
      <c r="R22" s="177"/>
      <c r="S22" s="177"/>
      <c r="T22" s="210"/>
      <c r="U22" s="177"/>
      <c r="V22" s="178"/>
      <c r="W22" s="177"/>
      <c r="X22" s="177"/>
      <c r="Y22" s="177"/>
      <c r="Z22" s="177"/>
      <c r="AA22" s="288"/>
      <c r="AB22" s="287"/>
      <c r="AC22" s="288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0"/>
      <c r="B23" s="209"/>
      <c r="C23" s="251"/>
      <c r="D23" s="260"/>
      <c r="E23" s="199"/>
      <c r="F23" s="200"/>
      <c r="G23" s="261"/>
      <c r="H23" s="275"/>
      <c r="I23" s="173"/>
      <c r="J23" s="173"/>
      <c r="K23" s="173"/>
      <c r="L23" s="174"/>
      <c r="M23" s="173"/>
      <c r="N23" s="276"/>
      <c r="O23" s="287"/>
      <c r="P23" s="177"/>
      <c r="Q23" s="177"/>
      <c r="R23" s="177"/>
      <c r="S23" s="177"/>
      <c r="T23" s="210"/>
      <c r="U23" s="177"/>
      <c r="V23" s="178"/>
      <c r="W23" s="177"/>
      <c r="X23" s="177"/>
      <c r="Y23" s="177"/>
      <c r="Z23" s="177"/>
      <c r="AA23" s="288"/>
      <c r="AB23" s="458"/>
      <c r="AC23" s="453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0"/>
      <c r="B24" s="209"/>
      <c r="C24" s="251"/>
      <c r="D24" s="260"/>
      <c r="E24" s="199"/>
      <c r="F24" s="200"/>
      <c r="G24" s="261"/>
      <c r="H24" s="275"/>
      <c r="I24" s="173"/>
      <c r="J24" s="173"/>
      <c r="K24" s="173"/>
      <c r="L24" s="174"/>
      <c r="M24" s="173"/>
      <c r="N24" s="276"/>
      <c r="O24" s="287"/>
      <c r="P24" s="177"/>
      <c r="Q24" s="177"/>
      <c r="R24" s="177"/>
      <c r="S24" s="177"/>
      <c r="T24" s="210"/>
      <c r="U24" s="177"/>
      <c r="V24" s="178"/>
      <c r="W24" s="177"/>
      <c r="X24" s="177"/>
      <c r="Y24" s="177"/>
      <c r="Z24" s="177"/>
      <c r="AA24" s="288"/>
      <c r="AB24" s="458"/>
      <c r="AC24" s="453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0"/>
      <c r="B25" s="209"/>
      <c r="C25" s="251"/>
      <c r="D25" s="260"/>
      <c r="E25" s="199"/>
      <c r="F25" s="200"/>
      <c r="G25" s="261"/>
      <c r="H25" s="275"/>
      <c r="I25" s="173"/>
      <c r="J25" s="173"/>
      <c r="K25" s="173"/>
      <c r="L25" s="174"/>
      <c r="M25" s="173"/>
      <c r="N25" s="276"/>
      <c r="O25" s="287"/>
      <c r="P25" s="177"/>
      <c r="Q25" s="177"/>
      <c r="R25" s="177"/>
      <c r="S25" s="177"/>
      <c r="T25" s="210"/>
      <c r="U25" s="177"/>
      <c r="V25" s="178"/>
      <c r="W25" s="177"/>
      <c r="X25" s="177"/>
      <c r="Y25" s="177"/>
      <c r="Z25" s="177"/>
      <c r="AA25" s="288"/>
      <c r="AB25" s="287"/>
      <c r="AC25" s="288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0"/>
      <c r="B26" s="209"/>
      <c r="C26" s="251"/>
      <c r="D26" s="260"/>
      <c r="E26" s="199"/>
      <c r="F26" s="200"/>
      <c r="G26" s="261"/>
      <c r="H26" s="275"/>
      <c r="I26" s="173"/>
      <c r="J26" s="173"/>
      <c r="K26" s="173"/>
      <c r="L26" s="174"/>
      <c r="M26" s="173"/>
      <c r="N26" s="276"/>
      <c r="O26" s="287"/>
      <c r="P26" s="177"/>
      <c r="Q26" s="177"/>
      <c r="R26" s="177"/>
      <c r="S26" s="177"/>
      <c r="T26" s="210"/>
      <c r="U26" s="177"/>
      <c r="V26" s="178"/>
      <c r="W26" s="177"/>
      <c r="X26" s="177"/>
      <c r="Y26" s="177"/>
      <c r="Z26" s="177"/>
      <c r="AA26" s="288"/>
      <c r="AB26" s="458"/>
      <c r="AC26" s="453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0"/>
      <c r="B27" s="209"/>
      <c r="C27" s="251"/>
      <c r="D27" s="260"/>
      <c r="E27" s="199"/>
      <c r="F27" s="200"/>
      <c r="G27" s="261"/>
      <c r="H27" s="275"/>
      <c r="I27" s="173"/>
      <c r="J27" s="173"/>
      <c r="K27" s="173"/>
      <c r="L27" s="174"/>
      <c r="M27" s="173"/>
      <c r="N27" s="276"/>
      <c r="O27" s="287"/>
      <c r="P27" s="177"/>
      <c r="Q27" s="177"/>
      <c r="R27" s="177"/>
      <c r="S27" s="177"/>
      <c r="T27" s="210"/>
      <c r="U27" s="177"/>
      <c r="V27" s="178"/>
      <c r="W27" s="177"/>
      <c r="X27" s="177"/>
      <c r="Y27" s="177"/>
      <c r="Z27" s="177"/>
      <c r="AA27" s="288"/>
      <c r="AB27" s="458"/>
      <c r="AC27" s="453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0"/>
      <c r="B28" s="209"/>
      <c r="C28" s="251"/>
      <c r="D28" s="260"/>
      <c r="E28" s="199"/>
      <c r="F28" s="200"/>
      <c r="G28" s="261"/>
      <c r="H28" s="275"/>
      <c r="I28" s="173"/>
      <c r="J28" s="173"/>
      <c r="K28" s="173"/>
      <c r="L28" s="174"/>
      <c r="M28" s="173"/>
      <c r="N28" s="276"/>
      <c r="O28" s="287"/>
      <c r="P28" s="177"/>
      <c r="Q28" s="177"/>
      <c r="R28" s="177"/>
      <c r="S28" s="177"/>
      <c r="T28" s="210"/>
      <c r="U28" s="177"/>
      <c r="V28" s="178"/>
      <c r="W28" s="177"/>
      <c r="X28" s="177"/>
      <c r="Y28" s="177"/>
      <c r="Z28" s="177"/>
      <c r="AA28" s="288"/>
      <c r="AB28" s="458"/>
      <c r="AC28" s="453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0"/>
      <c r="B29" s="209"/>
      <c r="C29" s="251"/>
      <c r="D29" s="260"/>
      <c r="E29" s="199"/>
      <c r="F29" s="200"/>
      <c r="G29" s="261"/>
      <c r="H29" s="275"/>
      <c r="I29" s="173"/>
      <c r="J29" s="173"/>
      <c r="K29" s="173"/>
      <c r="L29" s="174"/>
      <c r="M29" s="173"/>
      <c r="N29" s="276"/>
      <c r="O29" s="287"/>
      <c r="P29" s="177"/>
      <c r="Q29" s="177"/>
      <c r="R29" s="177"/>
      <c r="S29" s="177"/>
      <c r="T29" s="210"/>
      <c r="U29" s="177"/>
      <c r="V29" s="178"/>
      <c r="W29" s="177"/>
      <c r="X29" s="177"/>
      <c r="Y29" s="177"/>
      <c r="Z29" s="177"/>
      <c r="AA29" s="288"/>
      <c r="AB29" s="287"/>
      <c r="AC29" s="288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0"/>
      <c r="B30" s="209"/>
      <c r="C30" s="251"/>
      <c r="D30" s="260"/>
      <c r="E30" s="199"/>
      <c r="F30" s="200"/>
      <c r="G30" s="261"/>
      <c r="H30" s="275"/>
      <c r="I30" s="173"/>
      <c r="J30" s="173"/>
      <c r="K30" s="173"/>
      <c r="L30" s="174"/>
      <c r="M30" s="173"/>
      <c r="N30" s="276"/>
      <c r="O30" s="287"/>
      <c r="P30" s="177"/>
      <c r="Q30" s="177"/>
      <c r="R30" s="177"/>
      <c r="S30" s="177"/>
      <c r="T30" s="210"/>
      <c r="U30" s="177"/>
      <c r="V30" s="178"/>
      <c r="W30" s="177"/>
      <c r="X30" s="177"/>
      <c r="Y30" s="177"/>
      <c r="Z30" s="177"/>
      <c r="AA30" s="288"/>
      <c r="AB30" s="458"/>
      <c r="AC30" s="453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0"/>
      <c r="B31" s="209"/>
      <c r="C31" s="251"/>
      <c r="D31" s="260"/>
      <c r="E31" s="199"/>
      <c r="F31" s="200"/>
      <c r="G31" s="261"/>
      <c r="H31" s="275"/>
      <c r="I31" s="173"/>
      <c r="J31" s="173"/>
      <c r="K31" s="173"/>
      <c r="L31" s="174"/>
      <c r="M31" s="173"/>
      <c r="N31" s="276"/>
      <c r="O31" s="287"/>
      <c r="P31" s="177"/>
      <c r="Q31" s="177"/>
      <c r="R31" s="177"/>
      <c r="S31" s="177"/>
      <c r="T31" s="210"/>
      <c r="U31" s="177"/>
      <c r="V31" s="178"/>
      <c r="W31" s="177"/>
      <c r="X31" s="177"/>
      <c r="Y31" s="177"/>
      <c r="Z31" s="177"/>
      <c r="AA31" s="288"/>
      <c r="AB31" s="458"/>
      <c r="AC31" s="453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0"/>
      <c r="B32" s="209"/>
      <c r="C32" s="251"/>
      <c r="D32" s="260"/>
      <c r="E32" s="199"/>
      <c r="F32" s="200"/>
      <c r="G32" s="261"/>
      <c r="H32" s="275"/>
      <c r="I32" s="173"/>
      <c r="J32" s="173"/>
      <c r="K32" s="173"/>
      <c r="L32" s="174"/>
      <c r="M32" s="173"/>
      <c r="N32" s="276"/>
      <c r="O32" s="287"/>
      <c r="P32" s="177"/>
      <c r="Q32" s="177"/>
      <c r="R32" s="177"/>
      <c r="S32" s="177"/>
      <c r="T32" s="210"/>
      <c r="U32" s="177"/>
      <c r="V32" s="178"/>
      <c r="W32" s="177"/>
      <c r="X32" s="177"/>
      <c r="Y32" s="177"/>
      <c r="Z32" s="177"/>
      <c r="AA32" s="288"/>
      <c r="AB32" s="287"/>
      <c r="AC32" s="288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0"/>
      <c r="B33" s="209"/>
      <c r="C33" s="251"/>
      <c r="D33" s="260"/>
      <c r="E33" s="199"/>
      <c r="F33" s="200"/>
      <c r="G33" s="261"/>
      <c r="H33" s="275"/>
      <c r="I33" s="173"/>
      <c r="J33" s="173"/>
      <c r="K33" s="173"/>
      <c r="L33" s="174"/>
      <c r="M33" s="173"/>
      <c r="N33" s="276"/>
      <c r="O33" s="287"/>
      <c r="P33" s="177"/>
      <c r="Q33" s="177"/>
      <c r="R33" s="177"/>
      <c r="S33" s="177"/>
      <c r="T33" s="210"/>
      <c r="U33" s="177"/>
      <c r="V33" s="178"/>
      <c r="W33" s="177"/>
      <c r="X33" s="177"/>
      <c r="Y33" s="177"/>
      <c r="Z33" s="177"/>
      <c r="AA33" s="288"/>
      <c r="AB33" s="458"/>
      <c r="AC33" s="453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0"/>
      <c r="B34" s="209"/>
      <c r="C34" s="251"/>
      <c r="D34" s="260"/>
      <c r="E34" s="199"/>
      <c r="F34" s="200"/>
      <c r="G34" s="261"/>
      <c r="H34" s="275"/>
      <c r="I34" s="173"/>
      <c r="J34" s="173"/>
      <c r="K34" s="173"/>
      <c r="L34" s="174"/>
      <c r="M34" s="173"/>
      <c r="N34" s="276"/>
      <c r="O34" s="287"/>
      <c r="P34" s="177"/>
      <c r="Q34" s="177"/>
      <c r="R34" s="177"/>
      <c r="S34" s="177"/>
      <c r="T34" s="210"/>
      <c r="U34" s="177"/>
      <c r="V34" s="178"/>
      <c r="W34" s="177"/>
      <c r="X34" s="177"/>
      <c r="Y34" s="177"/>
      <c r="Z34" s="177"/>
      <c r="AA34" s="288"/>
      <c r="AB34" s="287"/>
      <c r="AC34" s="288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0"/>
      <c r="B35" s="209"/>
      <c r="C35" s="251"/>
      <c r="D35" s="260"/>
      <c r="E35" s="199"/>
      <c r="F35" s="200"/>
      <c r="G35" s="261"/>
      <c r="H35" s="275"/>
      <c r="I35" s="173"/>
      <c r="J35" s="173"/>
      <c r="K35" s="173"/>
      <c r="L35" s="174"/>
      <c r="M35" s="173"/>
      <c r="N35" s="276"/>
      <c r="O35" s="287"/>
      <c r="P35" s="17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288"/>
      <c r="AB35" s="458"/>
      <c r="AC35" s="453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0"/>
      <c r="B36" s="209"/>
      <c r="C36" s="251"/>
      <c r="D36" s="260"/>
      <c r="E36" s="199"/>
      <c r="F36" s="200"/>
      <c r="G36" s="261"/>
      <c r="H36" s="275"/>
      <c r="I36" s="173"/>
      <c r="J36" s="173"/>
      <c r="K36" s="173"/>
      <c r="L36" s="174"/>
      <c r="M36" s="173"/>
      <c r="N36" s="276"/>
      <c r="O36" s="287"/>
      <c r="P36" s="177"/>
      <c r="Q36" s="177"/>
      <c r="R36" s="177"/>
      <c r="S36" s="177"/>
      <c r="T36" s="210"/>
      <c r="U36" s="177"/>
      <c r="V36" s="178"/>
      <c r="W36" s="177"/>
      <c r="X36" s="177"/>
      <c r="Y36" s="177"/>
      <c r="Z36" s="177"/>
      <c r="AA36" s="288"/>
      <c r="AB36" s="287"/>
      <c r="AC36" s="288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0"/>
      <c r="B37" s="209"/>
      <c r="C37" s="251"/>
      <c r="D37" s="260"/>
      <c r="E37" s="199"/>
      <c r="F37" s="200"/>
      <c r="G37" s="261"/>
      <c r="H37" s="275"/>
      <c r="I37" s="173"/>
      <c r="J37" s="173"/>
      <c r="K37" s="173"/>
      <c r="L37" s="174"/>
      <c r="M37" s="173"/>
      <c r="N37" s="276"/>
      <c r="O37" s="287"/>
      <c r="P37" s="177"/>
      <c r="Q37" s="177"/>
      <c r="R37" s="177"/>
      <c r="S37" s="177"/>
      <c r="T37" s="210"/>
      <c r="U37" s="177"/>
      <c r="V37" s="178"/>
      <c r="W37" s="177"/>
      <c r="X37" s="177"/>
      <c r="Y37" s="177"/>
      <c r="Z37" s="177"/>
      <c r="AA37" s="288"/>
      <c r="AB37" s="287"/>
      <c r="AC37" s="288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0"/>
      <c r="B38" s="209"/>
      <c r="C38" s="251"/>
      <c r="D38" s="260"/>
      <c r="E38" s="199"/>
      <c r="F38" s="200"/>
      <c r="G38" s="261"/>
      <c r="H38" s="275"/>
      <c r="I38" s="173"/>
      <c r="J38" s="173"/>
      <c r="K38" s="173"/>
      <c r="L38" s="174"/>
      <c r="M38" s="173"/>
      <c r="N38" s="276"/>
      <c r="O38" s="287"/>
      <c r="P38" s="177"/>
      <c r="Q38" s="177"/>
      <c r="R38" s="177"/>
      <c r="S38" s="177"/>
      <c r="T38" s="210"/>
      <c r="U38" s="177"/>
      <c r="V38" s="178"/>
      <c r="W38" s="177"/>
      <c r="X38" s="177"/>
      <c r="Y38" s="177"/>
      <c r="Z38" s="177"/>
      <c r="AA38" s="288"/>
      <c r="AB38" s="287"/>
      <c r="AC38" s="288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0"/>
      <c r="B39" s="209"/>
      <c r="C39" s="251"/>
      <c r="D39" s="260"/>
      <c r="E39" s="199"/>
      <c r="F39" s="200"/>
      <c r="G39" s="261"/>
      <c r="H39" s="275"/>
      <c r="I39" s="173"/>
      <c r="J39" s="173"/>
      <c r="K39" s="173"/>
      <c r="L39" s="174"/>
      <c r="M39" s="173"/>
      <c r="N39" s="276"/>
      <c r="O39" s="287"/>
      <c r="P39" s="17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288"/>
      <c r="AB39" s="287"/>
      <c r="AC39" s="288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0"/>
      <c r="B40" s="209"/>
      <c r="C40" s="251"/>
      <c r="D40" s="260"/>
      <c r="E40" s="199"/>
      <c r="F40" s="200"/>
      <c r="G40" s="261"/>
      <c r="H40" s="275"/>
      <c r="I40" s="173"/>
      <c r="J40" s="173"/>
      <c r="K40" s="173"/>
      <c r="L40" s="174"/>
      <c r="M40" s="173"/>
      <c r="N40" s="276"/>
      <c r="O40" s="287"/>
      <c r="P40" s="17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288"/>
      <c r="AB40" s="287"/>
      <c r="AC40" s="288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0"/>
      <c r="B41" s="209"/>
      <c r="C41" s="251"/>
      <c r="D41" s="260"/>
      <c r="E41" s="199"/>
      <c r="F41" s="200"/>
      <c r="G41" s="261"/>
      <c r="H41" s="275"/>
      <c r="I41" s="173"/>
      <c r="J41" s="173"/>
      <c r="K41" s="173"/>
      <c r="L41" s="174"/>
      <c r="M41" s="173"/>
      <c r="N41" s="276"/>
      <c r="O41" s="287"/>
      <c r="P41" s="17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288"/>
      <c r="AB41" s="287"/>
      <c r="AC41" s="288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0"/>
      <c r="B42" s="209"/>
      <c r="C42" s="251"/>
      <c r="D42" s="260"/>
      <c r="E42" s="199"/>
      <c r="F42" s="200"/>
      <c r="G42" s="261"/>
      <c r="H42" s="275"/>
      <c r="I42" s="173"/>
      <c r="J42" s="173"/>
      <c r="K42" s="173"/>
      <c r="L42" s="174"/>
      <c r="M42" s="173"/>
      <c r="N42" s="276"/>
      <c r="O42" s="287"/>
      <c r="P42" s="177"/>
      <c r="Q42" s="177"/>
      <c r="R42" s="177"/>
      <c r="S42" s="177"/>
      <c r="T42" s="210"/>
      <c r="U42" s="177"/>
      <c r="V42" s="178"/>
      <c r="W42" s="177"/>
      <c r="X42" s="177"/>
      <c r="Y42" s="177"/>
      <c r="Z42" s="177"/>
      <c r="AA42" s="288"/>
      <c r="AB42" s="287"/>
      <c r="AC42" s="288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0"/>
      <c r="B43" s="209"/>
      <c r="C43" s="251"/>
      <c r="D43" s="260"/>
      <c r="E43" s="199"/>
      <c r="F43" s="200"/>
      <c r="G43" s="261"/>
      <c r="H43" s="275"/>
      <c r="I43" s="173"/>
      <c r="J43" s="173"/>
      <c r="K43" s="173"/>
      <c r="L43" s="174"/>
      <c r="M43" s="173"/>
      <c r="N43" s="276"/>
      <c r="O43" s="287"/>
      <c r="P43" s="177"/>
      <c r="Q43" s="177"/>
      <c r="R43" s="177"/>
      <c r="S43" s="177"/>
      <c r="T43" s="210"/>
      <c r="U43" s="177"/>
      <c r="V43" s="178"/>
      <c r="W43" s="177"/>
      <c r="X43" s="177"/>
      <c r="Y43" s="177"/>
      <c r="Z43" s="177"/>
      <c r="AA43" s="288"/>
      <c r="AB43" s="458"/>
      <c r="AC43" s="453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0"/>
      <c r="B44" s="209"/>
      <c r="C44" s="251"/>
      <c r="D44" s="260"/>
      <c r="E44" s="199"/>
      <c r="F44" s="200"/>
      <c r="G44" s="261"/>
      <c r="H44" s="275"/>
      <c r="I44" s="173"/>
      <c r="J44" s="173"/>
      <c r="K44" s="173"/>
      <c r="L44" s="174"/>
      <c r="M44" s="173"/>
      <c r="N44" s="276"/>
      <c r="O44" s="287"/>
      <c r="P44" s="177"/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288"/>
      <c r="AB44" s="287"/>
      <c r="AC44" s="288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0"/>
      <c r="B45" s="209"/>
      <c r="C45" s="251"/>
      <c r="D45" s="260"/>
      <c r="E45" s="199"/>
      <c r="F45" s="200"/>
      <c r="G45" s="261"/>
      <c r="H45" s="275"/>
      <c r="I45" s="173"/>
      <c r="J45" s="173"/>
      <c r="K45" s="173"/>
      <c r="L45" s="174"/>
      <c r="M45" s="173"/>
      <c r="N45" s="276"/>
      <c r="O45" s="287"/>
      <c r="P45" s="177"/>
      <c r="Q45" s="177"/>
      <c r="R45" s="177"/>
      <c r="S45" s="177"/>
      <c r="T45" s="210"/>
      <c r="U45" s="177"/>
      <c r="V45" s="178"/>
      <c r="W45" s="177"/>
      <c r="X45" s="177"/>
      <c r="Y45" s="177"/>
      <c r="Z45" s="177"/>
      <c r="AA45" s="288"/>
      <c r="AB45" s="287"/>
      <c r="AC45" s="288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0"/>
      <c r="B46" s="209"/>
      <c r="C46" s="251"/>
      <c r="D46" s="260"/>
      <c r="E46" s="199"/>
      <c r="F46" s="200"/>
      <c r="G46" s="261"/>
      <c r="H46" s="275"/>
      <c r="I46" s="173"/>
      <c r="J46" s="173"/>
      <c r="K46" s="173"/>
      <c r="L46" s="174"/>
      <c r="M46" s="173"/>
      <c r="N46" s="276"/>
      <c r="O46" s="287"/>
      <c r="P46" s="17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288"/>
      <c r="AB46" s="287"/>
      <c r="AC46" s="288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0"/>
      <c r="B47" s="209"/>
      <c r="C47" s="251"/>
      <c r="D47" s="260"/>
      <c r="E47" s="199"/>
      <c r="F47" s="200"/>
      <c r="G47" s="261"/>
      <c r="H47" s="275"/>
      <c r="I47" s="173"/>
      <c r="J47" s="173"/>
      <c r="K47" s="173"/>
      <c r="L47" s="174"/>
      <c r="M47" s="173"/>
      <c r="N47" s="276"/>
      <c r="O47" s="287"/>
      <c r="P47" s="177"/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288"/>
      <c r="AB47" s="287"/>
      <c r="AC47" s="288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0"/>
      <c r="B48" s="209"/>
      <c r="C48" s="251"/>
      <c r="D48" s="260"/>
      <c r="E48" s="199"/>
      <c r="F48" s="200"/>
      <c r="G48" s="261"/>
      <c r="H48" s="275"/>
      <c r="I48" s="173"/>
      <c r="J48" s="173"/>
      <c r="K48" s="173"/>
      <c r="L48" s="174"/>
      <c r="M48" s="173"/>
      <c r="N48" s="276"/>
      <c r="O48" s="287"/>
      <c r="P48" s="177"/>
      <c r="Q48" s="177"/>
      <c r="R48" s="177"/>
      <c r="S48" s="177"/>
      <c r="T48" s="210"/>
      <c r="U48" s="177"/>
      <c r="V48" s="178"/>
      <c r="W48" s="177"/>
      <c r="X48" s="177"/>
      <c r="Y48" s="177"/>
      <c r="Z48" s="177"/>
      <c r="AA48" s="288"/>
      <c r="AB48" s="458"/>
      <c r="AC48" s="453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0"/>
      <c r="B49" s="209"/>
      <c r="C49" s="251"/>
      <c r="D49" s="260"/>
      <c r="E49" s="199"/>
      <c r="F49" s="200"/>
      <c r="G49" s="261"/>
      <c r="H49" s="275"/>
      <c r="I49" s="173"/>
      <c r="J49" s="173"/>
      <c r="K49" s="173"/>
      <c r="L49" s="174"/>
      <c r="M49" s="173"/>
      <c r="N49" s="276"/>
      <c r="O49" s="287"/>
      <c r="P49" s="177"/>
      <c r="Q49" s="177"/>
      <c r="R49" s="177"/>
      <c r="S49" s="177"/>
      <c r="T49" s="210"/>
      <c r="U49" s="177"/>
      <c r="V49" s="178"/>
      <c r="W49" s="177"/>
      <c r="X49" s="177"/>
      <c r="Y49" s="177"/>
      <c r="Z49" s="177"/>
      <c r="AA49" s="288"/>
      <c r="AB49" s="287"/>
      <c r="AC49" s="288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0"/>
      <c r="B50" s="209"/>
      <c r="C50" s="251"/>
      <c r="D50" s="260"/>
      <c r="E50" s="199"/>
      <c r="F50" s="200"/>
      <c r="G50" s="261"/>
      <c r="H50" s="275"/>
      <c r="I50" s="173"/>
      <c r="J50" s="173"/>
      <c r="K50" s="173"/>
      <c r="L50" s="174"/>
      <c r="M50" s="173"/>
      <c r="N50" s="276"/>
      <c r="O50" s="287"/>
      <c r="P50" s="177"/>
      <c r="Q50" s="177"/>
      <c r="R50" s="177"/>
      <c r="S50" s="177"/>
      <c r="T50" s="210"/>
      <c r="U50" s="177"/>
      <c r="V50" s="178"/>
      <c r="W50" s="177"/>
      <c r="X50" s="177"/>
      <c r="Y50" s="177"/>
      <c r="Z50" s="177"/>
      <c r="AA50" s="288"/>
      <c r="AB50" s="287"/>
      <c r="AC50" s="288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0"/>
      <c r="B51" s="209"/>
      <c r="C51" s="251"/>
      <c r="D51" s="260"/>
      <c r="E51" s="199"/>
      <c r="F51" s="200"/>
      <c r="G51" s="261"/>
      <c r="H51" s="275"/>
      <c r="I51" s="173"/>
      <c r="J51" s="173"/>
      <c r="K51" s="173"/>
      <c r="L51" s="174"/>
      <c r="M51" s="173"/>
      <c r="N51" s="276"/>
      <c r="O51" s="287"/>
      <c r="P51" s="177"/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288"/>
      <c r="AB51" s="287"/>
      <c r="AC51" s="288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0"/>
      <c r="B52" s="209"/>
      <c r="C52" s="251"/>
      <c r="D52" s="260"/>
      <c r="E52" s="199"/>
      <c r="F52" s="200"/>
      <c r="G52" s="261"/>
      <c r="H52" s="275"/>
      <c r="I52" s="173"/>
      <c r="J52" s="173"/>
      <c r="K52" s="173"/>
      <c r="L52" s="174"/>
      <c r="M52" s="173"/>
      <c r="N52" s="276"/>
      <c r="O52" s="287"/>
      <c r="P52" s="177"/>
      <c r="Q52" s="177"/>
      <c r="R52" s="177"/>
      <c r="S52" s="177"/>
      <c r="T52" s="210"/>
      <c r="U52" s="177"/>
      <c r="V52" s="178"/>
      <c r="W52" s="177"/>
      <c r="X52" s="177"/>
      <c r="Y52" s="177"/>
      <c r="Z52" s="177"/>
      <c r="AA52" s="288"/>
      <c r="AB52" s="458"/>
      <c r="AC52" s="453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0"/>
      <c r="B53" s="209"/>
      <c r="C53" s="251"/>
      <c r="D53" s="260"/>
      <c r="E53" s="199"/>
      <c r="F53" s="200"/>
      <c r="G53" s="261"/>
      <c r="H53" s="275"/>
      <c r="I53" s="173"/>
      <c r="J53" s="173"/>
      <c r="K53" s="173"/>
      <c r="L53" s="174"/>
      <c r="M53" s="173"/>
      <c r="N53" s="276"/>
      <c r="O53" s="287"/>
      <c r="P53" s="177"/>
      <c r="Q53" s="177"/>
      <c r="R53" s="177"/>
      <c r="S53" s="177"/>
      <c r="T53" s="210"/>
      <c r="U53" s="177"/>
      <c r="V53" s="178"/>
      <c r="W53" s="177"/>
      <c r="X53" s="177"/>
      <c r="Y53" s="177"/>
      <c r="Z53" s="177"/>
      <c r="AA53" s="288"/>
      <c r="AB53" s="287"/>
      <c r="AC53" s="288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0"/>
      <c r="B54" s="209"/>
      <c r="C54" s="251"/>
      <c r="D54" s="260"/>
      <c r="E54" s="199"/>
      <c r="F54" s="200"/>
      <c r="G54" s="261"/>
      <c r="H54" s="275"/>
      <c r="I54" s="173"/>
      <c r="J54" s="173"/>
      <c r="K54" s="173"/>
      <c r="L54" s="174"/>
      <c r="M54" s="173"/>
      <c r="N54" s="276"/>
      <c r="O54" s="287"/>
      <c r="P54" s="177"/>
      <c r="Q54" s="177"/>
      <c r="R54" s="177"/>
      <c r="S54" s="177"/>
      <c r="T54" s="210"/>
      <c r="U54" s="177"/>
      <c r="V54" s="178"/>
      <c r="W54" s="177"/>
      <c r="X54" s="177"/>
      <c r="Y54" s="177"/>
      <c r="Z54" s="177"/>
      <c r="AA54" s="288"/>
      <c r="AB54" s="287"/>
      <c r="AC54" s="288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0"/>
      <c r="B55" s="209"/>
      <c r="C55" s="251"/>
      <c r="D55" s="260"/>
      <c r="E55" s="199"/>
      <c r="F55" s="200"/>
      <c r="G55" s="261"/>
      <c r="H55" s="275"/>
      <c r="I55" s="173"/>
      <c r="J55" s="173"/>
      <c r="K55" s="173"/>
      <c r="L55" s="174"/>
      <c r="M55" s="173"/>
      <c r="N55" s="276"/>
      <c r="O55" s="287"/>
      <c r="P55" s="177"/>
      <c r="Q55" s="177"/>
      <c r="R55" s="177"/>
      <c r="S55" s="177"/>
      <c r="T55" s="210"/>
      <c r="U55" s="177"/>
      <c r="V55" s="178"/>
      <c r="W55" s="177"/>
      <c r="X55" s="177"/>
      <c r="Y55" s="177"/>
      <c r="Z55" s="177"/>
      <c r="AA55" s="288"/>
      <c r="AB55" s="287"/>
      <c r="AC55" s="288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0"/>
      <c r="B56" s="209"/>
      <c r="C56" s="251"/>
      <c r="D56" s="260"/>
      <c r="E56" s="199"/>
      <c r="F56" s="200"/>
      <c r="G56" s="261"/>
      <c r="H56" s="275"/>
      <c r="I56" s="173"/>
      <c r="J56" s="173"/>
      <c r="K56" s="173"/>
      <c r="L56" s="174"/>
      <c r="M56" s="173"/>
      <c r="N56" s="276"/>
      <c r="O56" s="287"/>
      <c r="P56" s="177"/>
      <c r="Q56" s="177"/>
      <c r="R56" s="177"/>
      <c r="S56" s="177"/>
      <c r="T56" s="210"/>
      <c r="U56" s="177"/>
      <c r="V56" s="178"/>
      <c r="W56" s="177"/>
      <c r="X56" s="177"/>
      <c r="Y56" s="177"/>
      <c r="Z56" s="177"/>
      <c r="AA56" s="288"/>
      <c r="AB56" s="287"/>
      <c r="AC56" s="288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0"/>
      <c r="B57" s="209"/>
      <c r="C57" s="251"/>
      <c r="D57" s="260"/>
      <c r="E57" s="199"/>
      <c r="F57" s="200"/>
      <c r="G57" s="261"/>
      <c r="H57" s="275"/>
      <c r="I57" s="173"/>
      <c r="J57" s="173"/>
      <c r="K57" s="173"/>
      <c r="L57" s="174"/>
      <c r="M57" s="173"/>
      <c r="N57" s="276"/>
      <c r="O57" s="287"/>
      <c r="P57" s="177"/>
      <c r="Q57" s="177"/>
      <c r="R57" s="177"/>
      <c r="S57" s="177"/>
      <c r="T57" s="210"/>
      <c r="U57" s="177"/>
      <c r="V57" s="178"/>
      <c r="W57" s="177"/>
      <c r="X57" s="177"/>
      <c r="Y57" s="177"/>
      <c r="Z57" s="177"/>
      <c r="AA57" s="288"/>
      <c r="AB57" s="287"/>
      <c r="AC57" s="288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0"/>
      <c r="B58" s="209"/>
      <c r="C58" s="251"/>
      <c r="D58" s="260"/>
      <c r="E58" s="199"/>
      <c r="F58" s="200"/>
      <c r="G58" s="261"/>
      <c r="H58" s="275"/>
      <c r="I58" s="173"/>
      <c r="J58" s="173"/>
      <c r="K58" s="173"/>
      <c r="L58" s="174"/>
      <c r="M58" s="173"/>
      <c r="N58" s="276"/>
      <c r="O58" s="287"/>
      <c r="P58" s="177"/>
      <c r="Q58" s="177"/>
      <c r="R58" s="177"/>
      <c r="S58" s="177"/>
      <c r="T58" s="210"/>
      <c r="U58" s="177"/>
      <c r="V58" s="178"/>
      <c r="W58" s="177"/>
      <c r="X58" s="177"/>
      <c r="Y58" s="177"/>
      <c r="Z58" s="177"/>
      <c r="AA58" s="288"/>
      <c r="AB58" s="287"/>
      <c r="AC58" s="288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0"/>
      <c r="B59" s="209"/>
      <c r="C59" s="251"/>
      <c r="D59" s="260"/>
      <c r="E59" s="199"/>
      <c r="F59" s="200"/>
      <c r="G59" s="261"/>
      <c r="H59" s="275"/>
      <c r="I59" s="173"/>
      <c r="J59" s="173"/>
      <c r="K59" s="173"/>
      <c r="L59" s="174"/>
      <c r="M59" s="173"/>
      <c r="N59" s="276"/>
      <c r="O59" s="287"/>
      <c r="P59" s="177"/>
      <c r="Q59" s="177"/>
      <c r="R59" s="177"/>
      <c r="S59" s="177"/>
      <c r="T59" s="210"/>
      <c r="U59" s="177"/>
      <c r="V59" s="178"/>
      <c r="W59" s="177"/>
      <c r="X59" s="177"/>
      <c r="Y59" s="177"/>
      <c r="Z59" s="177"/>
      <c r="AA59" s="288"/>
      <c r="AB59" s="458"/>
      <c r="AC59" s="453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0"/>
      <c r="B60" s="209"/>
      <c r="C60" s="251"/>
      <c r="D60" s="260"/>
      <c r="E60" s="199"/>
      <c r="F60" s="200"/>
      <c r="G60" s="261"/>
      <c r="H60" s="275"/>
      <c r="I60" s="173"/>
      <c r="J60" s="173"/>
      <c r="K60" s="173"/>
      <c r="L60" s="174"/>
      <c r="M60" s="173"/>
      <c r="N60" s="276"/>
      <c r="O60" s="287"/>
      <c r="P60" s="177"/>
      <c r="Q60" s="177"/>
      <c r="R60" s="177"/>
      <c r="S60" s="177"/>
      <c r="T60" s="210"/>
      <c r="U60" s="177"/>
      <c r="V60" s="178"/>
      <c r="W60" s="177"/>
      <c r="X60" s="177"/>
      <c r="Y60" s="177"/>
      <c r="Z60" s="177"/>
      <c r="AA60" s="288"/>
      <c r="AB60" s="287"/>
      <c r="AC60" s="288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0"/>
      <c r="B61" s="209"/>
      <c r="C61" s="251"/>
      <c r="D61" s="260"/>
      <c r="E61" s="199"/>
      <c r="F61" s="200"/>
      <c r="G61" s="261"/>
      <c r="H61" s="275"/>
      <c r="I61" s="173"/>
      <c r="J61" s="173"/>
      <c r="K61" s="173"/>
      <c r="L61" s="174"/>
      <c r="M61" s="173"/>
      <c r="N61" s="276"/>
      <c r="O61" s="287"/>
      <c r="P61" s="177"/>
      <c r="Q61" s="177"/>
      <c r="R61" s="177"/>
      <c r="S61" s="177"/>
      <c r="T61" s="210"/>
      <c r="U61" s="177"/>
      <c r="V61" s="178"/>
      <c r="W61" s="177"/>
      <c r="X61" s="177"/>
      <c r="Y61" s="177"/>
      <c r="Z61" s="177"/>
      <c r="AA61" s="288"/>
      <c r="AB61" s="287"/>
      <c r="AC61" s="288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0"/>
      <c r="B62" s="209"/>
      <c r="C62" s="251"/>
      <c r="D62" s="260"/>
      <c r="E62" s="199"/>
      <c r="F62" s="200"/>
      <c r="G62" s="261"/>
      <c r="H62" s="275"/>
      <c r="I62" s="173"/>
      <c r="J62" s="173"/>
      <c r="K62" s="173"/>
      <c r="L62" s="174"/>
      <c r="M62" s="173"/>
      <c r="N62" s="276"/>
      <c r="O62" s="287"/>
      <c r="P62" s="177"/>
      <c r="Q62" s="177"/>
      <c r="R62" s="177"/>
      <c r="S62" s="177"/>
      <c r="T62" s="210"/>
      <c r="U62" s="177"/>
      <c r="V62" s="178"/>
      <c r="W62" s="177"/>
      <c r="X62" s="177"/>
      <c r="Y62" s="177"/>
      <c r="Z62" s="177"/>
      <c r="AA62" s="288"/>
      <c r="AB62" s="287"/>
      <c r="AC62" s="288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0"/>
      <c r="B63" s="209"/>
      <c r="C63" s="251"/>
      <c r="D63" s="260"/>
      <c r="E63" s="199"/>
      <c r="F63" s="200"/>
      <c r="G63" s="261"/>
      <c r="H63" s="275"/>
      <c r="I63" s="173"/>
      <c r="J63" s="173"/>
      <c r="K63" s="173"/>
      <c r="L63" s="174"/>
      <c r="M63" s="173"/>
      <c r="N63" s="276"/>
      <c r="O63" s="287"/>
      <c r="P63" s="177"/>
      <c r="Q63" s="177"/>
      <c r="R63" s="177"/>
      <c r="S63" s="177"/>
      <c r="T63" s="210"/>
      <c r="U63" s="177"/>
      <c r="V63" s="178"/>
      <c r="W63" s="177"/>
      <c r="X63" s="177"/>
      <c r="Y63" s="177"/>
      <c r="Z63" s="177"/>
      <c r="AA63" s="288"/>
      <c r="AB63" s="287"/>
      <c r="AC63" s="288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0"/>
      <c r="B64" s="209"/>
      <c r="C64" s="251"/>
      <c r="D64" s="260"/>
      <c r="E64" s="199"/>
      <c r="F64" s="200"/>
      <c r="G64" s="261"/>
      <c r="H64" s="275"/>
      <c r="I64" s="173"/>
      <c r="J64" s="173"/>
      <c r="K64" s="173"/>
      <c r="L64" s="174"/>
      <c r="M64" s="173"/>
      <c r="N64" s="276"/>
      <c r="O64" s="287"/>
      <c r="P64" s="177"/>
      <c r="Q64" s="177"/>
      <c r="R64" s="177"/>
      <c r="S64" s="177"/>
      <c r="T64" s="210"/>
      <c r="U64" s="177"/>
      <c r="V64" s="178"/>
      <c r="W64" s="177"/>
      <c r="X64" s="177"/>
      <c r="Y64" s="177"/>
      <c r="Z64" s="177"/>
      <c r="AA64" s="288"/>
      <c r="AB64" s="458"/>
      <c r="AC64" s="453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0"/>
      <c r="B65" s="209"/>
      <c r="C65" s="251"/>
      <c r="D65" s="260"/>
      <c r="E65" s="199"/>
      <c r="F65" s="200"/>
      <c r="G65" s="261"/>
      <c r="H65" s="275"/>
      <c r="I65" s="173"/>
      <c r="J65" s="173"/>
      <c r="K65" s="173"/>
      <c r="L65" s="174"/>
      <c r="M65" s="173"/>
      <c r="N65" s="276"/>
      <c r="O65" s="287"/>
      <c r="P65" s="177"/>
      <c r="Q65" s="177"/>
      <c r="R65" s="177"/>
      <c r="S65" s="177"/>
      <c r="T65" s="210"/>
      <c r="U65" s="177"/>
      <c r="V65" s="178"/>
      <c r="W65" s="177"/>
      <c r="X65" s="177"/>
      <c r="Y65" s="177"/>
      <c r="Z65" s="177"/>
      <c r="AA65" s="288"/>
      <c r="AB65" s="287"/>
      <c r="AC65" s="288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0"/>
      <c r="B66" s="209"/>
      <c r="C66" s="251"/>
      <c r="D66" s="260"/>
      <c r="E66" s="199"/>
      <c r="F66" s="200"/>
      <c r="G66" s="261"/>
      <c r="H66" s="275"/>
      <c r="I66" s="173"/>
      <c r="J66" s="173"/>
      <c r="K66" s="173"/>
      <c r="L66" s="174"/>
      <c r="M66" s="173"/>
      <c r="N66" s="276"/>
      <c r="O66" s="287"/>
      <c r="P66" s="17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288"/>
      <c r="AB66" s="458"/>
      <c r="AC66" s="453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0"/>
      <c r="B67" s="209"/>
      <c r="C67" s="251"/>
      <c r="D67" s="260"/>
      <c r="E67" s="199"/>
      <c r="F67" s="200"/>
      <c r="G67" s="261"/>
      <c r="H67" s="275"/>
      <c r="I67" s="173"/>
      <c r="J67" s="173"/>
      <c r="K67" s="173"/>
      <c r="L67" s="174"/>
      <c r="M67" s="173"/>
      <c r="N67" s="276"/>
      <c r="O67" s="287"/>
      <c r="P67" s="177"/>
      <c r="Q67" s="177"/>
      <c r="R67" s="177"/>
      <c r="S67" s="177"/>
      <c r="T67" s="210"/>
      <c r="U67" s="177"/>
      <c r="V67" s="178"/>
      <c r="W67" s="177"/>
      <c r="X67" s="177"/>
      <c r="Y67" s="177"/>
      <c r="Z67" s="177"/>
      <c r="AA67" s="288"/>
      <c r="AB67" s="458"/>
      <c r="AC67" s="453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0"/>
      <c r="B68" s="209"/>
      <c r="C68" s="251"/>
      <c r="D68" s="260"/>
      <c r="E68" s="199"/>
      <c r="F68" s="200"/>
      <c r="G68" s="261"/>
      <c r="H68" s="275"/>
      <c r="I68" s="173"/>
      <c r="J68" s="173"/>
      <c r="K68" s="173"/>
      <c r="L68" s="174"/>
      <c r="M68" s="173"/>
      <c r="N68" s="276"/>
      <c r="O68" s="287"/>
      <c r="P68" s="177"/>
      <c r="Q68" s="177"/>
      <c r="R68" s="177"/>
      <c r="S68" s="177"/>
      <c r="T68" s="210"/>
      <c r="U68" s="177"/>
      <c r="V68" s="178"/>
      <c r="W68" s="177"/>
      <c r="X68" s="177"/>
      <c r="Y68" s="177"/>
      <c r="Z68" s="177"/>
      <c r="AA68" s="288"/>
      <c r="AB68" s="458"/>
      <c r="AC68" s="453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0"/>
      <c r="B69" s="209"/>
      <c r="C69" s="251"/>
      <c r="D69" s="260"/>
      <c r="E69" s="199"/>
      <c r="F69" s="200"/>
      <c r="G69" s="261"/>
      <c r="H69" s="275"/>
      <c r="I69" s="173"/>
      <c r="J69" s="173"/>
      <c r="K69" s="173"/>
      <c r="L69" s="174"/>
      <c r="M69" s="173"/>
      <c r="N69" s="276"/>
      <c r="O69" s="287"/>
      <c r="P69" s="177"/>
      <c r="Q69" s="177"/>
      <c r="R69" s="177"/>
      <c r="S69" s="177"/>
      <c r="T69" s="210"/>
      <c r="U69" s="177"/>
      <c r="V69" s="178"/>
      <c r="W69" s="177"/>
      <c r="X69" s="177"/>
      <c r="Y69" s="177"/>
      <c r="Z69" s="177"/>
      <c r="AA69" s="288"/>
      <c r="AB69" s="287"/>
      <c r="AC69" s="288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0"/>
      <c r="B70" s="209"/>
      <c r="C70" s="251"/>
      <c r="D70" s="260"/>
      <c r="E70" s="199"/>
      <c r="F70" s="200"/>
      <c r="G70" s="261"/>
      <c r="H70" s="275"/>
      <c r="I70" s="173"/>
      <c r="J70" s="173"/>
      <c r="K70" s="173"/>
      <c r="L70" s="174"/>
      <c r="M70" s="173"/>
      <c r="N70" s="276"/>
      <c r="O70" s="287"/>
      <c r="P70" s="177"/>
      <c r="Q70" s="177"/>
      <c r="R70" s="177"/>
      <c r="S70" s="177"/>
      <c r="T70" s="210"/>
      <c r="U70" s="177"/>
      <c r="V70" s="178"/>
      <c r="W70" s="177"/>
      <c r="X70" s="177"/>
      <c r="Y70" s="177"/>
      <c r="Z70" s="177"/>
      <c r="AA70" s="288"/>
      <c r="AB70" s="458"/>
      <c r="AC70" s="453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0"/>
      <c r="B71" s="209"/>
      <c r="C71" s="251"/>
      <c r="D71" s="260"/>
      <c r="E71" s="199"/>
      <c r="F71" s="200"/>
      <c r="G71" s="261"/>
      <c r="H71" s="275"/>
      <c r="I71" s="173"/>
      <c r="J71" s="173"/>
      <c r="K71" s="173"/>
      <c r="L71" s="174"/>
      <c r="M71" s="173"/>
      <c r="N71" s="276"/>
      <c r="O71" s="287"/>
      <c r="P71" s="177"/>
      <c r="Q71" s="177"/>
      <c r="R71" s="177"/>
      <c r="S71" s="177"/>
      <c r="T71" s="210"/>
      <c r="U71" s="177"/>
      <c r="V71" s="178"/>
      <c r="W71" s="177"/>
      <c r="X71" s="177"/>
      <c r="Y71" s="177"/>
      <c r="Z71" s="177"/>
      <c r="AA71" s="288"/>
      <c r="AB71" s="287"/>
      <c r="AC71" s="288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0"/>
      <c r="B72" s="209"/>
      <c r="C72" s="251"/>
      <c r="D72" s="260"/>
      <c r="E72" s="199"/>
      <c r="F72" s="200"/>
      <c r="G72" s="261"/>
      <c r="H72" s="275"/>
      <c r="I72" s="173"/>
      <c r="J72" s="173"/>
      <c r="K72" s="173"/>
      <c r="L72" s="174"/>
      <c r="M72" s="173"/>
      <c r="N72" s="276"/>
      <c r="O72" s="287"/>
      <c r="P72" s="177"/>
      <c r="Q72" s="177"/>
      <c r="R72" s="177"/>
      <c r="S72" s="177"/>
      <c r="T72" s="210"/>
      <c r="U72" s="177"/>
      <c r="V72" s="178"/>
      <c r="W72" s="177"/>
      <c r="X72" s="177"/>
      <c r="Y72" s="177"/>
      <c r="Z72" s="177"/>
      <c r="AA72" s="288"/>
      <c r="AB72" s="287"/>
      <c r="AC72" s="288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0"/>
      <c r="B73" s="209"/>
      <c r="C73" s="251"/>
      <c r="D73" s="260"/>
      <c r="E73" s="199"/>
      <c r="F73" s="200"/>
      <c r="G73" s="261"/>
      <c r="H73" s="275"/>
      <c r="I73" s="173"/>
      <c r="J73" s="173"/>
      <c r="K73" s="173"/>
      <c r="L73" s="174"/>
      <c r="M73" s="173"/>
      <c r="N73" s="276"/>
      <c r="O73" s="287"/>
      <c r="P73" s="177"/>
      <c r="Q73" s="177"/>
      <c r="R73" s="177"/>
      <c r="S73" s="177"/>
      <c r="T73" s="210"/>
      <c r="U73" s="177"/>
      <c r="V73" s="178"/>
      <c r="W73" s="177"/>
      <c r="X73" s="177"/>
      <c r="Y73" s="177"/>
      <c r="Z73" s="177"/>
      <c r="AA73" s="288"/>
      <c r="AB73" s="287"/>
      <c r="AC73" s="288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0"/>
      <c r="B74" s="209"/>
      <c r="C74" s="251"/>
      <c r="D74" s="260"/>
      <c r="E74" s="199"/>
      <c r="F74" s="200"/>
      <c r="G74" s="261"/>
      <c r="H74" s="275"/>
      <c r="I74" s="173"/>
      <c r="J74" s="173"/>
      <c r="K74" s="173"/>
      <c r="L74" s="174"/>
      <c r="M74" s="173"/>
      <c r="N74" s="276"/>
      <c r="O74" s="287"/>
      <c r="P74" s="177"/>
      <c r="Q74" s="177"/>
      <c r="R74" s="177"/>
      <c r="S74" s="177"/>
      <c r="T74" s="210"/>
      <c r="U74" s="177"/>
      <c r="V74" s="178"/>
      <c r="W74" s="177"/>
      <c r="X74" s="177"/>
      <c r="Y74" s="177"/>
      <c r="Z74" s="177"/>
      <c r="AA74" s="288"/>
      <c r="AB74" s="287"/>
      <c r="AC74" s="288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0"/>
      <c r="B75" s="209"/>
      <c r="C75" s="251"/>
      <c r="D75" s="260"/>
      <c r="E75" s="199"/>
      <c r="F75" s="200"/>
      <c r="G75" s="261"/>
      <c r="H75" s="275"/>
      <c r="I75" s="173"/>
      <c r="J75" s="173"/>
      <c r="K75" s="173"/>
      <c r="L75" s="174"/>
      <c r="M75" s="173"/>
      <c r="N75" s="276"/>
      <c r="O75" s="287"/>
      <c r="P75" s="177"/>
      <c r="Q75" s="177"/>
      <c r="R75" s="177"/>
      <c r="S75" s="177"/>
      <c r="T75" s="210"/>
      <c r="U75" s="177"/>
      <c r="V75" s="178"/>
      <c r="W75" s="177"/>
      <c r="X75" s="177"/>
      <c r="Y75" s="177"/>
      <c r="Z75" s="177"/>
      <c r="AA75" s="288"/>
      <c r="AB75" s="287"/>
      <c r="AC75" s="288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0"/>
      <c r="B76" s="209"/>
      <c r="C76" s="251"/>
      <c r="D76" s="260"/>
      <c r="E76" s="199"/>
      <c r="F76" s="200"/>
      <c r="G76" s="261"/>
      <c r="H76" s="275"/>
      <c r="I76" s="173"/>
      <c r="J76" s="173"/>
      <c r="K76" s="173"/>
      <c r="L76" s="174"/>
      <c r="M76" s="173"/>
      <c r="N76" s="276"/>
      <c r="O76" s="287"/>
      <c r="P76" s="177"/>
      <c r="Q76" s="177"/>
      <c r="R76" s="177"/>
      <c r="S76" s="177"/>
      <c r="T76" s="210"/>
      <c r="U76" s="177"/>
      <c r="V76" s="178"/>
      <c r="W76" s="177"/>
      <c r="X76" s="177"/>
      <c r="Y76" s="177"/>
      <c r="Z76" s="177"/>
      <c r="AA76" s="288"/>
      <c r="AB76" s="287"/>
      <c r="AC76" s="288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0"/>
      <c r="B77" s="209"/>
      <c r="C77" s="251"/>
      <c r="D77" s="260"/>
      <c r="E77" s="199"/>
      <c r="F77" s="200"/>
      <c r="G77" s="261"/>
      <c r="H77" s="275"/>
      <c r="I77" s="173"/>
      <c r="J77" s="173"/>
      <c r="K77" s="173"/>
      <c r="L77" s="174"/>
      <c r="M77" s="173"/>
      <c r="N77" s="276"/>
      <c r="O77" s="287"/>
      <c r="P77" s="177"/>
      <c r="Q77" s="177"/>
      <c r="R77" s="177"/>
      <c r="S77" s="177"/>
      <c r="T77" s="210"/>
      <c r="U77" s="177"/>
      <c r="V77" s="178"/>
      <c r="W77" s="177"/>
      <c r="X77" s="177"/>
      <c r="Y77" s="177"/>
      <c r="Z77" s="177"/>
      <c r="AA77" s="288"/>
      <c r="AB77" s="458"/>
      <c r="AC77" s="453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0"/>
      <c r="B78" s="209"/>
      <c r="C78" s="251"/>
      <c r="D78" s="260"/>
      <c r="E78" s="199"/>
      <c r="F78" s="200"/>
      <c r="G78" s="261"/>
      <c r="H78" s="275"/>
      <c r="I78" s="173"/>
      <c r="J78" s="173"/>
      <c r="K78" s="173"/>
      <c r="L78" s="174"/>
      <c r="M78" s="173"/>
      <c r="N78" s="276"/>
      <c r="O78" s="287"/>
      <c r="P78" s="177"/>
      <c r="Q78" s="177"/>
      <c r="R78" s="177"/>
      <c r="S78" s="177"/>
      <c r="T78" s="210"/>
      <c r="U78" s="177"/>
      <c r="V78" s="178"/>
      <c r="W78" s="177"/>
      <c r="X78" s="177"/>
      <c r="Y78" s="177"/>
      <c r="Z78" s="177"/>
      <c r="AA78" s="288"/>
      <c r="AB78" s="287"/>
      <c r="AC78" s="288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0"/>
      <c r="B79" s="209"/>
      <c r="C79" s="251"/>
      <c r="D79" s="260"/>
      <c r="E79" s="199"/>
      <c r="F79" s="200"/>
      <c r="G79" s="261"/>
      <c r="H79" s="275"/>
      <c r="I79" s="173"/>
      <c r="J79" s="173"/>
      <c r="K79" s="173"/>
      <c r="L79" s="174"/>
      <c r="M79" s="173"/>
      <c r="N79" s="276"/>
      <c r="O79" s="287"/>
      <c r="P79" s="177"/>
      <c r="Q79" s="177"/>
      <c r="R79" s="177"/>
      <c r="S79" s="177"/>
      <c r="T79" s="210"/>
      <c r="U79" s="177"/>
      <c r="V79" s="178"/>
      <c r="W79" s="177"/>
      <c r="X79" s="177"/>
      <c r="Y79" s="177"/>
      <c r="Z79" s="177"/>
      <c r="AA79" s="288"/>
      <c r="AB79" s="287"/>
      <c r="AC79" s="288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0"/>
      <c r="B80" s="209"/>
      <c r="C80" s="251"/>
      <c r="D80" s="260"/>
      <c r="E80" s="199"/>
      <c r="F80" s="200"/>
      <c r="G80" s="261"/>
      <c r="H80" s="275"/>
      <c r="I80" s="173"/>
      <c r="J80" s="173"/>
      <c r="K80" s="173"/>
      <c r="L80" s="174"/>
      <c r="M80" s="173"/>
      <c r="N80" s="276"/>
      <c r="O80" s="287"/>
      <c r="P80" s="177"/>
      <c r="Q80" s="177"/>
      <c r="R80" s="177"/>
      <c r="S80" s="177"/>
      <c r="T80" s="210"/>
      <c r="U80" s="177"/>
      <c r="V80" s="178"/>
      <c r="W80" s="177"/>
      <c r="X80" s="177"/>
      <c r="Y80" s="177"/>
      <c r="Z80" s="177"/>
      <c r="AA80" s="288"/>
      <c r="AB80" s="287"/>
      <c r="AC80" s="288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5" s="162" customFormat="1" ht="12" customHeight="1" x14ac:dyDescent="0.25">
      <c r="A81" s="250"/>
      <c r="B81" s="209"/>
      <c r="C81" s="251"/>
      <c r="D81" s="260"/>
      <c r="E81" s="199"/>
      <c r="F81" s="200"/>
      <c r="G81" s="261"/>
      <c r="H81" s="275"/>
      <c r="I81" s="173"/>
      <c r="J81" s="173"/>
      <c r="K81" s="173"/>
      <c r="L81" s="174"/>
      <c r="M81" s="173"/>
      <c r="N81" s="276"/>
      <c r="O81" s="287"/>
      <c r="P81" s="177"/>
      <c r="Q81" s="177"/>
      <c r="R81" s="177"/>
      <c r="S81" s="177"/>
      <c r="T81" s="210"/>
      <c r="U81" s="177"/>
      <c r="V81" s="178"/>
      <c r="W81" s="177"/>
      <c r="X81" s="177"/>
      <c r="Y81" s="177"/>
      <c r="Z81" s="177"/>
      <c r="AA81" s="288"/>
      <c r="AB81" s="287"/>
      <c r="AC81" s="288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5" s="162" customFormat="1" ht="12" customHeight="1" x14ac:dyDescent="0.25">
      <c r="A82" s="250"/>
      <c r="B82" s="209"/>
      <c r="C82" s="251"/>
      <c r="D82" s="260"/>
      <c r="E82" s="199"/>
      <c r="F82" s="200"/>
      <c r="G82" s="261"/>
      <c r="H82" s="275"/>
      <c r="I82" s="173"/>
      <c r="J82" s="173"/>
      <c r="K82" s="173"/>
      <c r="L82" s="174"/>
      <c r="M82" s="173"/>
      <c r="N82" s="276"/>
      <c r="O82" s="287"/>
      <c r="P82" s="177"/>
      <c r="Q82" s="177"/>
      <c r="R82" s="177"/>
      <c r="S82" s="177"/>
      <c r="T82" s="210"/>
      <c r="U82" s="177"/>
      <c r="V82" s="178"/>
      <c r="W82" s="177"/>
      <c r="X82" s="177"/>
      <c r="Y82" s="177"/>
      <c r="Z82" s="177"/>
      <c r="AA82" s="288"/>
      <c r="AB82" s="458"/>
      <c r="AC82" s="453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5" s="162" customFormat="1" ht="12" customHeight="1" x14ac:dyDescent="0.25">
      <c r="A83" s="250"/>
      <c r="B83" s="209"/>
      <c r="C83" s="251"/>
      <c r="D83" s="260"/>
      <c r="E83" s="199"/>
      <c r="F83" s="200"/>
      <c r="G83" s="261"/>
      <c r="H83" s="275"/>
      <c r="I83" s="173"/>
      <c r="J83" s="173"/>
      <c r="K83" s="173"/>
      <c r="L83" s="174"/>
      <c r="M83" s="173"/>
      <c r="N83" s="276"/>
      <c r="O83" s="287"/>
      <c r="P83" s="177"/>
      <c r="Q83" s="177"/>
      <c r="R83" s="177"/>
      <c r="S83" s="177"/>
      <c r="T83" s="210"/>
      <c r="U83" s="177"/>
      <c r="V83" s="178"/>
      <c r="W83" s="177"/>
      <c r="X83" s="177"/>
      <c r="Y83" s="177"/>
      <c r="Z83" s="177"/>
      <c r="AA83" s="288"/>
      <c r="AB83" s="287"/>
      <c r="AC83" s="288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5" s="162" customFormat="1" ht="12" customHeight="1" x14ac:dyDescent="0.25">
      <c r="A84" s="250"/>
      <c r="B84" s="209"/>
      <c r="C84" s="251"/>
      <c r="D84" s="260"/>
      <c r="E84" s="199"/>
      <c r="F84" s="200"/>
      <c r="G84" s="261"/>
      <c r="H84" s="275"/>
      <c r="I84" s="173"/>
      <c r="J84" s="173"/>
      <c r="K84" s="173"/>
      <c r="L84" s="174"/>
      <c r="M84" s="173"/>
      <c r="N84" s="276"/>
      <c r="O84" s="287"/>
      <c r="P84" s="177"/>
      <c r="Q84" s="177"/>
      <c r="R84" s="177"/>
      <c r="S84" s="177"/>
      <c r="T84" s="210"/>
      <c r="U84" s="177"/>
      <c r="V84" s="178"/>
      <c r="W84" s="177"/>
      <c r="X84" s="177"/>
      <c r="Y84" s="177"/>
      <c r="Z84" s="177"/>
      <c r="AA84" s="288"/>
      <c r="AB84" s="458"/>
      <c r="AC84" s="453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5" s="162" customFormat="1" ht="12" customHeight="1" x14ac:dyDescent="0.25">
      <c r="A85" s="250"/>
      <c r="B85" s="209"/>
      <c r="C85" s="251"/>
      <c r="D85" s="260"/>
      <c r="E85" s="199"/>
      <c r="F85" s="200"/>
      <c r="G85" s="261"/>
      <c r="H85" s="275"/>
      <c r="I85" s="173"/>
      <c r="J85" s="173"/>
      <c r="K85" s="173"/>
      <c r="L85" s="174"/>
      <c r="M85" s="173"/>
      <c r="N85" s="276"/>
      <c r="O85" s="287"/>
      <c r="P85" s="177"/>
      <c r="Q85" s="177"/>
      <c r="R85" s="177"/>
      <c r="S85" s="177"/>
      <c r="T85" s="210"/>
      <c r="U85" s="177"/>
      <c r="V85" s="178"/>
      <c r="W85" s="177"/>
      <c r="X85" s="177"/>
      <c r="Y85" s="177"/>
      <c r="Z85" s="177"/>
      <c r="AA85" s="288"/>
      <c r="AB85" s="458"/>
      <c r="AC85" s="453"/>
      <c r="AD85" s="160"/>
      <c r="AE85" s="160"/>
      <c r="AF85" s="160"/>
      <c r="AG85" s="160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</row>
    <row r="86" spans="1:115" s="162" customFormat="1" ht="12" customHeight="1" x14ac:dyDescent="0.25">
      <c r="A86" s="250"/>
      <c r="B86" s="209"/>
      <c r="C86" s="251"/>
      <c r="D86" s="260"/>
      <c r="E86" s="199"/>
      <c r="F86" s="200"/>
      <c r="G86" s="261"/>
      <c r="H86" s="275"/>
      <c r="I86" s="173"/>
      <c r="J86" s="173"/>
      <c r="K86" s="173"/>
      <c r="L86" s="174"/>
      <c r="M86" s="173"/>
      <c r="N86" s="276"/>
      <c r="O86" s="287"/>
      <c r="P86" s="177"/>
      <c r="Q86" s="177"/>
      <c r="R86" s="177"/>
      <c r="S86" s="177"/>
      <c r="T86" s="210"/>
      <c r="U86" s="177"/>
      <c r="V86" s="178"/>
      <c r="W86" s="177"/>
      <c r="X86" s="177"/>
      <c r="Y86" s="177"/>
      <c r="Z86" s="177"/>
      <c r="AA86" s="288"/>
      <c r="AB86" s="287"/>
      <c r="AC86" s="288"/>
      <c r="AD86" s="160"/>
      <c r="AE86" s="160"/>
      <c r="AF86" s="160"/>
      <c r="AG86" s="160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</row>
    <row r="87" spans="1:115" s="162" customFormat="1" ht="12" customHeight="1" x14ac:dyDescent="0.25">
      <c r="A87" s="250"/>
      <c r="B87" s="209"/>
      <c r="C87" s="251"/>
      <c r="D87" s="260"/>
      <c r="E87" s="199"/>
      <c r="F87" s="200"/>
      <c r="G87" s="261"/>
      <c r="H87" s="275"/>
      <c r="I87" s="173"/>
      <c r="J87" s="173"/>
      <c r="K87" s="173"/>
      <c r="L87" s="174"/>
      <c r="M87" s="173"/>
      <c r="N87" s="276"/>
      <c r="O87" s="287"/>
      <c r="P87" s="177"/>
      <c r="Q87" s="177"/>
      <c r="R87" s="177"/>
      <c r="S87" s="177"/>
      <c r="T87" s="210"/>
      <c r="U87" s="177"/>
      <c r="V87" s="178"/>
      <c r="W87" s="177"/>
      <c r="X87" s="177"/>
      <c r="Y87" s="177"/>
      <c r="Z87" s="177"/>
      <c r="AA87" s="288"/>
      <c r="AB87" s="287"/>
      <c r="AC87" s="288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5" s="162" customFormat="1" ht="12" customHeight="1" x14ac:dyDescent="0.25">
      <c r="A88" s="250"/>
      <c r="B88" s="209"/>
      <c r="C88" s="251"/>
      <c r="D88" s="260"/>
      <c r="E88" s="199"/>
      <c r="F88" s="200"/>
      <c r="G88" s="261"/>
      <c r="H88" s="275"/>
      <c r="I88" s="173"/>
      <c r="J88" s="173"/>
      <c r="K88" s="173"/>
      <c r="L88" s="174"/>
      <c r="M88" s="173"/>
      <c r="N88" s="276"/>
      <c r="O88" s="287"/>
      <c r="P88" s="177"/>
      <c r="Q88" s="177"/>
      <c r="R88" s="177"/>
      <c r="S88" s="177"/>
      <c r="T88" s="210"/>
      <c r="U88" s="177"/>
      <c r="V88" s="178"/>
      <c r="W88" s="177"/>
      <c r="X88" s="177"/>
      <c r="Y88" s="177"/>
      <c r="Z88" s="177"/>
      <c r="AA88" s="288"/>
      <c r="AB88" s="458"/>
      <c r="AC88" s="453"/>
      <c r="AD88" s="160"/>
      <c r="AE88" s="160"/>
      <c r="AF88" s="160"/>
      <c r="AG88" s="160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</row>
    <row r="89" spans="1:115" s="162" customFormat="1" ht="12" customHeight="1" x14ac:dyDescent="0.25">
      <c r="A89" s="250"/>
      <c r="B89" s="209"/>
      <c r="C89" s="251"/>
      <c r="D89" s="260"/>
      <c r="E89" s="199"/>
      <c r="F89" s="200"/>
      <c r="G89" s="261"/>
      <c r="H89" s="275"/>
      <c r="I89" s="173"/>
      <c r="J89" s="173"/>
      <c r="K89" s="173"/>
      <c r="L89" s="174"/>
      <c r="M89" s="173"/>
      <c r="N89" s="276"/>
      <c r="O89" s="287"/>
      <c r="P89" s="177"/>
      <c r="Q89" s="177"/>
      <c r="R89" s="177"/>
      <c r="S89" s="177"/>
      <c r="T89" s="210"/>
      <c r="U89" s="177"/>
      <c r="V89" s="178"/>
      <c r="W89" s="177"/>
      <c r="X89" s="177"/>
      <c r="Y89" s="177"/>
      <c r="Z89" s="177"/>
      <c r="AA89" s="288"/>
      <c r="AB89" s="458"/>
      <c r="AC89" s="453"/>
      <c r="AD89" s="160"/>
      <c r="AE89" s="160"/>
      <c r="AF89" s="160"/>
      <c r="AG89" s="160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</row>
    <row r="90" spans="1:115" s="162" customFormat="1" ht="12" customHeight="1" x14ac:dyDescent="0.25">
      <c r="A90" s="250"/>
      <c r="B90" s="209"/>
      <c r="C90" s="251"/>
      <c r="D90" s="260"/>
      <c r="E90" s="199"/>
      <c r="F90" s="200"/>
      <c r="G90" s="261"/>
      <c r="H90" s="275"/>
      <c r="I90" s="173"/>
      <c r="J90" s="173"/>
      <c r="K90" s="173"/>
      <c r="L90" s="174"/>
      <c r="M90" s="173"/>
      <c r="N90" s="276"/>
      <c r="O90" s="287"/>
      <c r="P90" s="177"/>
      <c r="Q90" s="177"/>
      <c r="R90" s="177"/>
      <c r="S90" s="177"/>
      <c r="T90" s="210"/>
      <c r="U90" s="177"/>
      <c r="V90" s="178"/>
      <c r="W90" s="177"/>
      <c r="X90" s="177"/>
      <c r="Y90" s="177"/>
      <c r="Z90" s="177"/>
      <c r="AA90" s="288"/>
      <c r="AB90" s="287"/>
      <c r="AC90" s="288"/>
      <c r="AD90" s="160"/>
      <c r="AE90" s="160"/>
      <c r="AF90" s="160"/>
      <c r="AG90" s="160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</row>
    <row r="91" spans="1:115" s="162" customFormat="1" ht="12" customHeight="1" x14ac:dyDescent="0.25">
      <c r="A91" s="250"/>
      <c r="B91" s="209"/>
      <c r="C91" s="251"/>
      <c r="D91" s="260"/>
      <c r="E91" s="199"/>
      <c r="F91" s="200"/>
      <c r="G91" s="261"/>
      <c r="H91" s="275"/>
      <c r="I91" s="173"/>
      <c r="J91" s="173"/>
      <c r="K91" s="173"/>
      <c r="L91" s="174"/>
      <c r="M91" s="173"/>
      <c r="N91" s="276"/>
      <c r="O91" s="287"/>
      <c r="P91" s="177"/>
      <c r="Q91" s="177"/>
      <c r="R91" s="177"/>
      <c r="S91" s="177"/>
      <c r="T91" s="210"/>
      <c r="U91" s="177"/>
      <c r="V91" s="178"/>
      <c r="W91" s="177"/>
      <c r="X91" s="177"/>
      <c r="Y91" s="177"/>
      <c r="Z91" s="177"/>
      <c r="AA91" s="288"/>
      <c r="AB91" s="458"/>
      <c r="AC91" s="453"/>
      <c r="AD91" s="160"/>
      <c r="AE91" s="160"/>
      <c r="AF91" s="160"/>
      <c r="AG91" s="160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</row>
    <row r="92" spans="1:115" s="162" customFormat="1" ht="12" customHeight="1" x14ac:dyDescent="0.25">
      <c r="A92" s="250"/>
      <c r="B92" s="209"/>
      <c r="C92" s="251"/>
      <c r="D92" s="260"/>
      <c r="E92" s="199"/>
      <c r="F92" s="200"/>
      <c r="G92" s="261"/>
      <c r="H92" s="275"/>
      <c r="I92" s="173"/>
      <c r="J92" s="173"/>
      <c r="K92" s="173"/>
      <c r="L92" s="174"/>
      <c r="M92" s="173"/>
      <c r="N92" s="276"/>
      <c r="O92" s="287"/>
      <c r="P92" s="177"/>
      <c r="Q92" s="177"/>
      <c r="R92" s="177"/>
      <c r="S92" s="177"/>
      <c r="T92" s="210"/>
      <c r="U92" s="177"/>
      <c r="V92" s="178"/>
      <c r="W92" s="177"/>
      <c r="X92" s="177"/>
      <c r="Y92" s="177"/>
      <c r="Z92" s="177"/>
      <c r="AA92" s="288"/>
      <c r="AB92" s="287"/>
      <c r="AC92" s="288"/>
      <c r="AD92" s="160"/>
      <c r="AE92" s="160"/>
      <c r="AF92" s="160"/>
      <c r="AG92" s="160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</row>
    <row r="93" spans="1:115" s="162" customFormat="1" ht="12" customHeight="1" x14ac:dyDescent="0.25">
      <c r="A93" s="250"/>
      <c r="B93" s="209"/>
      <c r="C93" s="251"/>
      <c r="D93" s="260"/>
      <c r="E93" s="199"/>
      <c r="F93" s="200"/>
      <c r="G93" s="261"/>
      <c r="H93" s="275"/>
      <c r="I93" s="173"/>
      <c r="J93" s="173"/>
      <c r="K93" s="173"/>
      <c r="L93" s="174"/>
      <c r="M93" s="173"/>
      <c r="N93" s="276"/>
      <c r="O93" s="287"/>
      <c r="P93" s="177"/>
      <c r="Q93" s="177"/>
      <c r="R93" s="177"/>
      <c r="S93" s="177"/>
      <c r="T93" s="210"/>
      <c r="U93" s="177"/>
      <c r="V93" s="178"/>
      <c r="W93" s="177"/>
      <c r="X93" s="177"/>
      <c r="Y93" s="177"/>
      <c r="Z93" s="177"/>
      <c r="AA93" s="288"/>
      <c r="AB93" s="287"/>
      <c r="AC93" s="288"/>
      <c r="AD93" s="160"/>
      <c r="AE93" s="160"/>
      <c r="AF93" s="160"/>
      <c r="AG93" s="160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</row>
    <row r="94" spans="1:115" s="162" customFormat="1" ht="12" customHeight="1" x14ac:dyDescent="0.25">
      <c r="A94" s="250"/>
      <c r="B94" s="209"/>
      <c r="C94" s="251"/>
      <c r="D94" s="260"/>
      <c r="E94" s="199"/>
      <c r="F94" s="200"/>
      <c r="G94" s="261"/>
      <c r="H94" s="275"/>
      <c r="I94" s="173"/>
      <c r="J94" s="173"/>
      <c r="K94" s="173"/>
      <c r="L94" s="174"/>
      <c r="M94" s="173"/>
      <c r="N94" s="276"/>
      <c r="O94" s="287"/>
      <c r="P94" s="177"/>
      <c r="Q94" s="177"/>
      <c r="R94" s="177"/>
      <c r="S94" s="177"/>
      <c r="T94" s="210"/>
      <c r="U94" s="177"/>
      <c r="V94" s="178"/>
      <c r="W94" s="177"/>
      <c r="X94" s="177"/>
      <c r="Y94" s="177"/>
      <c r="Z94" s="177"/>
      <c r="AA94" s="288"/>
      <c r="AB94" s="458"/>
      <c r="AC94" s="453"/>
      <c r="AD94" s="160"/>
      <c r="AE94" s="160"/>
      <c r="AF94" s="160"/>
      <c r="AG94" s="160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</row>
    <row r="95" spans="1:115" s="162" customFormat="1" ht="12" customHeight="1" x14ac:dyDescent="0.25">
      <c r="A95" s="250"/>
      <c r="B95" s="209"/>
      <c r="C95" s="251"/>
      <c r="D95" s="260"/>
      <c r="E95" s="199"/>
      <c r="F95" s="200"/>
      <c r="G95" s="261"/>
      <c r="H95" s="275"/>
      <c r="I95" s="173"/>
      <c r="J95" s="173"/>
      <c r="K95" s="173"/>
      <c r="L95" s="174"/>
      <c r="M95" s="173"/>
      <c r="N95" s="276"/>
      <c r="O95" s="287"/>
      <c r="P95" s="177"/>
      <c r="Q95" s="177"/>
      <c r="R95" s="177"/>
      <c r="S95" s="177"/>
      <c r="T95" s="210"/>
      <c r="U95" s="177"/>
      <c r="V95" s="178"/>
      <c r="W95" s="177"/>
      <c r="X95" s="177"/>
      <c r="Y95" s="177"/>
      <c r="Z95" s="177"/>
      <c r="AA95" s="288"/>
      <c r="AB95" s="458"/>
      <c r="AC95" s="453"/>
      <c r="AD95" s="160"/>
      <c r="AE95" s="160"/>
      <c r="AF95" s="160"/>
      <c r="AG95" s="160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</row>
    <row r="96" spans="1:115" s="162" customFormat="1" ht="12" customHeight="1" x14ac:dyDescent="0.25">
      <c r="A96" s="250"/>
      <c r="B96" s="209"/>
      <c r="C96" s="251"/>
      <c r="D96" s="260"/>
      <c r="E96" s="199"/>
      <c r="F96" s="200"/>
      <c r="G96" s="261"/>
      <c r="H96" s="275"/>
      <c r="I96" s="173"/>
      <c r="J96" s="173"/>
      <c r="K96" s="173"/>
      <c r="L96" s="174"/>
      <c r="M96" s="173"/>
      <c r="N96" s="276"/>
      <c r="O96" s="287"/>
      <c r="P96" s="177"/>
      <c r="Q96" s="177"/>
      <c r="R96" s="177"/>
      <c r="S96" s="177"/>
      <c r="T96" s="210"/>
      <c r="U96" s="177"/>
      <c r="V96" s="178"/>
      <c r="W96" s="177"/>
      <c r="X96" s="177"/>
      <c r="Y96" s="177"/>
      <c r="Z96" s="177"/>
      <c r="AA96" s="288"/>
      <c r="AB96" s="287"/>
      <c r="AC96" s="288"/>
      <c r="AD96" s="160"/>
      <c r="AE96" s="160"/>
      <c r="AF96" s="160"/>
      <c r="AG96" s="160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</row>
    <row r="97" spans="1:115" s="162" customFormat="1" ht="12" customHeight="1" x14ac:dyDescent="0.25">
      <c r="A97" s="250"/>
      <c r="B97" s="209"/>
      <c r="C97" s="251"/>
      <c r="D97" s="260"/>
      <c r="E97" s="199"/>
      <c r="F97" s="200"/>
      <c r="G97" s="261"/>
      <c r="H97" s="275"/>
      <c r="I97" s="173"/>
      <c r="J97" s="173"/>
      <c r="K97" s="173"/>
      <c r="L97" s="174"/>
      <c r="M97" s="173"/>
      <c r="N97" s="276"/>
      <c r="O97" s="287"/>
      <c r="P97" s="177"/>
      <c r="Q97" s="177"/>
      <c r="R97" s="177"/>
      <c r="S97" s="177"/>
      <c r="T97" s="210"/>
      <c r="U97" s="177"/>
      <c r="V97" s="178"/>
      <c r="W97" s="177"/>
      <c r="X97" s="177"/>
      <c r="Y97" s="177"/>
      <c r="Z97" s="177"/>
      <c r="AA97" s="288"/>
      <c r="AB97" s="458"/>
      <c r="AC97" s="453"/>
      <c r="AD97" s="160"/>
      <c r="AE97" s="160"/>
      <c r="AF97" s="160"/>
      <c r="AG97" s="160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</row>
    <row r="98" spans="1:115" s="162" customFormat="1" ht="12" customHeight="1" x14ac:dyDescent="0.25">
      <c r="A98" s="250"/>
      <c r="B98" s="209"/>
      <c r="C98" s="251"/>
      <c r="D98" s="260"/>
      <c r="E98" s="199"/>
      <c r="F98" s="200"/>
      <c r="G98" s="261"/>
      <c r="H98" s="275"/>
      <c r="I98" s="173"/>
      <c r="J98" s="173"/>
      <c r="K98" s="173"/>
      <c r="L98" s="174"/>
      <c r="M98" s="173"/>
      <c r="N98" s="276"/>
      <c r="O98" s="287"/>
      <c r="P98" s="177"/>
      <c r="Q98" s="177"/>
      <c r="R98" s="177"/>
      <c r="S98" s="177"/>
      <c r="T98" s="210"/>
      <c r="U98" s="177"/>
      <c r="V98" s="178"/>
      <c r="W98" s="177"/>
      <c r="X98" s="177"/>
      <c r="Y98" s="177"/>
      <c r="Z98" s="177"/>
      <c r="AA98" s="288"/>
      <c r="AB98" s="458"/>
      <c r="AC98" s="453"/>
      <c r="AD98" s="160"/>
      <c r="AE98" s="160"/>
      <c r="AF98" s="160"/>
      <c r="AG98" s="160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</row>
    <row r="99" spans="1:115" s="162" customFormat="1" ht="12" customHeight="1" x14ac:dyDescent="0.25">
      <c r="A99" s="250"/>
      <c r="B99" s="209"/>
      <c r="C99" s="251"/>
      <c r="D99" s="260"/>
      <c r="E99" s="199"/>
      <c r="F99" s="200"/>
      <c r="G99" s="261"/>
      <c r="H99" s="275"/>
      <c r="I99" s="173"/>
      <c r="J99" s="173"/>
      <c r="K99" s="173"/>
      <c r="L99" s="174"/>
      <c r="M99" s="173"/>
      <c r="N99" s="276"/>
      <c r="O99" s="287"/>
      <c r="P99" s="17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288"/>
      <c r="AB99" s="458"/>
      <c r="AC99" s="453"/>
      <c r="AD99" s="160"/>
      <c r="AE99" s="160"/>
      <c r="AF99" s="160"/>
      <c r="AG99" s="160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</row>
    <row r="100" spans="1:115" s="162" customFormat="1" ht="12" customHeight="1" x14ac:dyDescent="0.25">
      <c r="A100" s="250"/>
      <c r="B100" s="209"/>
      <c r="C100" s="251"/>
      <c r="D100" s="260"/>
      <c r="E100" s="199"/>
      <c r="F100" s="200"/>
      <c r="G100" s="261"/>
      <c r="H100" s="275"/>
      <c r="I100" s="173"/>
      <c r="J100" s="173"/>
      <c r="K100" s="173"/>
      <c r="L100" s="174"/>
      <c r="M100" s="173"/>
      <c r="N100" s="276"/>
      <c r="O100" s="287"/>
      <c r="P100" s="177"/>
      <c r="Q100" s="177"/>
      <c r="R100" s="177"/>
      <c r="S100" s="177"/>
      <c r="T100" s="210"/>
      <c r="U100" s="177"/>
      <c r="V100" s="178"/>
      <c r="W100" s="177"/>
      <c r="X100" s="177"/>
      <c r="Y100" s="177"/>
      <c r="Z100" s="177"/>
      <c r="AA100" s="288"/>
      <c r="AB100" s="287"/>
      <c r="AC100" s="288"/>
      <c r="AD100" s="160"/>
      <c r="AE100" s="160"/>
      <c r="AF100" s="160"/>
      <c r="AG100" s="160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</row>
    <row r="101" spans="1:115" s="162" customFormat="1" ht="12" customHeight="1" x14ac:dyDescent="0.25">
      <c r="A101" s="250"/>
      <c r="B101" s="209"/>
      <c r="C101" s="251"/>
      <c r="D101" s="260"/>
      <c r="E101" s="199"/>
      <c r="F101" s="200"/>
      <c r="G101" s="261"/>
      <c r="H101" s="275"/>
      <c r="I101" s="173"/>
      <c r="J101" s="173"/>
      <c r="K101" s="173"/>
      <c r="L101" s="174"/>
      <c r="M101" s="173"/>
      <c r="N101" s="276"/>
      <c r="O101" s="287"/>
      <c r="P101" s="177"/>
      <c r="Q101" s="177"/>
      <c r="R101" s="177"/>
      <c r="S101" s="177"/>
      <c r="T101" s="210"/>
      <c r="U101" s="177"/>
      <c r="V101" s="178"/>
      <c r="W101" s="177"/>
      <c r="X101" s="177"/>
      <c r="Y101" s="177"/>
      <c r="Z101" s="177"/>
      <c r="AA101" s="288"/>
      <c r="AB101" s="458"/>
      <c r="AC101" s="453"/>
      <c r="AD101" s="160"/>
      <c r="AE101" s="160"/>
      <c r="AF101" s="160"/>
      <c r="AG101" s="160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</row>
    <row r="102" spans="1:115" s="162" customFormat="1" ht="12" customHeight="1" x14ac:dyDescent="0.25">
      <c r="A102" s="250"/>
      <c r="B102" s="209"/>
      <c r="C102" s="251"/>
      <c r="D102" s="260"/>
      <c r="E102" s="199"/>
      <c r="F102" s="200"/>
      <c r="G102" s="261"/>
      <c r="H102" s="275"/>
      <c r="I102" s="173"/>
      <c r="J102" s="173"/>
      <c r="K102" s="173"/>
      <c r="L102" s="174"/>
      <c r="M102" s="173"/>
      <c r="N102" s="276"/>
      <c r="O102" s="287"/>
      <c r="P102" s="177"/>
      <c r="Q102" s="177"/>
      <c r="R102" s="177"/>
      <c r="S102" s="177"/>
      <c r="T102" s="210"/>
      <c r="U102" s="177"/>
      <c r="V102" s="178"/>
      <c r="W102" s="177"/>
      <c r="X102" s="177"/>
      <c r="Y102" s="177"/>
      <c r="Z102" s="177"/>
      <c r="AA102" s="288"/>
      <c r="AB102" s="458"/>
      <c r="AC102" s="453"/>
      <c r="AD102" s="160"/>
      <c r="AE102" s="160"/>
      <c r="AF102" s="160"/>
      <c r="AG102" s="160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</row>
    <row r="103" spans="1:115" s="162" customFormat="1" ht="12" customHeight="1" x14ac:dyDescent="0.25">
      <c r="A103" s="250"/>
      <c r="B103" s="209"/>
      <c r="C103" s="251"/>
      <c r="D103" s="260"/>
      <c r="E103" s="199"/>
      <c r="F103" s="200"/>
      <c r="G103" s="261"/>
      <c r="H103" s="275"/>
      <c r="I103" s="173"/>
      <c r="J103" s="173"/>
      <c r="K103" s="173"/>
      <c r="L103" s="174"/>
      <c r="M103" s="173"/>
      <c r="N103" s="276"/>
      <c r="O103" s="287"/>
      <c r="P103" s="17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288"/>
      <c r="AB103" s="287"/>
      <c r="AC103" s="288"/>
      <c r="AD103" s="160"/>
      <c r="AE103" s="160"/>
      <c r="AF103" s="160"/>
      <c r="AG103" s="160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</row>
    <row r="104" spans="1:115" s="162" customFormat="1" ht="12" customHeight="1" x14ac:dyDescent="0.25">
      <c r="A104" s="250"/>
      <c r="B104" s="209"/>
      <c r="C104" s="251"/>
      <c r="D104" s="260"/>
      <c r="E104" s="199"/>
      <c r="F104" s="200"/>
      <c r="G104" s="261"/>
      <c r="H104" s="275"/>
      <c r="I104" s="173"/>
      <c r="J104" s="173"/>
      <c r="K104" s="173"/>
      <c r="L104" s="174"/>
      <c r="M104" s="173"/>
      <c r="N104" s="276"/>
      <c r="O104" s="287"/>
      <c r="P104" s="177"/>
      <c r="Q104" s="177"/>
      <c r="R104" s="177"/>
      <c r="S104" s="177"/>
      <c r="T104" s="210"/>
      <c r="U104" s="177"/>
      <c r="V104" s="178"/>
      <c r="W104" s="177"/>
      <c r="X104" s="177"/>
      <c r="Y104" s="177"/>
      <c r="Z104" s="177"/>
      <c r="AA104" s="288"/>
      <c r="AB104" s="287"/>
      <c r="AC104" s="288"/>
      <c r="AD104" s="160"/>
      <c r="AE104" s="160"/>
      <c r="AF104" s="160"/>
      <c r="AG104" s="160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</row>
    <row r="105" spans="1:115" s="162" customFormat="1" ht="12" customHeight="1" x14ac:dyDescent="0.25">
      <c r="A105" s="250"/>
      <c r="B105" s="209"/>
      <c r="C105" s="251"/>
      <c r="D105" s="260"/>
      <c r="E105" s="199"/>
      <c r="F105" s="200"/>
      <c r="G105" s="261"/>
      <c r="H105" s="275"/>
      <c r="I105" s="173"/>
      <c r="J105" s="173"/>
      <c r="K105" s="173"/>
      <c r="L105" s="174"/>
      <c r="M105" s="173"/>
      <c r="N105" s="276"/>
      <c r="O105" s="287"/>
      <c r="P105" s="17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288"/>
      <c r="AB105" s="458"/>
      <c r="AC105" s="453"/>
      <c r="AD105" s="160"/>
      <c r="AE105" s="160"/>
      <c r="AF105" s="160"/>
      <c r="AG105" s="160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</row>
    <row r="106" spans="1:115" s="162" customFormat="1" ht="12" customHeight="1" x14ac:dyDescent="0.25">
      <c r="A106" s="250"/>
      <c r="B106" s="209"/>
      <c r="C106" s="251"/>
      <c r="D106" s="260"/>
      <c r="E106" s="199"/>
      <c r="F106" s="200"/>
      <c r="G106" s="261"/>
      <c r="H106" s="275"/>
      <c r="I106" s="173"/>
      <c r="J106" s="173"/>
      <c r="K106" s="173"/>
      <c r="L106" s="174"/>
      <c r="M106" s="173"/>
      <c r="N106" s="276"/>
      <c r="O106" s="287"/>
      <c r="P106" s="177"/>
      <c r="Q106" s="177"/>
      <c r="R106" s="177"/>
      <c r="S106" s="177"/>
      <c r="T106" s="210"/>
      <c r="U106" s="177"/>
      <c r="V106" s="178"/>
      <c r="W106" s="177"/>
      <c r="X106" s="177"/>
      <c r="Y106" s="177"/>
      <c r="Z106" s="177"/>
      <c r="AA106" s="288"/>
      <c r="AB106" s="458"/>
      <c r="AC106" s="453"/>
      <c r="AD106" s="160"/>
      <c r="AE106" s="160"/>
      <c r="AF106" s="160"/>
      <c r="AG106" s="160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</row>
    <row r="107" spans="1:115" s="162" customFormat="1" ht="12" customHeight="1" x14ac:dyDescent="0.25">
      <c r="A107" s="250"/>
      <c r="B107" s="209"/>
      <c r="C107" s="251"/>
      <c r="D107" s="260"/>
      <c r="E107" s="199"/>
      <c r="F107" s="200"/>
      <c r="G107" s="261"/>
      <c r="H107" s="275"/>
      <c r="I107" s="173"/>
      <c r="J107" s="173"/>
      <c r="K107" s="173"/>
      <c r="L107" s="174"/>
      <c r="M107" s="173"/>
      <c r="N107" s="276"/>
      <c r="O107" s="287"/>
      <c r="P107" s="177"/>
      <c r="Q107" s="177"/>
      <c r="R107" s="177"/>
      <c r="S107" s="177"/>
      <c r="T107" s="210"/>
      <c r="U107" s="177"/>
      <c r="V107" s="178"/>
      <c r="W107" s="177"/>
      <c r="X107" s="177"/>
      <c r="Y107" s="177"/>
      <c r="Z107" s="177"/>
      <c r="AA107" s="288"/>
      <c r="AB107" s="287"/>
      <c r="AC107" s="288"/>
      <c r="AD107" s="160"/>
      <c r="AE107" s="160"/>
      <c r="AF107" s="160"/>
      <c r="AG107" s="160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</row>
    <row r="108" spans="1:115" s="162" customFormat="1" ht="12" customHeight="1" x14ac:dyDescent="0.25">
      <c r="A108" s="250"/>
      <c r="B108" s="209"/>
      <c r="C108" s="251"/>
      <c r="D108" s="260"/>
      <c r="E108" s="199"/>
      <c r="F108" s="200"/>
      <c r="G108" s="261"/>
      <c r="H108" s="275"/>
      <c r="I108" s="173"/>
      <c r="J108" s="173"/>
      <c r="K108" s="173"/>
      <c r="L108" s="174"/>
      <c r="M108" s="173"/>
      <c r="N108" s="276"/>
      <c r="O108" s="287"/>
      <c r="P108" s="177"/>
      <c r="Q108" s="177"/>
      <c r="R108" s="177"/>
      <c r="S108" s="177"/>
      <c r="T108" s="210"/>
      <c r="U108" s="177"/>
      <c r="V108" s="178"/>
      <c r="W108" s="177"/>
      <c r="X108" s="177"/>
      <c r="Y108" s="177"/>
      <c r="Z108" s="177"/>
      <c r="AA108" s="288"/>
      <c r="AB108" s="458"/>
      <c r="AC108" s="453"/>
      <c r="AD108" s="160"/>
      <c r="AE108" s="160"/>
      <c r="AF108" s="160"/>
      <c r="AG108" s="160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</row>
    <row r="109" spans="1:115" s="162" customFormat="1" ht="12" customHeight="1" x14ac:dyDescent="0.25">
      <c r="A109" s="250"/>
      <c r="B109" s="209"/>
      <c r="C109" s="251"/>
      <c r="D109" s="260"/>
      <c r="E109" s="199"/>
      <c r="F109" s="200"/>
      <c r="G109" s="261"/>
      <c r="H109" s="275"/>
      <c r="I109" s="173"/>
      <c r="J109" s="173"/>
      <c r="K109" s="173"/>
      <c r="L109" s="174"/>
      <c r="M109" s="173"/>
      <c r="N109" s="276"/>
      <c r="O109" s="287"/>
      <c r="P109" s="177"/>
      <c r="Q109" s="177"/>
      <c r="R109" s="177"/>
      <c r="S109" s="177"/>
      <c r="T109" s="210"/>
      <c r="U109" s="177"/>
      <c r="V109" s="178"/>
      <c r="W109" s="177"/>
      <c r="X109" s="177"/>
      <c r="Y109" s="177"/>
      <c r="Z109" s="177"/>
      <c r="AA109" s="288"/>
      <c r="AB109" s="458"/>
      <c r="AC109" s="453"/>
      <c r="AD109" s="160"/>
      <c r="AE109" s="160"/>
      <c r="AF109" s="160"/>
      <c r="AG109" s="160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</row>
    <row r="110" spans="1:115" s="162" customFormat="1" ht="12" customHeight="1" x14ac:dyDescent="0.25">
      <c r="A110" s="250"/>
      <c r="B110" s="209"/>
      <c r="C110" s="251"/>
      <c r="D110" s="260"/>
      <c r="E110" s="199"/>
      <c r="F110" s="200"/>
      <c r="G110" s="261"/>
      <c r="H110" s="275"/>
      <c r="I110" s="173"/>
      <c r="J110" s="173"/>
      <c r="K110" s="173"/>
      <c r="L110" s="174"/>
      <c r="M110" s="173"/>
      <c r="N110" s="276"/>
      <c r="O110" s="287"/>
      <c r="P110" s="177"/>
      <c r="Q110" s="177"/>
      <c r="R110" s="177"/>
      <c r="S110" s="177"/>
      <c r="T110" s="210"/>
      <c r="U110" s="177"/>
      <c r="V110" s="178"/>
      <c r="W110" s="177"/>
      <c r="X110" s="177"/>
      <c r="Y110" s="177"/>
      <c r="Z110" s="177"/>
      <c r="AA110" s="288"/>
      <c r="AB110" s="287"/>
      <c r="AC110" s="288"/>
      <c r="AD110" s="160"/>
      <c r="AE110" s="160"/>
      <c r="AF110" s="160"/>
      <c r="AG110" s="160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</row>
    <row r="111" spans="1:115" s="162" customFormat="1" ht="12" customHeight="1" x14ac:dyDescent="0.25">
      <c r="A111" s="250"/>
      <c r="B111" s="209"/>
      <c r="C111" s="251"/>
      <c r="D111" s="260"/>
      <c r="E111" s="199"/>
      <c r="F111" s="200"/>
      <c r="G111" s="261"/>
      <c r="H111" s="275"/>
      <c r="I111" s="173"/>
      <c r="J111" s="173"/>
      <c r="K111" s="173"/>
      <c r="L111" s="174"/>
      <c r="M111" s="173"/>
      <c r="N111" s="276"/>
      <c r="O111" s="287"/>
      <c r="P111" s="177"/>
      <c r="Q111" s="177"/>
      <c r="R111" s="177"/>
      <c r="S111" s="177"/>
      <c r="T111" s="210"/>
      <c r="U111" s="177"/>
      <c r="V111" s="178"/>
      <c r="W111" s="177"/>
      <c r="X111" s="177"/>
      <c r="Y111" s="177"/>
      <c r="Z111" s="177"/>
      <c r="AA111" s="288"/>
      <c r="AB111" s="287"/>
      <c r="AC111" s="288"/>
      <c r="AD111" s="160"/>
      <c r="AE111" s="160"/>
      <c r="AF111" s="160"/>
      <c r="AG111" s="160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</row>
    <row r="112" spans="1:115" s="162" customFormat="1" ht="12" customHeight="1" x14ac:dyDescent="0.25">
      <c r="A112" s="250"/>
      <c r="B112" s="209"/>
      <c r="C112" s="251"/>
      <c r="D112" s="260"/>
      <c r="E112" s="199"/>
      <c r="F112" s="200"/>
      <c r="G112" s="261"/>
      <c r="H112" s="275"/>
      <c r="I112" s="173"/>
      <c r="J112" s="173"/>
      <c r="K112" s="173"/>
      <c r="L112" s="174"/>
      <c r="M112" s="173"/>
      <c r="N112" s="276"/>
      <c r="O112" s="287"/>
      <c r="P112" s="177"/>
      <c r="Q112" s="177"/>
      <c r="R112" s="177"/>
      <c r="S112" s="177"/>
      <c r="T112" s="210"/>
      <c r="U112" s="177"/>
      <c r="V112" s="178"/>
      <c r="W112" s="177"/>
      <c r="X112" s="177"/>
      <c r="Y112" s="177"/>
      <c r="Z112" s="177"/>
      <c r="AA112" s="288"/>
      <c r="AB112" s="287"/>
      <c r="AC112" s="288"/>
      <c r="AD112" s="160"/>
      <c r="AE112" s="160"/>
      <c r="AF112" s="160"/>
      <c r="AG112" s="160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</row>
    <row r="113" spans="1:115" s="9" customFormat="1" ht="11" thickBot="1" x14ac:dyDescent="0.3">
      <c r="A113" s="252" t="s">
        <v>36</v>
      </c>
      <c r="B113" s="253"/>
      <c r="C113" s="254"/>
      <c r="D113" s="262">
        <f t="shared" ref="D113:AC113" si="0">SUM(D6:D112)</f>
        <v>0</v>
      </c>
      <c r="E113" s="263">
        <f t="shared" si="0"/>
        <v>0</v>
      </c>
      <c r="F113" s="264">
        <f t="shared" si="0"/>
        <v>0</v>
      </c>
      <c r="G113" s="265">
        <f t="shared" si="0"/>
        <v>0</v>
      </c>
      <c r="H113" s="262">
        <f t="shared" si="0"/>
        <v>0</v>
      </c>
      <c r="I113" s="263">
        <f t="shared" si="0"/>
        <v>0</v>
      </c>
      <c r="J113" s="263">
        <f t="shared" si="0"/>
        <v>0</v>
      </c>
      <c r="K113" s="263">
        <f t="shared" si="0"/>
        <v>0</v>
      </c>
      <c r="L113" s="263">
        <f t="shared" si="0"/>
        <v>0</v>
      </c>
      <c r="M113" s="263">
        <f t="shared" si="0"/>
        <v>0</v>
      </c>
      <c r="N113" s="277">
        <f t="shared" si="0"/>
        <v>0</v>
      </c>
      <c r="O113" s="289">
        <f t="shared" si="0"/>
        <v>0</v>
      </c>
      <c r="P113" s="290">
        <f t="shared" si="0"/>
        <v>0</v>
      </c>
      <c r="Q113" s="290">
        <f t="shared" si="0"/>
        <v>0</v>
      </c>
      <c r="R113" s="290">
        <f t="shared" si="0"/>
        <v>0</v>
      </c>
      <c r="S113" s="290">
        <f t="shared" si="0"/>
        <v>0</v>
      </c>
      <c r="T113" s="290">
        <f t="shared" si="0"/>
        <v>0</v>
      </c>
      <c r="U113" s="290">
        <f t="shared" si="0"/>
        <v>0</v>
      </c>
      <c r="V113" s="290">
        <f t="shared" si="0"/>
        <v>0</v>
      </c>
      <c r="W113" s="290">
        <f t="shared" si="0"/>
        <v>0</v>
      </c>
      <c r="X113" s="290">
        <f t="shared" si="0"/>
        <v>0</v>
      </c>
      <c r="Y113" s="290">
        <f t="shared" si="0"/>
        <v>0</v>
      </c>
      <c r="Z113" s="290">
        <f t="shared" si="0"/>
        <v>0</v>
      </c>
      <c r="AA113" s="291">
        <f t="shared" si="0"/>
        <v>0</v>
      </c>
      <c r="AB113" s="289">
        <f t="shared" si="0"/>
        <v>0</v>
      </c>
      <c r="AC113" s="291">
        <f t="shared" si="0"/>
        <v>0</v>
      </c>
      <c r="AD113" s="36"/>
      <c r="AE113" s="36"/>
      <c r="AF113" s="36"/>
      <c r="AG113" s="3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</row>
    <row r="114" spans="1:115" s="37" customFormat="1" ht="11.5" thickTop="1" thickBot="1" x14ac:dyDescent="0.3">
      <c r="A114" s="293"/>
      <c r="B114" s="294"/>
      <c r="C114" s="295"/>
      <c r="D114" s="303"/>
      <c r="E114" s="304"/>
      <c r="F114" s="305"/>
      <c r="G114" s="306"/>
      <c r="H114" s="320"/>
      <c r="I114" s="305"/>
      <c r="J114" s="305"/>
      <c r="K114" s="305"/>
      <c r="L114" s="321"/>
      <c r="M114" s="305"/>
      <c r="N114" s="306"/>
      <c r="O114" s="337"/>
      <c r="P114" s="338"/>
      <c r="Q114" s="338"/>
      <c r="R114" s="338"/>
      <c r="S114" s="339"/>
      <c r="T114" s="338"/>
      <c r="U114" s="338"/>
      <c r="V114" s="340"/>
      <c r="W114" s="341"/>
      <c r="X114" s="341"/>
      <c r="Y114" s="341"/>
      <c r="Z114" s="341"/>
      <c r="AA114" s="342"/>
      <c r="AB114" s="469"/>
      <c r="AC114" s="470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</row>
    <row r="115" spans="1:115" s="6" customFormat="1" ht="50" customHeight="1" thickTop="1" thickBot="1" x14ac:dyDescent="0.3">
      <c r="A115" s="296" t="s">
        <v>30</v>
      </c>
      <c r="B115" s="12" t="s">
        <v>9</v>
      </c>
      <c r="C115" s="297"/>
      <c r="D115" s="307" t="s">
        <v>10</v>
      </c>
      <c r="E115" s="211"/>
      <c r="F115" s="211" t="s">
        <v>11</v>
      </c>
      <c r="G115" s="308"/>
      <c r="H115" s="322" t="str">
        <f>H3</f>
        <v>Contributions Normales</v>
      </c>
      <c r="I115" s="13" t="str">
        <f t="shared" ref="I115:AC115" si="1">I3</f>
        <v>Ventes Littérature</v>
      </c>
      <c r="J115" s="13" t="str">
        <f t="shared" si="1"/>
        <v>Recettes Fêtes IGPB</v>
      </c>
      <c r="K115" s="13" t="str">
        <f t="shared" si="1"/>
        <v>Chapeaux Réunion IGPB</v>
      </c>
      <c r="L115" s="14" t="str">
        <f t="shared" si="1"/>
        <v>Recettes Exeption- nelles</v>
      </c>
      <c r="M115" s="15" t="str">
        <f t="shared" si="1"/>
        <v>Virements Internes Livert A</v>
      </c>
      <c r="N115" s="323" t="str">
        <f t="shared" si="1"/>
        <v>Reports Caisse +       BNP( N-1)</v>
      </c>
      <c r="O115" s="266" t="str">
        <f t="shared" si="1"/>
        <v xml:space="preserve">Location local Sauton + charges </v>
      </c>
      <c r="P115" s="268" t="str">
        <f t="shared" si="1"/>
        <v>Electicité - Eaux Local Sauton</v>
      </c>
      <c r="Q115" s="278" t="str">
        <f t="shared" si="1"/>
        <v>Entretien équipement IGPB, Petits travaux</v>
      </c>
      <c r="R115" s="279" t="str">
        <f t="shared" si="1"/>
        <v>Achat de littérature BSG+ Médailles</v>
      </c>
      <c r="S115" s="280" t="str">
        <f t="shared" si="1"/>
        <v>Achat de littérature Hors (BSG &amp; Médailles)</v>
      </c>
      <c r="T115" s="268" t="str">
        <f t="shared" si="1"/>
        <v>Dépenses Fêtes IGPB</v>
      </c>
      <c r="U115" s="268" t="str">
        <f t="shared" si="1"/>
        <v>Informatique, Téléphone, Abonnement Internet</v>
      </c>
      <c r="V115" s="267" t="str">
        <f t="shared" si="1"/>
        <v>Frais Secrétariat, Lingettes, Gel …</v>
      </c>
      <c r="W115" s="281" t="str">
        <f t="shared" si="1"/>
        <v>Location Salles Réunions</v>
      </c>
      <c r="X115" s="268" t="str">
        <f t="shared" si="1"/>
        <v>Transport parking</v>
      </c>
      <c r="Y115" s="268" t="str">
        <f t="shared" si="1"/>
        <v>Frais Bancaires</v>
      </c>
      <c r="Z115" s="268" t="str">
        <f t="shared" si="1"/>
        <v>Virements internes</v>
      </c>
      <c r="AA115" s="269" t="str">
        <f t="shared" si="1"/>
        <v>Dépenses exception- nelles</v>
      </c>
      <c r="AB115" s="426" t="str">
        <f t="shared" si="1"/>
        <v>Evolutions Informatiques (1500 €)</v>
      </c>
      <c r="AC115" s="269" t="str">
        <f t="shared" si="1"/>
        <v>Gros Travaux Sauton (3000 €)</v>
      </c>
    </row>
    <row r="116" spans="1:115" s="6" customFormat="1" ht="11" thickBot="1" x14ac:dyDescent="0.3">
      <c r="A116" s="298"/>
      <c r="B116" s="16"/>
      <c r="C116" s="299"/>
      <c r="D116" s="309" t="s">
        <v>32</v>
      </c>
      <c r="E116" s="38" t="s">
        <v>33</v>
      </c>
      <c r="F116" s="16" t="s">
        <v>32</v>
      </c>
      <c r="G116" s="310" t="s">
        <v>33</v>
      </c>
      <c r="H116" s="298" t="s">
        <v>32</v>
      </c>
      <c r="I116" s="16" t="s">
        <v>32</v>
      </c>
      <c r="J116" s="16" t="s">
        <v>32</v>
      </c>
      <c r="K116" s="16" t="s">
        <v>32</v>
      </c>
      <c r="L116" s="17" t="s">
        <v>32</v>
      </c>
      <c r="M116" s="18" t="s">
        <v>32</v>
      </c>
      <c r="N116" s="324" t="s">
        <v>32</v>
      </c>
      <c r="O116" s="298" t="s">
        <v>33</v>
      </c>
      <c r="P116" s="16" t="s">
        <v>33</v>
      </c>
      <c r="Q116" s="18" t="s">
        <v>33</v>
      </c>
      <c r="R116" s="18" t="s">
        <v>33</v>
      </c>
      <c r="S116" s="16" t="s">
        <v>33</v>
      </c>
      <c r="T116" s="16" t="s">
        <v>33</v>
      </c>
      <c r="U116" s="16" t="s">
        <v>33</v>
      </c>
      <c r="V116" s="19" t="s">
        <v>33</v>
      </c>
      <c r="W116" s="16" t="s">
        <v>33</v>
      </c>
      <c r="X116" s="16" t="s">
        <v>33</v>
      </c>
      <c r="Y116" s="16" t="s">
        <v>33</v>
      </c>
      <c r="Z116" s="16" t="s">
        <v>33</v>
      </c>
      <c r="AA116" s="343" t="s">
        <v>33</v>
      </c>
      <c r="AB116" s="298" t="s">
        <v>138</v>
      </c>
      <c r="AC116" s="343" t="s">
        <v>138</v>
      </c>
    </row>
    <row r="117" spans="1:115" s="20" customFormat="1" ht="11" thickBot="1" x14ac:dyDescent="0.3">
      <c r="A117" s="300"/>
      <c r="B117" s="301"/>
      <c r="C117" s="302"/>
      <c r="D117" s="311">
        <f t="shared" ref="D117:AA117" si="2">SUM(D5:D112)</f>
        <v>12956.810000000009</v>
      </c>
      <c r="E117" s="312">
        <f t="shared" si="2"/>
        <v>0</v>
      </c>
      <c r="F117" s="312">
        <f t="shared" si="2"/>
        <v>109.70000000000164</v>
      </c>
      <c r="G117" s="313">
        <f t="shared" si="2"/>
        <v>0</v>
      </c>
      <c r="H117" s="325">
        <f t="shared" si="2"/>
        <v>0</v>
      </c>
      <c r="I117" s="326">
        <f t="shared" si="2"/>
        <v>0</v>
      </c>
      <c r="J117" s="326">
        <f t="shared" si="2"/>
        <v>0</v>
      </c>
      <c r="K117" s="326">
        <f t="shared" si="2"/>
        <v>0</v>
      </c>
      <c r="L117" s="326">
        <f t="shared" si="2"/>
        <v>0</v>
      </c>
      <c r="M117" s="326">
        <f t="shared" si="2"/>
        <v>0</v>
      </c>
      <c r="N117" s="327">
        <f t="shared" si="2"/>
        <v>13066.510000000009</v>
      </c>
      <c r="O117" s="325">
        <f t="shared" si="2"/>
        <v>0</v>
      </c>
      <c r="P117" s="326">
        <f t="shared" si="2"/>
        <v>0</v>
      </c>
      <c r="Q117" s="326">
        <f t="shared" si="2"/>
        <v>0</v>
      </c>
      <c r="R117" s="326">
        <f t="shared" si="2"/>
        <v>0</v>
      </c>
      <c r="S117" s="326">
        <f t="shared" si="2"/>
        <v>0</v>
      </c>
      <c r="T117" s="326">
        <f t="shared" si="2"/>
        <v>0</v>
      </c>
      <c r="U117" s="326">
        <f t="shared" si="2"/>
        <v>0</v>
      </c>
      <c r="V117" s="326">
        <f t="shared" si="2"/>
        <v>0</v>
      </c>
      <c r="W117" s="326">
        <f t="shared" si="2"/>
        <v>0</v>
      </c>
      <c r="X117" s="326">
        <f t="shared" si="2"/>
        <v>0</v>
      </c>
      <c r="Y117" s="326">
        <f t="shared" si="2"/>
        <v>0</v>
      </c>
      <c r="Z117" s="326">
        <f t="shared" si="2"/>
        <v>0</v>
      </c>
      <c r="AA117" s="327">
        <f t="shared" si="2"/>
        <v>0</v>
      </c>
      <c r="AB117" s="325">
        <f>SUM(AB5:AB112)</f>
        <v>0</v>
      </c>
      <c r="AC117" s="327">
        <f>SUM(AC5:AC112)</f>
        <v>0</v>
      </c>
    </row>
    <row r="118" spans="1:115" s="6" customFormat="1" ht="11.5" thickTop="1" thickBot="1" x14ac:dyDescent="0.3">
      <c r="A118" s="314"/>
      <c r="B118" s="315" t="s">
        <v>37</v>
      </c>
      <c r="C118" s="316"/>
      <c r="D118" s="317">
        <f>SUM(D117-E117)</f>
        <v>12956.810000000009</v>
      </c>
      <c r="E118" s="318"/>
      <c r="F118" s="317">
        <f>SUM(F117-G117)</f>
        <v>109.70000000000164</v>
      </c>
      <c r="G118" s="319"/>
      <c r="H118" s="329"/>
      <c r="I118" s="344"/>
      <c r="J118" s="344"/>
      <c r="K118" s="344" t="s">
        <v>38</v>
      </c>
      <c r="L118" s="331"/>
      <c r="M118" s="330"/>
      <c r="N118" s="332" t="s">
        <v>38</v>
      </c>
      <c r="O118" s="329"/>
      <c r="P118" s="330"/>
      <c r="Q118" s="330" t="s">
        <v>38</v>
      </c>
      <c r="R118" s="330" t="s">
        <v>38</v>
      </c>
      <c r="S118" s="330" t="s">
        <v>38</v>
      </c>
      <c r="T118" s="336"/>
      <c r="U118" s="330" t="s">
        <v>38</v>
      </c>
      <c r="V118" s="336"/>
      <c r="W118" s="330" t="s">
        <v>38</v>
      </c>
      <c r="X118" s="330" t="s">
        <v>38</v>
      </c>
      <c r="Y118" s="330" t="s">
        <v>38</v>
      </c>
      <c r="Z118" s="330" t="s">
        <v>38</v>
      </c>
      <c r="AA118" s="319" t="s">
        <v>38</v>
      </c>
      <c r="AB118" s="329" t="s">
        <v>38</v>
      </c>
      <c r="AC118" s="319" t="s">
        <v>38</v>
      </c>
    </row>
    <row r="119" spans="1:115" s="6" customFormat="1" ht="13.5" thickTop="1" thickBot="1" x14ac:dyDescent="0.3">
      <c r="A119" s="2"/>
      <c r="B119" s="2"/>
      <c r="C119" s="54"/>
      <c r="D119" s="34"/>
      <c r="E119" s="33"/>
      <c r="F119" s="4"/>
      <c r="I119" s="486" t="s">
        <v>39</v>
      </c>
      <c r="J119" s="487"/>
      <c r="K119" s="488"/>
      <c r="L119" s="328">
        <f>SUM(H117:N117)</f>
        <v>13066.510000000009</v>
      </c>
      <c r="N119" s="21"/>
      <c r="O119" s="4"/>
      <c r="P119" s="6" t="s">
        <v>40</v>
      </c>
      <c r="Q119" s="333" t="s">
        <v>38</v>
      </c>
      <c r="R119" s="334">
        <f>SUM(O117:AC117)</f>
        <v>0</v>
      </c>
      <c r="S119" s="335"/>
    </row>
    <row r="120" spans="1:115" s="6" customFormat="1" ht="11" thickBot="1" x14ac:dyDescent="0.3">
      <c r="A120" s="2"/>
      <c r="B120" s="22" t="s">
        <v>41</v>
      </c>
      <c r="C120" s="22"/>
      <c r="D120" s="39" t="s">
        <v>38</v>
      </c>
      <c r="E120" s="179">
        <f>SUM(D117-E117+F117-G117)</f>
        <v>13066.510000000009</v>
      </c>
      <c r="F120" s="24" t="s">
        <v>42</v>
      </c>
      <c r="H120" s="25"/>
      <c r="I120" s="45"/>
      <c r="J120" s="45"/>
      <c r="K120" s="45"/>
      <c r="L120" s="26"/>
      <c r="N120" s="23">
        <f>E117</f>
        <v>0</v>
      </c>
      <c r="O120" s="495">
        <f>SUM(L119-R119)</f>
        <v>13066.510000000009</v>
      </c>
      <c r="P120" s="495"/>
      <c r="Q120" s="481" t="s">
        <v>43</v>
      </c>
      <c r="R120" s="481"/>
      <c r="S120" s="481"/>
    </row>
    <row r="121" spans="1:115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115" s="6" customFormat="1" x14ac:dyDescent="0.25">
      <c r="A122" s="1"/>
      <c r="B122" s="2"/>
      <c r="C122" s="2"/>
      <c r="D122" s="482" t="s">
        <v>44</v>
      </c>
      <c r="E122" s="483"/>
      <c r="F122" s="180">
        <v>98.91</v>
      </c>
      <c r="G122" s="183">
        <f>14745.82+35-350+147.9</f>
        <v>14578.72</v>
      </c>
      <c r="H122" s="51" t="s">
        <v>45</v>
      </c>
      <c r="I122" s="56"/>
      <c r="J122" s="56"/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115" s="6" customFormat="1" x14ac:dyDescent="0.25">
      <c r="A123" s="1"/>
      <c r="B123" s="2"/>
      <c r="C123" s="2"/>
      <c r="D123" s="484" t="s">
        <v>46</v>
      </c>
      <c r="E123" s="485"/>
      <c r="F123" s="181">
        <f>20.6+1.2</f>
        <v>21.8</v>
      </c>
      <c r="G123" s="183">
        <f>D118</f>
        <v>12956.810000000009</v>
      </c>
      <c r="H123" s="51" t="s">
        <v>47</v>
      </c>
      <c r="I123" s="56"/>
      <c r="J123" s="56"/>
      <c r="K123" s="3"/>
      <c r="L123" s="5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115" s="6" customFormat="1" x14ac:dyDescent="0.25">
      <c r="A124" s="1"/>
      <c r="B124" s="2"/>
      <c r="C124" s="2"/>
      <c r="D124" s="484" t="s">
        <v>48</v>
      </c>
      <c r="E124" s="485"/>
      <c r="F124" s="180">
        <f>3.97+200</f>
        <v>203.97</v>
      </c>
      <c r="G124" s="184">
        <f>G122-G123</f>
        <v>1621.9099999999908</v>
      </c>
      <c r="H124" s="52" t="s">
        <v>49</v>
      </c>
      <c r="I124" s="3"/>
      <c r="J124" s="3"/>
      <c r="K124" s="3"/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115" s="6" customFormat="1" x14ac:dyDescent="0.25">
      <c r="A125" s="1"/>
      <c r="B125" s="2"/>
      <c r="C125" s="2"/>
      <c r="D125" s="489" t="s">
        <v>49</v>
      </c>
      <c r="E125" s="490"/>
      <c r="F125" s="182">
        <f>F122+F123+F124-F118</f>
        <v>214.97999999999837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F3:G3"/>
    <mergeCell ref="I119:K119"/>
    <mergeCell ref="O120:P120"/>
    <mergeCell ref="Q120:S120"/>
    <mergeCell ref="D122:E122"/>
    <mergeCell ref="D123:E123"/>
    <mergeCell ref="D124:E124"/>
    <mergeCell ref="D125:E125"/>
    <mergeCell ref="A1:D1"/>
    <mergeCell ref="D3:E3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C09C-E0EA-4D49-8A70-5D2657FF74C3}">
  <sheetPr>
    <pageSetUpPr fitToPage="1"/>
  </sheetPr>
  <dimension ref="A1:AP1182"/>
  <sheetViews>
    <sheetView showGridLines="0" workbookViewId="0">
      <selection activeCell="A3" sqref="A3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160</v>
      </c>
      <c r="B2" s="478"/>
      <c r="C2" s="478"/>
      <c r="D2" s="478"/>
      <c r="E2" s="478"/>
      <c r="F2" s="478"/>
      <c r="G2" s="479"/>
      <c r="I2" s="477" t="s">
        <v>159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/>
      <c r="B4" s="345"/>
      <c r="C4" s="189"/>
      <c r="D4" s="188"/>
      <c r="E4" s="200"/>
      <c r="F4" s="188">
        <f>SUM(C4:E4)</f>
        <v>0</v>
      </c>
      <c r="G4" s="192"/>
      <c r="I4" s="191"/>
      <c r="J4" s="55"/>
      <c r="K4" s="185"/>
      <c r="L4" s="186"/>
      <c r="M4" s="187"/>
      <c r="N4" s="187">
        <f>SUM(K4:M4)</f>
        <v>0</v>
      </c>
      <c r="O4" s="198"/>
    </row>
    <row r="5" spans="1:42" ht="13" x14ac:dyDescent="0.3">
      <c r="A5" s="250"/>
      <c r="B5" s="345"/>
      <c r="C5" s="189"/>
      <c r="D5" s="188"/>
      <c r="E5" s="200"/>
      <c r="F5" s="188">
        <f t="shared" ref="F5:F54" si="0">SUM(C5:E5)</f>
        <v>0</v>
      </c>
      <c r="G5" s="192"/>
      <c r="I5" s="191"/>
      <c r="J5" s="55"/>
      <c r="K5" s="185"/>
      <c r="L5" s="186"/>
      <c r="M5" s="188"/>
      <c r="N5" s="187">
        <f t="shared" ref="N5:N54" si="1">SUM(K5:M5)</f>
        <v>0</v>
      </c>
      <c r="O5" s="198"/>
    </row>
    <row r="6" spans="1:42" ht="13" x14ac:dyDescent="0.3">
      <c r="A6" s="250"/>
      <c r="B6" s="345"/>
      <c r="C6" s="189"/>
      <c r="D6" s="188"/>
      <c r="E6" s="200"/>
      <c r="F6" s="187">
        <f t="shared" si="0"/>
        <v>0</v>
      </c>
      <c r="G6" s="192"/>
      <c r="I6" s="191"/>
      <c r="J6" s="55"/>
      <c r="K6" s="185"/>
      <c r="L6" s="186"/>
      <c r="M6" s="188"/>
      <c r="N6" s="188">
        <f t="shared" si="1"/>
        <v>0</v>
      </c>
      <c r="O6" s="198"/>
    </row>
    <row r="7" spans="1:42" ht="13" x14ac:dyDescent="0.3">
      <c r="A7" s="250"/>
      <c r="B7" s="345"/>
      <c r="C7" s="189"/>
      <c r="D7" s="188"/>
      <c r="E7" s="200"/>
      <c r="F7" s="187">
        <f t="shared" si="0"/>
        <v>0</v>
      </c>
      <c r="G7" s="192"/>
      <c r="I7" s="191"/>
      <c r="J7" s="55"/>
      <c r="K7" s="185"/>
      <c r="L7" s="186"/>
      <c r="M7" s="188"/>
      <c r="N7" s="188">
        <f t="shared" si="1"/>
        <v>0</v>
      </c>
      <c r="O7" s="198"/>
    </row>
    <row r="8" spans="1:42" ht="13" x14ac:dyDescent="0.3">
      <c r="A8" s="250"/>
      <c r="B8" s="345"/>
      <c r="C8" s="189"/>
      <c r="D8" s="188"/>
      <c r="E8" s="200"/>
      <c r="F8" s="187">
        <f t="shared" si="0"/>
        <v>0</v>
      </c>
      <c r="G8" s="192"/>
      <c r="I8" s="250"/>
      <c r="J8" s="209"/>
      <c r="K8" s="185"/>
      <c r="L8" s="186"/>
      <c r="M8" s="188"/>
      <c r="N8" s="188">
        <f t="shared" si="1"/>
        <v>0</v>
      </c>
      <c r="O8" s="198"/>
    </row>
    <row r="9" spans="1:42" ht="13" x14ac:dyDescent="0.3">
      <c r="A9" s="250"/>
      <c r="B9" s="345"/>
      <c r="C9" s="189"/>
      <c r="D9" s="188"/>
      <c r="E9" s="200"/>
      <c r="F9" s="187">
        <f t="shared" si="0"/>
        <v>0</v>
      </c>
      <c r="G9" s="192"/>
      <c r="I9" s="191"/>
      <c r="J9" s="55"/>
      <c r="K9" s="185"/>
      <c r="L9" s="186"/>
      <c r="M9" s="188"/>
      <c r="N9" s="188">
        <f t="shared" si="1"/>
        <v>0</v>
      </c>
      <c r="O9" s="198"/>
    </row>
    <row r="10" spans="1:42" ht="13" x14ac:dyDescent="0.3">
      <c r="A10" s="250"/>
      <c r="B10" s="345"/>
      <c r="C10" s="189"/>
      <c r="D10" s="188"/>
      <c r="E10" s="200"/>
      <c r="F10" s="187">
        <f t="shared" si="0"/>
        <v>0</v>
      </c>
      <c r="G10" s="192"/>
      <c r="I10" s="191"/>
      <c r="J10" s="55"/>
      <c r="K10" s="185"/>
      <c r="L10" s="186"/>
      <c r="M10" s="188"/>
      <c r="N10" s="188">
        <f t="shared" si="1"/>
        <v>0</v>
      </c>
      <c r="O10" s="198"/>
    </row>
    <row r="11" spans="1:42" ht="13" x14ac:dyDescent="0.3">
      <c r="A11" s="250"/>
      <c r="B11" s="345"/>
      <c r="C11" s="189"/>
      <c r="D11" s="188"/>
      <c r="E11" s="200"/>
      <c r="F11" s="187">
        <f t="shared" si="0"/>
        <v>0</v>
      </c>
      <c r="G11" s="192"/>
      <c r="I11" s="250"/>
      <c r="J11" s="209"/>
      <c r="K11" s="185"/>
      <c r="L11" s="186"/>
      <c r="M11" s="188"/>
      <c r="N11" s="188">
        <f t="shared" si="1"/>
        <v>0</v>
      </c>
      <c r="O11" s="198"/>
    </row>
    <row r="12" spans="1:42" s="154" customFormat="1" ht="13" x14ac:dyDescent="0.3">
      <c r="A12" s="250"/>
      <c r="B12" s="345"/>
      <c r="C12" s="189"/>
      <c r="D12" s="186"/>
      <c r="E12" s="200"/>
      <c r="F12" s="187">
        <f t="shared" si="0"/>
        <v>0</v>
      </c>
      <c r="G12" s="192"/>
      <c r="H12" s="3"/>
      <c r="I12" s="250"/>
      <c r="J12" s="209"/>
      <c r="K12" s="185"/>
      <c r="L12" s="186"/>
      <c r="M12" s="188"/>
      <c r="N12" s="188">
        <f t="shared" si="1"/>
        <v>0</v>
      </c>
      <c r="O12" s="19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/>
      <c r="B13" s="345"/>
      <c r="C13" s="189"/>
      <c r="D13" s="188"/>
      <c r="E13" s="200"/>
      <c r="F13" s="188">
        <f t="shared" si="0"/>
        <v>0</v>
      </c>
      <c r="G13" s="192"/>
      <c r="I13" s="191"/>
      <c r="J13" s="55"/>
      <c r="K13" s="185"/>
      <c r="L13" s="186"/>
      <c r="M13" s="188"/>
      <c r="N13" s="187">
        <f t="shared" si="1"/>
        <v>0</v>
      </c>
      <c r="O13" s="198"/>
    </row>
    <row r="14" spans="1:42" ht="13" x14ac:dyDescent="0.3">
      <c r="A14" s="250"/>
      <c r="B14" s="345"/>
      <c r="C14" s="189"/>
      <c r="D14" s="188"/>
      <c r="E14" s="200"/>
      <c r="F14" s="187">
        <f t="shared" si="0"/>
        <v>0</v>
      </c>
      <c r="G14" s="192"/>
      <c r="I14" s="191"/>
      <c r="J14" s="55"/>
      <c r="K14" s="185"/>
      <c r="L14" s="186"/>
      <c r="M14" s="188"/>
      <c r="N14" s="188">
        <f t="shared" si="1"/>
        <v>0</v>
      </c>
      <c r="O14" s="198"/>
    </row>
    <row r="15" spans="1:42" ht="13" x14ac:dyDescent="0.3">
      <c r="A15" s="250"/>
      <c r="B15" s="345"/>
      <c r="C15" s="189"/>
      <c r="D15" s="188"/>
      <c r="E15" s="200"/>
      <c r="F15" s="187">
        <f t="shared" si="0"/>
        <v>0</v>
      </c>
      <c r="G15" s="192"/>
      <c r="I15" s="191"/>
      <c r="J15" s="55"/>
      <c r="K15" s="185"/>
      <c r="L15" s="186"/>
      <c r="M15" s="188"/>
      <c r="N15" s="188">
        <f t="shared" si="1"/>
        <v>0</v>
      </c>
      <c r="O15" s="198"/>
    </row>
    <row r="16" spans="1:42" ht="13" x14ac:dyDescent="0.3">
      <c r="A16" s="250"/>
      <c r="B16" s="345"/>
      <c r="C16" s="189"/>
      <c r="D16" s="188"/>
      <c r="E16" s="200"/>
      <c r="F16" s="187">
        <f t="shared" si="0"/>
        <v>0</v>
      </c>
      <c r="G16" s="192"/>
      <c r="I16" s="250"/>
      <c r="J16" s="209"/>
      <c r="K16" s="185"/>
      <c r="L16" s="186"/>
      <c r="M16" s="188"/>
      <c r="N16" s="188">
        <f t="shared" si="1"/>
        <v>0</v>
      </c>
      <c r="O16" s="198"/>
    </row>
    <row r="17" spans="1:42" ht="13" x14ac:dyDescent="0.3">
      <c r="A17" s="250"/>
      <c r="B17" s="345"/>
      <c r="C17" s="189"/>
      <c r="D17" s="188"/>
      <c r="E17" s="200"/>
      <c r="F17" s="187">
        <f t="shared" si="0"/>
        <v>0</v>
      </c>
      <c r="G17" s="192"/>
      <c r="I17" s="191"/>
      <c r="J17" s="55"/>
      <c r="K17" s="185"/>
      <c r="L17" s="186"/>
      <c r="M17" s="188"/>
      <c r="N17" s="188">
        <f t="shared" si="1"/>
        <v>0</v>
      </c>
      <c r="O17" s="198"/>
    </row>
    <row r="18" spans="1:42" ht="13" x14ac:dyDescent="0.3">
      <c r="A18" s="250"/>
      <c r="B18" s="345"/>
      <c r="C18" s="189"/>
      <c r="D18" s="188"/>
      <c r="E18" s="200"/>
      <c r="F18" s="187">
        <f t="shared" si="0"/>
        <v>0</v>
      </c>
      <c r="G18" s="192"/>
      <c r="I18" s="191"/>
      <c r="J18" s="55"/>
      <c r="K18" s="185"/>
      <c r="L18" s="186"/>
      <c r="M18" s="188"/>
      <c r="N18" s="188">
        <f t="shared" si="1"/>
        <v>0</v>
      </c>
      <c r="O18" s="198"/>
    </row>
    <row r="19" spans="1:42" ht="13" x14ac:dyDescent="0.3">
      <c r="A19" s="250"/>
      <c r="B19" s="345"/>
      <c r="C19" s="189"/>
      <c r="D19" s="188"/>
      <c r="E19" s="200"/>
      <c r="F19" s="187">
        <f t="shared" si="0"/>
        <v>0</v>
      </c>
      <c r="G19" s="192"/>
      <c r="I19" s="250"/>
      <c r="J19" s="209"/>
      <c r="K19" s="185"/>
      <c r="L19" s="186"/>
      <c r="M19" s="188"/>
      <c r="N19" s="188">
        <f t="shared" si="1"/>
        <v>0</v>
      </c>
      <c r="O19" s="198"/>
    </row>
    <row r="20" spans="1:42" s="154" customFormat="1" ht="13" x14ac:dyDescent="0.3">
      <c r="A20" s="250"/>
      <c r="B20" s="345"/>
      <c r="C20" s="189"/>
      <c r="D20" s="186"/>
      <c r="E20" s="200"/>
      <c r="F20" s="187">
        <f t="shared" si="0"/>
        <v>0</v>
      </c>
      <c r="G20" s="192"/>
      <c r="H20" s="3"/>
      <c r="I20" s="250"/>
      <c r="J20" s="209"/>
      <c r="K20" s="185"/>
      <c r="L20" s="186"/>
      <c r="M20" s="188"/>
      <c r="N20" s="188">
        <f t="shared" si="1"/>
        <v>0</v>
      </c>
      <c r="O20" s="19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/>
      <c r="B21" s="345"/>
      <c r="C21" s="189"/>
      <c r="D21" s="188"/>
      <c r="E21" s="200"/>
      <c r="F21" s="187">
        <f t="shared" si="0"/>
        <v>0</v>
      </c>
      <c r="G21" s="192"/>
      <c r="I21" s="250"/>
      <c r="J21" s="209"/>
      <c r="K21" s="185"/>
      <c r="L21" s="186"/>
      <c r="M21" s="188"/>
      <c r="N21" s="188">
        <f t="shared" si="1"/>
        <v>0</v>
      </c>
      <c r="O21" s="198"/>
    </row>
    <row r="22" spans="1:42" s="154" customFormat="1" ht="13" x14ac:dyDescent="0.3">
      <c r="A22" s="250"/>
      <c r="B22" s="345"/>
      <c r="C22" s="189"/>
      <c r="D22" s="186"/>
      <c r="E22" s="200"/>
      <c r="F22" s="187">
        <f t="shared" si="0"/>
        <v>0</v>
      </c>
      <c r="G22" s="192"/>
      <c r="H22" s="3"/>
      <c r="I22" s="250"/>
      <c r="J22" s="209"/>
      <c r="K22" s="185"/>
      <c r="L22" s="186"/>
      <c r="M22" s="188"/>
      <c r="N22" s="188">
        <f t="shared" si="1"/>
        <v>0</v>
      </c>
      <c r="O22" s="19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/>
      <c r="B23" s="345"/>
      <c r="C23" s="189"/>
      <c r="D23" s="188"/>
      <c r="E23" s="200"/>
      <c r="F23" s="188">
        <f t="shared" si="0"/>
        <v>0</v>
      </c>
      <c r="G23" s="192"/>
      <c r="I23" s="191"/>
      <c r="J23" s="55"/>
      <c r="K23" s="185"/>
      <c r="L23" s="186"/>
      <c r="M23" s="188"/>
      <c r="N23" s="187">
        <f t="shared" si="1"/>
        <v>0</v>
      </c>
      <c r="O23" s="198"/>
    </row>
    <row r="24" spans="1:42" ht="13" x14ac:dyDescent="0.3">
      <c r="A24" s="250"/>
      <c r="B24" s="345"/>
      <c r="C24" s="189"/>
      <c r="D24" s="188"/>
      <c r="E24" s="200"/>
      <c r="F24" s="187">
        <f t="shared" si="0"/>
        <v>0</v>
      </c>
      <c r="G24" s="192"/>
      <c r="I24" s="191"/>
      <c r="J24" s="55"/>
      <c r="K24" s="185"/>
      <c r="L24" s="186"/>
      <c r="M24" s="188"/>
      <c r="N24" s="188">
        <f t="shared" si="1"/>
        <v>0</v>
      </c>
      <c r="O24" s="198"/>
    </row>
    <row r="25" spans="1:42" s="154" customFormat="1" ht="13" x14ac:dyDescent="0.3">
      <c r="A25" s="250"/>
      <c r="B25" s="345"/>
      <c r="C25" s="189"/>
      <c r="D25" s="186"/>
      <c r="E25" s="200"/>
      <c r="F25" s="187">
        <f t="shared" si="0"/>
        <v>0</v>
      </c>
      <c r="G25" s="192"/>
      <c r="H25" s="3"/>
      <c r="I25" s="250"/>
      <c r="J25" s="209"/>
      <c r="K25" s="185"/>
      <c r="L25" s="186"/>
      <c r="M25" s="188"/>
      <c r="N25" s="188">
        <f t="shared" si="1"/>
        <v>0</v>
      </c>
      <c r="O25" s="19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/>
      <c r="B26" s="345"/>
      <c r="C26" s="189"/>
      <c r="D26" s="188"/>
      <c r="E26" s="200"/>
      <c r="F26" s="188">
        <f t="shared" si="0"/>
        <v>0</v>
      </c>
      <c r="G26" s="192"/>
      <c r="I26" s="191"/>
      <c r="J26" s="55"/>
      <c r="K26" s="185"/>
      <c r="L26" s="186"/>
      <c r="M26" s="188"/>
      <c r="N26" s="187">
        <f t="shared" si="1"/>
        <v>0</v>
      </c>
      <c r="O26" s="198"/>
    </row>
    <row r="27" spans="1:42" ht="13" x14ac:dyDescent="0.3">
      <c r="A27" s="250"/>
      <c r="B27" s="345"/>
      <c r="C27" s="189"/>
      <c r="D27" s="188"/>
      <c r="E27" s="200"/>
      <c r="F27" s="187">
        <f t="shared" si="0"/>
        <v>0</v>
      </c>
      <c r="G27" s="192"/>
      <c r="I27" s="191"/>
      <c r="J27" s="55"/>
      <c r="K27" s="185"/>
      <c r="L27" s="186"/>
      <c r="M27" s="188"/>
      <c r="N27" s="188">
        <f t="shared" si="1"/>
        <v>0</v>
      </c>
      <c r="O27" s="198"/>
    </row>
    <row r="28" spans="1:42" ht="13" x14ac:dyDescent="0.3">
      <c r="A28" s="250"/>
      <c r="B28" s="345"/>
      <c r="C28" s="189"/>
      <c r="D28" s="188"/>
      <c r="E28" s="200"/>
      <c r="F28" s="187">
        <f t="shared" si="0"/>
        <v>0</v>
      </c>
      <c r="G28" s="192"/>
      <c r="I28" s="191"/>
      <c r="J28" s="55"/>
      <c r="K28" s="185"/>
      <c r="L28" s="186"/>
      <c r="M28" s="188"/>
      <c r="N28" s="188">
        <f t="shared" si="1"/>
        <v>0</v>
      </c>
      <c r="O28" s="198"/>
    </row>
    <row r="29" spans="1:42" ht="13" x14ac:dyDescent="0.3">
      <c r="A29" s="250"/>
      <c r="B29" s="345"/>
      <c r="C29" s="189"/>
      <c r="D29" s="188"/>
      <c r="E29" s="200"/>
      <c r="F29" s="187">
        <f t="shared" si="0"/>
        <v>0</v>
      </c>
      <c r="G29" s="192"/>
      <c r="I29" s="250"/>
      <c r="J29" s="209"/>
      <c r="K29" s="185"/>
      <c r="L29" s="186"/>
      <c r="M29" s="188"/>
      <c r="N29" s="188">
        <f t="shared" si="1"/>
        <v>0</v>
      </c>
      <c r="O29" s="198"/>
    </row>
    <row r="30" spans="1:42" ht="13" x14ac:dyDescent="0.3">
      <c r="A30" s="250"/>
      <c r="B30" s="345"/>
      <c r="C30" s="189"/>
      <c r="D30" s="188"/>
      <c r="E30" s="200"/>
      <c r="F30" s="187">
        <f t="shared" si="0"/>
        <v>0</v>
      </c>
      <c r="G30" s="192"/>
      <c r="I30" s="191"/>
      <c r="J30" s="55"/>
      <c r="K30" s="185"/>
      <c r="L30" s="186"/>
      <c r="M30" s="188"/>
      <c r="N30" s="188">
        <f t="shared" si="1"/>
        <v>0</v>
      </c>
      <c r="O30" s="198"/>
    </row>
    <row r="31" spans="1:42" ht="13" x14ac:dyDescent="0.3">
      <c r="A31" s="250"/>
      <c r="B31" s="345"/>
      <c r="C31" s="189"/>
      <c r="D31" s="188"/>
      <c r="E31" s="200"/>
      <c r="F31" s="187">
        <f t="shared" si="0"/>
        <v>0</v>
      </c>
      <c r="G31" s="192"/>
      <c r="I31" s="191"/>
      <c r="J31" s="55"/>
      <c r="K31" s="185"/>
      <c r="L31" s="186"/>
      <c r="M31" s="188"/>
      <c r="N31" s="188">
        <f t="shared" si="1"/>
        <v>0</v>
      </c>
      <c r="O31" s="198"/>
    </row>
    <row r="32" spans="1:42" ht="13" x14ac:dyDescent="0.3">
      <c r="A32" s="250"/>
      <c r="B32" s="345"/>
      <c r="C32" s="189"/>
      <c r="D32" s="188"/>
      <c r="E32" s="200"/>
      <c r="F32" s="187">
        <f t="shared" si="0"/>
        <v>0</v>
      </c>
      <c r="G32" s="192"/>
      <c r="I32" s="250"/>
      <c r="J32" s="209"/>
      <c r="K32" s="185"/>
      <c r="L32" s="186"/>
      <c r="M32" s="188"/>
      <c r="N32" s="188">
        <f t="shared" si="1"/>
        <v>0</v>
      </c>
      <c r="O32" s="198"/>
    </row>
    <row r="33" spans="1:42" s="154" customFormat="1" ht="13" x14ac:dyDescent="0.3">
      <c r="A33" s="250"/>
      <c r="B33" s="345"/>
      <c r="C33" s="189"/>
      <c r="D33" s="186"/>
      <c r="E33" s="200"/>
      <c r="F33" s="187">
        <f t="shared" si="0"/>
        <v>0</v>
      </c>
      <c r="G33" s="192"/>
      <c r="H33" s="3"/>
      <c r="I33" s="250"/>
      <c r="J33" s="209"/>
      <c r="K33" s="185"/>
      <c r="L33" s="186"/>
      <c r="M33" s="188"/>
      <c r="N33" s="188">
        <f t="shared" si="1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/>
      <c r="B34" s="345"/>
      <c r="C34" s="189"/>
      <c r="D34" s="188"/>
      <c r="E34" s="200"/>
      <c r="F34" s="187">
        <f t="shared" si="0"/>
        <v>0</v>
      </c>
      <c r="G34" s="192"/>
      <c r="I34" s="250"/>
      <c r="J34" s="209"/>
      <c r="K34" s="185"/>
      <c r="L34" s="186"/>
      <c r="M34" s="188"/>
      <c r="N34" s="188">
        <f t="shared" si="1"/>
        <v>0</v>
      </c>
      <c r="O34" s="198"/>
    </row>
    <row r="35" spans="1:42" s="154" customFormat="1" ht="13" x14ac:dyDescent="0.3">
      <c r="A35" s="250"/>
      <c r="B35" s="345"/>
      <c r="C35" s="189"/>
      <c r="D35" s="186"/>
      <c r="E35" s="200"/>
      <c r="F35" s="187">
        <f t="shared" si="0"/>
        <v>0</v>
      </c>
      <c r="G35" s="192"/>
      <c r="H35" s="3"/>
      <c r="I35" s="250"/>
      <c r="J35" s="209"/>
      <c r="K35" s="185"/>
      <c r="L35" s="186"/>
      <c r="M35" s="188"/>
      <c r="N35" s="188">
        <f t="shared" si="1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/>
      <c r="B36" s="345"/>
      <c r="C36" s="189"/>
      <c r="D36" s="188"/>
      <c r="E36" s="200"/>
      <c r="F36" s="188">
        <f t="shared" si="0"/>
        <v>0</v>
      </c>
      <c r="G36" s="192"/>
      <c r="I36" s="191"/>
      <c r="J36" s="55"/>
      <c r="K36" s="185"/>
      <c r="L36" s="186"/>
      <c r="M36" s="188"/>
      <c r="N36" s="187">
        <f t="shared" si="1"/>
        <v>0</v>
      </c>
      <c r="O36" s="198"/>
    </row>
    <row r="37" spans="1:42" ht="13" x14ac:dyDescent="0.3">
      <c r="A37" s="250"/>
      <c r="B37" s="345"/>
      <c r="C37" s="189"/>
      <c r="D37" s="188"/>
      <c r="E37" s="200"/>
      <c r="F37" s="187">
        <f t="shared" si="0"/>
        <v>0</v>
      </c>
      <c r="G37" s="192"/>
      <c r="I37" s="191"/>
      <c r="J37" s="55"/>
      <c r="K37" s="185"/>
      <c r="L37" s="186"/>
      <c r="M37" s="188"/>
      <c r="N37" s="188">
        <f t="shared" si="1"/>
        <v>0</v>
      </c>
      <c r="O37" s="198"/>
    </row>
    <row r="38" spans="1:42" ht="13" x14ac:dyDescent="0.3">
      <c r="A38" s="250"/>
      <c r="B38" s="345"/>
      <c r="C38" s="189"/>
      <c r="D38" s="188"/>
      <c r="E38" s="200"/>
      <c r="F38" s="187">
        <f t="shared" si="0"/>
        <v>0</v>
      </c>
      <c r="G38" s="192"/>
      <c r="I38" s="191"/>
      <c r="J38" s="55"/>
      <c r="K38" s="185"/>
      <c r="L38" s="186"/>
      <c r="M38" s="188"/>
      <c r="N38" s="188">
        <f t="shared" si="1"/>
        <v>0</v>
      </c>
      <c r="O38" s="198"/>
    </row>
    <row r="39" spans="1:42" ht="13" x14ac:dyDescent="0.3">
      <c r="A39" s="250"/>
      <c r="B39" s="345"/>
      <c r="C39" s="189"/>
      <c r="D39" s="188"/>
      <c r="E39" s="200"/>
      <c r="F39" s="187">
        <f t="shared" si="0"/>
        <v>0</v>
      </c>
      <c r="G39" s="192"/>
      <c r="I39" s="250"/>
      <c r="J39" s="209"/>
      <c r="K39" s="185"/>
      <c r="L39" s="186"/>
      <c r="M39" s="188"/>
      <c r="N39" s="188">
        <f t="shared" si="1"/>
        <v>0</v>
      </c>
      <c r="O39" s="198"/>
    </row>
    <row r="40" spans="1:42" ht="13" x14ac:dyDescent="0.3">
      <c r="A40" s="250"/>
      <c r="B40" s="345"/>
      <c r="C40" s="189"/>
      <c r="D40" s="188"/>
      <c r="E40" s="200"/>
      <c r="F40" s="187">
        <f t="shared" si="0"/>
        <v>0</v>
      </c>
      <c r="G40" s="192"/>
      <c r="I40" s="191"/>
      <c r="J40" s="55"/>
      <c r="K40" s="185"/>
      <c r="L40" s="186"/>
      <c r="M40" s="188"/>
      <c r="N40" s="188">
        <f t="shared" si="1"/>
        <v>0</v>
      </c>
      <c r="O40" s="198"/>
    </row>
    <row r="41" spans="1:42" ht="13" x14ac:dyDescent="0.3">
      <c r="A41" s="250"/>
      <c r="B41" s="345"/>
      <c r="C41" s="189"/>
      <c r="D41" s="188"/>
      <c r="E41" s="200"/>
      <c r="F41" s="187">
        <f t="shared" si="0"/>
        <v>0</v>
      </c>
      <c r="G41" s="192"/>
      <c r="I41" s="191"/>
      <c r="J41" s="55"/>
      <c r="K41" s="185"/>
      <c r="L41" s="186"/>
      <c r="M41" s="188"/>
      <c r="N41" s="188">
        <f t="shared" si="1"/>
        <v>0</v>
      </c>
      <c r="O41" s="198"/>
    </row>
    <row r="42" spans="1:42" ht="13" x14ac:dyDescent="0.3">
      <c r="A42" s="250"/>
      <c r="B42" s="345"/>
      <c r="C42" s="189"/>
      <c r="D42" s="188"/>
      <c r="E42" s="200"/>
      <c r="F42" s="187">
        <f t="shared" si="0"/>
        <v>0</v>
      </c>
      <c r="G42" s="192"/>
      <c r="I42" s="250"/>
      <c r="J42" s="209"/>
      <c r="K42" s="185"/>
      <c r="L42" s="186"/>
      <c r="M42" s="188"/>
      <c r="N42" s="188">
        <f t="shared" si="1"/>
        <v>0</v>
      </c>
      <c r="O42" s="198"/>
    </row>
    <row r="43" spans="1:42" s="154" customFormat="1" ht="13" x14ac:dyDescent="0.3">
      <c r="A43" s="250"/>
      <c r="B43" s="345"/>
      <c r="C43" s="189"/>
      <c r="D43" s="186"/>
      <c r="E43" s="200"/>
      <c r="F43" s="187">
        <f t="shared" si="0"/>
        <v>0</v>
      </c>
      <c r="G43" s="192"/>
      <c r="H43" s="3"/>
      <c r="I43" s="250"/>
      <c r="J43" s="209"/>
      <c r="K43" s="185"/>
      <c r="L43" s="186"/>
      <c r="M43" s="188"/>
      <c r="N43" s="188">
        <f t="shared" si="1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/>
      <c r="B44" s="345"/>
      <c r="C44" s="189"/>
      <c r="D44" s="188"/>
      <c r="E44" s="200"/>
      <c r="F44" s="187">
        <f t="shared" si="0"/>
        <v>0</v>
      </c>
      <c r="G44" s="192"/>
      <c r="I44" s="250"/>
      <c r="J44" s="209"/>
      <c r="K44" s="185"/>
      <c r="L44" s="186"/>
      <c r="M44" s="188"/>
      <c r="N44" s="188">
        <f t="shared" si="1"/>
        <v>0</v>
      </c>
      <c r="O44" s="198"/>
    </row>
    <row r="45" spans="1:42" s="154" customFormat="1" ht="13" x14ac:dyDescent="0.3">
      <c r="A45" s="250"/>
      <c r="B45" s="345"/>
      <c r="C45" s="189"/>
      <c r="D45" s="186"/>
      <c r="E45" s="200"/>
      <c r="F45" s="187">
        <f t="shared" si="0"/>
        <v>0</v>
      </c>
      <c r="G45" s="192"/>
      <c r="H45" s="3"/>
      <c r="I45" s="250"/>
      <c r="J45" s="209"/>
      <c r="K45" s="185"/>
      <c r="L45" s="186"/>
      <c r="M45" s="188"/>
      <c r="N45" s="188">
        <f t="shared" si="1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/>
      <c r="B46" s="345"/>
      <c r="C46" s="189"/>
      <c r="D46" s="188"/>
      <c r="E46" s="200"/>
      <c r="F46" s="188">
        <f t="shared" si="0"/>
        <v>0</v>
      </c>
      <c r="G46" s="192"/>
      <c r="I46" s="191"/>
      <c r="J46" s="55"/>
      <c r="K46" s="185"/>
      <c r="L46" s="186"/>
      <c r="M46" s="188"/>
      <c r="N46" s="187">
        <f t="shared" si="1"/>
        <v>0</v>
      </c>
      <c r="O46" s="198"/>
    </row>
    <row r="47" spans="1:42" ht="13" x14ac:dyDescent="0.3">
      <c r="A47" s="250"/>
      <c r="B47" s="345"/>
      <c r="C47" s="189"/>
      <c r="D47" s="188"/>
      <c r="E47" s="200"/>
      <c r="F47" s="187">
        <f t="shared" si="0"/>
        <v>0</v>
      </c>
      <c r="G47" s="192"/>
      <c r="I47" s="191"/>
      <c r="J47" s="55"/>
      <c r="K47" s="185"/>
      <c r="L47" s="186"/>
      <c r="M47" s="188"/>
      <c r="N47" s="188">
        <f t="shared" si="1"/>
        <v>0</v>
      </c>
      <c r="O47" s="198"/>
    </row>
    <row r="48" spans="1:42" ht="13" x14ac:dyDescent="0.3">
      <c r="A48" s="250"/>
      <c r="B48" s="345"/>
      <c r="C48" s="189"/>
      <c r="D48" s="188"/>
      <c r="E48" s="200"/>
      <c r="F48" s="187">
        <f t="shared" si="0"/>
        <v>0</v>
      </c>
      <c r="G48" s="192"/>
      <c r="I48" s="191"/>
      <c r="J48" s="55"/>
      <c r="K48" s="185"/>
      <c r="L48" s="186"/>
      <c r="M48" s="188"/>
      <c r="N48" s="188">
        <f t="shared" si="1"/>
        <v>0</v>
      </c>
      <c r="O48" s="198"/>
    </row>
    <row r="49" spans="1:42" ht="13" x14ac:dyDescent="0.3">
      <c r="A49" s="250"/>
      <c r="B49" s="345"/>
      <c r="C49" s="189"/>
      <c r="D49" s="188"/>
      <c r="E49" s="200"/>
      <c r="F49" s="187">
        <f t="shared" si="0"/>
        <v>0</v>
      </c>
      <c r="G49" s="192"/>
      <c r="I49" s="250"/>
      <c r="J49" s="209"/>
      <c r="K49" s="185"/>
      <c r="L49" s="186"/>
      <c r="M49" s="188"/>
      <c r="N49" s="188">
        <f t="shared" si="1"/>
        <v>0</v>
      </c>
      <c r="O49" s="198"/>
    </row>
    <row r="50" spans="1:42" ht="13" x14ac:dyDescent="0.3">
      <c r="A50" s="250"/>
      <c r="B50" s="345"/>
      <c r="C50" s="189"/>
      <c r="D50" s="188"/>
      <c r="E50" s="200"/>
      <c r="F50" s="187">
        <f t="shared" si="0"/>
        <v>0</v>
      </c>
      <c r="G50" s="192"/>
      <c r="I50" s="191"/>
      <c r="J50" s="55"/>
      <c r="K50" s="185"/>
      <c r="L50" s="186"/>
      <c r="M50" s="188"/>
      <c r="N50" s="188">
        <f t="shared" si="1"/>
        <v>0</v>
      </c>
      <c r="O50" s="198"/>
    </row>
    <row r="51" spans="1:42" ht="13" x14ac:dyDescent="0.3">
      <c r="A51" s="250"/>
      <c r="B51" s="345"/>
      <c r="C51" s="189"/>
      <c r="D51" s="188"/>
      <c r="E51" s="200"/>
      <c r="F51" s="187">
        <f t="shared" si="0"/>
        <v>0</v>
      </c>
      <c r="G51" s="192"/>
      <c r="I51" s="191"/>
      <c r="J51" s="55"/>
      <c r="K51" s="185"/>
      <c r="L51" s="186"/>
      <c r="M51" s="188"/>
      <c r="N51" s="188">
        <f t="shared" si="1"/>
        <v>0</v>
      </c>
      <c r="O51" s="198"/>
    </row>
    <row r="52" spans="1:42" ht="13" x14ac:dyDescent="0.3">
      <c r="A52" s="250"/>
      <c r="B52" s="345"/>
      <c r="C52" s="189"/>
      <c r="D52" s="188"/>
      <c r="E52" s="200"/>
      <c r="F52" s="187">
        <f t="shared" si="0"/>
        <v>0</v>
      </c>
      <c r="G52" s="192"/>
      <c r="I52" s="250"/>
      <c r="J52" s="209"/>
      <c r="K52" s="185"/>
      <c r="L52" s="186"/>
      <c r="M52" s="188"/>
      <c r="N52" s="188">
        <f t="shared" si="1"/>
        <v>0</v>
      </c>
      <c r="O52" s="198"/>
    </row>
    <row r="53" spans="1:42" s="154" customFormat="1" ht="13" x14ac:dyDescent="0.3">
      <c r="A53" s="250"/>
      <c r="B53" s="345"/>
      <c r="C53" s="189"/>
      <c r="D53" s="186"/>
      <c r="E53" s="200"/>
      <c r="F53" s="187">
        <f t="shared" si="0"/>
        <v>0</v>
      </c>
      <c r="G53" s="192"/>
      <c r="H53" s="3"/>
      <c r="I53" s="250"/>
      <c r="J53" s="209"/>
      <c r="K53" s="185"/>
      <c r="L53" s="186"/>
      <c r="M53" s="188"/>
      <c r="N53" s="188">
        <f t="shared" si="1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0"/>
      <c r="B54" s="345"/>
      <c r="C54" s="189"/>
      <c r="D54" s="186"/>
      <c r="E54" s="200"/>
      <c r="F54" s="187">
        <f t="shared" si="0"/>
        <v>0</v>
      </c>
      <c r="G54" s="192"/>
      <c r="I54" s="191"/>
      <c r="J54" s="55"/>
      <c r="K54" s="185"/>
      <c r="L54" s="186"/>
      <c r="M54" s="188"/>
      <c r="N54" s="188">
        <f t="shared" si="1"/>
        <v>0</v>
      </c>
      <c r="O54" s="198"/>
    </row>
    <row r="55" spans="1:42" s="3" customFormat="1" ht="13" thickBot="1" x14ac:dyDescent="0.3">
      <c r="A55" s="193"/>
      <c r="B55" s="194" t="s">
        <v>5</v>
      </c>
      <c r="C55" s="195">
        <f>SUM(C4:C54)</f>
        <v>0</v>
      </c>
      <c r="D55" s="195">
        <f>SUM(D4:D54)</f>
        <v>0</v>
      </c>
      <c r="E55" s="195">
        <f>SUM(E4:E54)</f>
        <v>0</v>
      </c>
      <c r="F55" s="196">
        <f>SUM(C55:E55)</f>
        <v>0</v>
      </c>
      <c r="G55" s="197"/>
      <c r="I55" s="193"/>
      <c r="J55" s="194" t="s">
        <v>5</v>
      </c>
      <c r="K55" s="195">
        <f>SUM(K4:K54)</f>
        <v>0</v>
      </c>
      <c r="L55" s="195">
        <f>SUM(L4:L54)</f>
        <v>0</v>
      </c>
      <c r="M55" s="195">
        <f>SUM(M4:M54)</f>
        <v>0</v>
      </c>
      <c r="N55" s="196">
        <f>SUM(N4:N54)</f>
        <v>0</v>
      </c>
      <c r="O55" s="197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6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6"/>
    </row>
    <row r="73" spans="4:16" s="3" customFormat="1" x14ac:dyDescent="0.25">
      <c r="D73" s="1"/>
      <c r="E73" s="1"/>
      <c r="L73" s="1"/>
      <c r="M73" s="1"/>
      <c r="P73" s="346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73930-F361-4019-A3CB-B9CCFC3C3062}">
  <dimension ref="A1:DK125"/>
  <sheetViews>
    <sheetView showGridLines="0" topLeftCell="H74" zoomScale="84" zoomScaleNormal="84" workbookViewId="0">
      <selection activeCell="I115" sqref="I115:AC115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180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1"/>
      <c r="B2" s="241"/>
      <c r="C2" s="156"/>
      <c r="D2" s="27"/>
      <c r="E2" s="157"/>
      <c r="L2" s="5"/>
    </row>
    <row r="3" spans="1:115" s="6" customFormat="1" ht="43.4" customHeight="1" thickTop="1" thickBot="1" x14ac:dyDescent="0.3">
      <c r="A3" s="292" t="s">
        <v>130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tr">
        <f>' 01 2024'!H3</f>
        <v>Contributions Normales</v>
      </c>
      <c r="I3" s="267" t="str">
        <f>' 01 2024'!I3</f>
        <v>Ventes Littérature</v>
      </c>
      <c r="J3" s="267" t="str">
        <f>' 01 2024'!J3</f>
        <v>Recettes Fêtes IGPB</v>
      </c>
      <c r="K3" s="267" t="str">
        <f>' 01 2024'!K3</f>
        <v>Chapeaux Réunion IGPB</v>
      </c>
      <c r="L3" s="267" t="str">
        <f>' 01 2024'!L3</f>
        <v>Recettes Exeption- nelles</v>
      </c>
      <c r="M3" s="267" t="str">
        <f>' 01 2024'!M3</f>
        <v>Virements Internes Livert A</v>
      </c>
      <c r="N3" s="269" t="str">
        <f>' 01 2024'!N3</f>
        <v>Reports Caisse +       BNP( N-1)</v>
      </c>
      <c r="O3" s="426" t="str">
        <f>' 01 2024'!O3</f>
        <v xml:space="preserve">Location local Sauton + charges </v>
      </c>
      <c r="P3" s="268" t="str">
        <f>' 01 2024'!P3</f>
        <v>Electicité - Eaux Local Sauton</v>
      </c>
      <c r="Q3" s="268" t="str">
        <f>' 01 2024'!Q3</f>
        <v>Entretien équipement IGPB, Petits travaux</v>
      </c>
      <c r="R3" s="268" t="str">
        <f>' 01 2024'!R3</f>
        <v>Achat de littérature BSG+ Médailles</v>
      </c>
      <c r="S3" s="268" t="str">
        <f>' 01 2024'!S3</f>
        <v>Achat de littérature Hors (BSG &amp; Médailles)</v>
      </c>
      <c r="T3" s="268" t="str">
        <f>' 01 2024'!T3</f>
        <v>Dépenses Fêtes IGPB</v>
      </c>
      <c r="U3" s="268" t="str">
        <f>' 01 2024'!U3</f>
        <v>Informatique, Téléphone, Abonnement Internet</v>
      </c>
      <c r="V3" s="268" t="str">
        <f>' 01 2024'!V3</f>
        <v>Frais Secrétariat, Lingettes, Gel …</v>
      </c>
      <c r="W3" s="268" t="str">
        <f>' 01 2024'!W3</f>
        <v>Location Salles Réunions</v>
      </c>
      <c r="X3" s="268" t="str">
        <f>' 01 2024'!X3</f>
        <v>Transport parking</v>
      </c>
      <c r="Y3" s="268" t="str">
        <f>' 01 2024'!Y3</f>
        <v>Frais Bancaires</v>
      </c>
      <c r="Z3" s="268" t="str">
        <f>' 01 2024'!Z3</f>
        <v>Virements internes</v>
      </c>
      <c r="AA3" s="269" t="str">
        <f>' 01 2024'!AA3</f>
        <v>Dépenses exception- nelles</v>
      </c>
      <c r="AB3" s="426" t="str">
        <f>' 01 2024'!AB3</f>
        <v>Evolutions Informatiques (1500 €)</v>
      </c>
      <c r="AC3" s="269" t="str">
        <f>' 01 2024'!AC3</f>
        <v>Gros Travaux Sauton (3000 €)</v>
      </c>
    </row>
    <row r="4" spans="1:115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282" t="s">
        <v>33</v>
      </c>
      <c r="AB4" s="468" t="s">
        <v>138</v>
      </c>
      <c r="AC4" s="282" t="s">
        <v>138</v>
      </c>
    </row>
    <row r="5" spans="1:115" s="7" customFormat="1" ht="15" customHeight="1" thickBot="1" x14ac:dyDescent="0.3">
      <c r="A5" s="246" t="s">
        <v>34</v>
      </c>
      <c r="B5" s="46" t="s">
        <v>35</v>
      </c>
      <c r="C5" s="247"/>
      <c r="D5" s="256">
        <f>' 08 2024'!D118</f>
        <v>12956.810000000009</v>
      </c>
      <c r="E5" s="169"/>
      <c r="F5" s="170">
        <f>' 08 2024'!F118</f>
        <v>109.70000000000164</v>
      </c>
      <c r="G5" s="257"/>
      <c r="H5" s="271"/>
      <c r="I5" s="171"/>
      <c r="J5" s="171"/>
      <c r="K5" s="171"/>
      <c r="L5" s="172"/>
      <c r="M5" s="171"/>
      <c r="N5" s="272">
        <f>SUM(D5:F5)</f>
        <v>13066.510000000009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4"/>
      <c r="AB5" s="283"/>
      <c r="AC5" s="284"/>
      <c r="AD5" s="8"/>
      <c r="AE5" s="8"/>
      <c r="AF5" s="8"/>
      <c r="AG5" s="8"/>
    </row>
    <row r="6" spans="1:115" s="162" customFormat="1" ht="12" customHeight="1" x14ac:dyDescent="0.25">
      <c r="A6" s="250"/>
      <c r="B6" s="209"/>
      <c r="C6" s="251"/>
      <c r="D6" s="260"/>
      <c r="E6" s="199"/>
      <c r="F6" s="200"/>
      <c r="G6" s="261"/>
      <c r="H6" s="275"/>
      <c r="I6" s="173"/>
      <c r="J6" s="173"/>
      <c r="K6" s="173"/>
      <c r="L6" s="174"/>
      <c r="M6" s="173"/>
      <c r="N6" s="276"/>
      <c r="O6" s="287"/>
      <c r="P6" s="177"/>
      <c r="Q6" s="177"/>
      <c r="R6" s="177"/>
      <c r="S6" s="177"/>
      <c r="T6" s="210"/>
      <c r="U6" s="177"/>
      <c r="V6" s="178"/>
      <c r="W6" s="177"/>
      <c r="X6" s="177"/>
      <c r="Y6" s="177"/>
      <c r="Z6" s="177"/>
      <c r="AA6" s="288"/>
      <c r="AB6" s="458"/>
      <c r="AC6" s="453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440"/>
      <c r="B7" s="441"/>
      <c r="C7" s="442"/>
      <c r="D7" s="443"/>
      <c r="E7" s="444"/>
      <c r="F7" s="445"/>
      <c r="G7" s="446"/>
      <c r="H7" s="447"/>
      <c r="I7" s="448"/>
      <c r="J7" s="448"/>
      <c r="K7" s="448"/>
      <c r="L7" s="449"/>
      <c r="M7" s="448"/>
      <c r="N7" s="459"/>
      <c r="O7" s="458"/>
      <c r="P7" s="450"/>
      <c r="Q7" s="450"/>
      <c r="R7" s="450"/>
      <c r="S7" s="450"/>
      <c r="T7" s="451"/>
      <c r="U7" s="450"/>
      <c r="V7" s="452"/>
      <c r="W7" s="450"/>
      <c r="X7" s="450"/>
      <c r="Y7" s="450"/>
      <c r="Z7" s="450"/>
      <c r="AA7" s="453"/>
      <c r="AB7" s="458"/>
      <c r="AC7" s="453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440"/>
      <c r="B8" s="441"/>
      <c r="C8" s="442"/>
      <c r="D8" s="443"/>
      <c r="E8" s="444"/>
      <c r="F8" s="445"/>
      <c r="G8" s="446"/>
      <c r="H8" s="447"/>
      <c r="I8" s="448"/>
      <c r="J8" s="448"/>
      <c r="K8" s="448"/>
      <c r="L8" s="449"/>
      <c r="M8" s="448"/>
      <c r="N8" s="459"/>
      <c r="O8" s="458"/>
      <c r="P8" s="450"/>
      <c r="Q8" s="450"/>
      <c r="R8" s="450"/>
      <c r="S8" s="450"/>
      <c r="T8" s="451"/>
      <c r="U8" s="450"/>
      <c r="V8" s="452"/>
      <c r="W8" s="450"/>
      <c r="X8" s="450"/>
      <c r="Y8" s="450"/>
      <c r="Z8" s="450"/>
      <c r="AA8" s="453"/>
      <c r="AB8" s="458"/>
      <c r="AC8" s="453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440"/>
      <c r="B9" s="441"/>
      <c r="C9" s="442"/>
      <c r="D9" s="443"/>
      <c r="E9" s="444"/>
      <c r="F9" s="445"/>
      <c r="G9" s="446"/>
      <c r="H9" s="447"/>
      <c r="I9" s="448"/>
      <c r="J9" s="448"/>
      <c r="K9" s="448"/>
      <c r="L9" s="449"/>
      <c r="M9" s="448"/>
      <c r="N9" s="459"/>
      <c r="O9" s="458"/>
      <c r="P9" s="450"/>
      <c r="Q9" s="450"/>
      <c r="R9" s="450"/>
      <c r="S9" s="450"/>
      <c r="T9" s="451"/>
      <c r="U9" s="450"/>
      <c r="V9" s="452"/>
      <c r="W9" s="450"/>
      <c r="X9" s="450"/>
      <c r="Y9" s="450"/>
      <c r="Z9" s="450"/>
      <c r="AA9" s="453"/>
      <c r="AB9" s="458"/>
      <c r="AC9" s="453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440"/>
      <c r="B10" s="441"/>
      <c r="C10" s="442"/>
      <c r="D10" s="443"/>
      <c r="E10" s="444"/>
      <c r="F10" s="445"/>
      <c r="G10" s="446"/>
      <c r="H10" s="447"/>
      <c r="I10" s="448"/>
      <c r="J10" s="448"/>
      <c r="K10" s="448"/>
      <c r="L10" s="449"/>
      <c r="M10" s="448"/>
      <c r="N10" s="459"/>
      <c r="O10" s="458"/>
      <c r="P10" s="450"/>
      <c r="Q10" s="450"/>
      <c r="R10" s="450"/>
      <c r="S10" s="450"/>
      <c r="T10" s="451"/>
      <c r="U10" s="450"/>
      <c r="V10" s="452"/>
      <c r="W10" s="450"/>
      <c r="X10" s="450"/>
      <c r="Y10" s="450"/>
      <c r="Z10" s="450"/>
      <c r="AA10" s="453"/>
      <c r="AB10" s="458"/>
      <c r="AC10" s="453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440"/>
      <c r="B11" s="441"/>
      <c r="C11" s="442"/>
      <c r="D11" s="443"/>
      <c r="E11" s="444"/>
      <c r="F11" s="445"/>
      <c r="G11" s="446"/>
      <c r="H11" s="447"/>
      <c r="I11" s="448"/>
      <c r="J11" s="448"/>
      <c r="K11" s="448"/>
      <c r="L11" s="449"/>
      <c r="M11" s="448"/>
      <c r="N11" s="459"/>
      <c r="O11" s="458"/>
      <c r="P11" s="450"/>
      <c r="Q11" s="450"/>
      <c r="R11" s="450"/>
      <c r="S11" s="450"/>
      <c r="T11" s="451"/>
      <c r="U11" s="450"/>
      <c r="V11" s="452"/>
      <c r="W11" s="450"/>
      <c r="X11" s="450"/>
      <c r="Y11" s="450"/>
      <c r="Z11" s="450"/>
      <c r="AA11" s="453"/>
      <c r="AB11" s="458"/>
      <c r="AC11" s="453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440"/>
      <c r="B12" s="441"/>
      <c r="C12" s="442"/>
      <c r="D12" s="443"/>
      <c r="E12" s="444"/>
      <c r="F12" s="445"/>
      <c r="G12" s="446"/>
      <c r="H12" s="447"/>
      <c r="I12" s="448"/>
      <c r="J12" s="448"/>
      <c r="K12" s="448"/>
      <c r="L12" s="449"/>
      <c r="M12" s="448"/>
      <c r="N12" s="459"/>
      <c r="O12" s="458"/>
      <c r="P12" s="450"/>
      <c r="Q12" s="450"/>
      <c r="R12" s="450"/>
      <c r="S12" s="450"/>
      <c r="T12" s="451"/>
      <c r="U12" s="450"/>
      <c r="V12" s="452"/>
      <c r="W12" s="450"/>
      <c r="X12" s="450"/>
      <c r="Y12" s="450"/>
      <c r="Z12" s="450"/>
      <c r="AA12" s="453"/>
      <c r="AB12" s="458"/>
      <c r="AC12" s="453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440"/>
      <c r="B13" s="441"/>
      <c r="C13" s="442"/>
      <c r="D13" s="443"/>
      <c r="E13" s="444"/>
      <c r="F13" s="445"/>
      <c r="G13" s="446"/>
      <c r="H13" s="447"/>
      <c r="I13" s="448"/>
      <c r="J13" s="448"/>
      <c r="K13" s="448"/>
      <c r="L13" s="449"/>
      <c r="M13" s="448"/>
      <c r="N13" s="459"/>
      <c r="O13" s="458"/>
      <c r="P13" s="450"/>
      <c r="Q13" s="450"/>
      <c r="R13" s="450"/>
      <c r="S13" s="450"/>
      <c r="T13" s="451"/>
      <c r="U13" s="450"/>
      <c r="V13" s="452"/>
      <c r="W13" s="450"/>
      <c r="X13" s="450"/>
      <c r="Y13" s="450"/>
      <c r="Z13" s="450"/>
      <c r="AA13" s="453"/>
      <c r="AB13" s="458"/>
      <c r="AC13" s="453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440"/>
      <c r="B14" s="441"/>
      <c r="C14" s="442"/>
      <c r="D14" s="443"/>
      <c r="E14" s="444"/>
      <c r="F14" s="445"/>
      <c r="G14" s="446"/>
      <c r="H14" s="447"/>
      <c r="I14" s="448"/>
      <c r="J14" s="448"/>
      <c r="K14" s="448"/>
      <c r="L14" s="449"/>
      <c r="M14" s="448"/>
      <c r="N14" s="459"/>
      <c r="O14" s="458"/>
      <c r="P14" s="450"/>
      <c r="Q14" s="450"/>
      <c r="R14" s="450"/>
      <c r="S14" s="450"/>
      <c r="T14" s="451"/>
      <c r="U14" s="450"/>
      <c r="V14" s="452"/>
      <c r="W14" s="450"/>
      <c r="X14" s="450"/>
      <c r="Y14" s="450"/>
      <c r="Z14" s="450"/>
      <c r="AA14" s="453"/>
      <c r="AB14" s="458"/>
      <c r="AC14" s="453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440"/>
      <c r="B15" s="441"/>
      <c r="C15" s="442"/>
      <c r="D15" s="443"/>
      <c r="E15" s="444"/>
      <c r="F15" s="445"/>
      <c r="G15" s="446"/>
      <c r="H15" s="447"/>
      <c r="I15" s="448"/>
      <c r="J15" s="448"/>
      <c r="K15" s="448"/>
      <c r="L15" s="449"/>
      <c r="M15" s="448"/>
      <c r="N15" s="459"/>
      <c r="O15" s="458"/>
      <c r="P15" s="450"/>
      <c r="Q15" s="450"/>
      <c r="R15" s="450"/>
      <c r="S15" s="450"/>
      <c r="T15" s="451"/>
      <c r="U15" s="450"/>
      <c r="V15" s="452"/>
      <c r="W15" s="450"/>
      <c r="X15" s="450"/>
      <c r="Y15" s="450"/>
      <c r="Z15" s="450"/>
      <c r="AA15" s="453"/>
      <c r="AB15" s="458"/>
      <c r="AC15" s="453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440"/>
      <c r="B16" s="441"/>
      <c r="C16" s="442"/>
      <c r="D16" s="443"/>
      <c r="E16" s="444"/>
      <c r="F16" s="445"/>
      <c r="G16" s="446"/>
      <c r="H16" s="447"/>
      <c r="I16" s="448"/>
      <c r="J16" s="448"/>
      <c r="K16" s="448"/>
      <c r="L16" s="449"/>
      <c r="M16" s="448"/>
      <c r="N16" s="459"/>
      <c r="O16" s="458"/>
      <c r="P16" s="450"/>
      <c r="Q16" s="450"/>
      <c r="R16" s="450"/>
      <c r="S16" s="450"/>
      <c r="T16" s="451"/>
      <c r="U16" s="450"/>
      <c r="V16" s="452"/>
      <c r="W16" s="450"/>
      <c r="X16" s="450"/>
      <c r="Y16" s="450"/>
      <c r="Z16" s="450"/>
      <c r="AA16" s="453"/>
      <c r="AB16" s="458"/>
      <c r="AC16" s="453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440"/>
      <c r="B17" s="441"/>
      <c r="C17" s="442"/>
      <c r="D17" s="443"/>
      <c r="E17" s="444"/>
      <c r="F17" s="445"/>
      <c r="G17" s="446"/>
      <c r="H17" s="447"/>
      <c r="I17" s="448"/>
      <c r="J17" s="448"/>
      <c r="K17" s="448"/>
      <c r="L17" s="449"/>
      <c r="M17" s="448"/>
      <c r="N17" s="459"/>
      <c r="O17" s="458"/>
      <c r="P17" s="450"/>
      <c r="Q17" s="450"/>
      <c r="R17" s="450"/>
      <c r="S17" s="450"/>
      <c r="T17" s="451"/>
      <c r="U17" s="450"/>
      <c r="V17" s="452"/>
      <c r="W17" s="450"/>
      <c r="X17" s="450"/>
      <c r="Y17" s="450"/>
      <c r="Z17" s="450"/>
      <c r="AA17" s="453"/>
      <c r="AB17" s="458"/>
      <c r="AC17" s="453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440"/>
      <c r="B18" s="441"/>
      <c r="C18" s="442"/>
      <c r="D18" s="443"/>
      <c r="E18" s="444"/>
      <c r="F18" s="445"/>
      <c r="G18" s="446"/>
      <c r="H18" s="447"/>
      <c r="I18" s="448"/>
      <c r="J18" s="448"/>
      <c r="K18" s="448"/>
      <c r="L18" s="449"/>
      <c r="M18" s="448"/>
      <c r="N18" s="459"/>
      <c r="O18" s="458"/>
      <c r="P18" s="450"/>
      <c r="Q18" s="450"/>
      <c r="R18" s="450"/>
      <c r="S18" s="450"/>
      <c r="T18" s="451"/>
      <c r="U18" s="450"/>
      <c r="V18" s="452"/>
      <c r="W18" s="450"/>
      <c r="X18" s="450"/>
      <c r="Y18" s="450"/>
      <c r="Z18" s="450"/>
      <c r="AA18" s="453"/>
      <c r="AB18" s="458"/>
      <c r="AC18" s="453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440"/>
      <c r="B19" s="441"/>
      <c r="C19" s="442"/>
      <c r="D19" s="443"/>
      <c r="E19" s="444"/>
      <c r="F19" s="445"/>
      <c r="G19" s="446"/>
      <c r="H19" s="447"/>
      <c r="I19" s="448"/>
      <c r="J19" s="448"/>
      <c r="K19" s="448"/>
      <c r="L19" s="449"/>
      <c r="M19" s="448"/>
      <c r="N19" s="459"/>
      <c r="O19" s="458"/>
      <c r="P19" s="450"/>
      <c r="Q19" s="450"/>
      <c r="R19" s="450"/>
      <c r="S19" s="450"/>
      <c r="T19" s="451"/>
      <c r="U19" s="450"/>
      <c r="V19" s="452"/>
      <c r="W19" s="450"/>
      <c r="X19" s="450"/>
      <c r="Y19" s="450"/>
      <c r="Z19" s="450"/>
      <c r="AA19" s="453"/>
      <c r="AB19" s="458"/>
      <c r="AC19" s="453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0"/>
      <c r="B20" s="209"/>
      <c r="C20" s="251"/>
      <c r="D20" s="260"/>
      <c r="E20" s="199"/>
      <c r="F20" s="200"/>
      <c r="G20" s="261"/>
      <c r="H20" s="275"/>
      <c r="I20" s="173"/>
      <c r="J20" s="173"/>
      <c r="K20" s="173"/>
      <c r="L20" s="174"/>
      <c r="M20" s="173"/>
      <c r="N20" s="276"/>
      <c r="O20" s="287"/>
      <c r="P20" s="177"/>
      <c r="Q20" s="177"/>
      <c r="R20" s="177"/>
      <c r="S20" s="177"/>
      <c r="T20" s="210"/>
      <c r="U20" s="177"/>
      <c r="V20" s="178"/>
      <c r="W20" s="177"/>
      <c r="X20" s="177"/>
      <c r="Y20" s="177"/>
      <c r="Z20" s="177"/>
      <c r="AA20" s="288"/>
      <c r="AB20" s="458"/>
      <c r="AC20" s="453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0"/>
      <c r="B21" s="209"/>
      <c r="C21" s="251"/>
      <c r="D21" s="260"/>
      <c r="E21" s="199"/>
      <c r="F21" s="200"/>
      <c r="G21" s="261"/>
      <c r="H21" s="275"/>
      <c r="I21" s="173"/>
      <c r="J21" s="173"/>
      <c r="K21" s="173"/>
      <c r="L21" s="174"/>
      <c r="M21" s="173"/>
      <c r="N21" s="276"/>
      <c r="O21" s="287"/>
      <c r="P21" s="177"/>
      <c r="Q21" s="177"/>
      <c r="R21" s="177"/>
      <c r="S21" s="177"/>
      <c r="T21" s="210"/>
      <c r="U21" s="177"/>
      <c r="V21" s="178"/>
      <c r="W21" s="177"/>
      <c r="X21" s="177"/>
      <c r="Y21" s="177"/>
      <c r="Z21" s="177"/>
      <c r="AA21" s="288"/>
      <c r="AB21" s="458"/>
      <c r="AC21" s="453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0"/>
      <c r="B22" s="209"/>
      <c r="C22" s="251"/>
      <c r="D22" s="260"/>
      <c r="E22" s="199"/>
      <c r="F22" s="200"/>
      <c r="G22" s="261"/>
      <c r="H22" s="275"/>
      <c r="I22" s="173"/>
      <c r="J22" s="173"/>
      <c r="K22" s="173"/>
      <c r="L22" s="174"/>
      <c r="M22" s="173"/>
      <c r="N22" s="276"/>
      <c r="O22" s="287"/>
      <c r="P22" s="177"/>
      <c r="Q22" s="177"/>
      <c r="R22" s="177"/>
      <c r="S22" s="177"/>
      <c r="T22" s="210"/>
      <c r="U22" s="177"/>
      <c r="V22" s="178"/>
      <c r="W22" s="177"/>
      <c r="X22" s="177"/>
      <c r="Y22" s="177"/>
      <c r="Z22" s="177"/>
      <c r="AA22" s="288"/>
      <c r="AB22" s="287"/>
      <c r="AC22" s="288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0"/>
      <c r="B23" s="209"/>
      <c r="C23" s="251"/>
      <c r="D23" s="260"/>
      <c r="E23" s="199"/>
      <c r="F23" s="200"/>
      <c r="G23" s="261"/>
      <c r="H23" s="275"/>
      <c r="I23" s="173"/>
      <c r="J23" s="173"/>
      <c r="K23" s="173"/>
      <c r="L23" s="174"/>
      <c r="M23" s="173"/>
      <c r="N23" s="276"/>
      <c r="O23" s="287"/>
      <c r="P23" s="177"/>
      <c r="Q23" s="177"/>
      <c r="R23" s="177"/>
      <c r="S23" s="177"/>
      <c r="T23" s="210"/>
      <c r="U23" s="177"/>
      <c r="V23" s="178"/>
      <c r="W23" s="177"/>
      <c r="X23" s="177"/>
      <c r="Y23" s="177"/>
      <c r="Z23" s="177"/>
      <c r="AA23" s="288"/>
      <c r="AB23" s="287"/>
      <c r="AC23" s="288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0"/>
      <c r="B24" s="209"/>
      <c r="C24" s="251"/>
      <c r="D24" s="260"/>
      <c r="E24" s="199"/>
      <c r="F24" s="200"/>
      <c r="G24" s="261"/>
      <c r="H24" s="275"/>
      <c r="I24" s="173"/>
      <c r="J24" s="173"/>
      <c r="K24" s="173"/>
      <c r="L24" s="174"/>
      <c r="M24" s="173"/>
      <c r="N24" s="276"/>
      <c r="O24" s="287"/>
      <c r="P24" s="177"/>
      <c r="Q24" s="177"/>
      <c r="R24" s="177"/>
      <c r="S24" s="177"/>
      <c r="T24" s="210"/>
      <c r="U24" s="177"/>
      <c r="V24" s="178"/>
      <c r="W24" s="177"/>
      <c r="X24" s="177"/>
      <c r="Y24" s="177"/>
      <c r="Z24" s="177"/>
      <c r="AA24" s="288"/>
      <c r="AB24" s="458"/>
      <c r="AC24" s="453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0"/>
      <c r="B25" s="209"/>
      <c r="C25" s="251"/>
      <c r="D25" s="260"/>
      <c r="E25" s="199"/>
      <c r="F25" s="200"/>
      <c r="G25" s="261"/>
      <c r="H25" s="275"/>
      <c r="I25" s="173"/>
      <c r="J25" s="173"/>
      <c r="K25" s="173"/>
      <c r="L25" s="174"/>
      <c r="M25" s="173"/>
      <c r="N25" s="276"/>
      <c r="O25" s="287"/>
      <c r="P25" s="177"/>
      <c r="Q25" s="177"/>
      <c r="R25" s="177"/>
      <c r="S25" s="177"/>
      <c r="T25" s="210"/>
      <c r="U25" s="177"/>
      <c r="V25" s="178"/>
      <c r="W25" s="177"/>
      <c r="X25" s="177"/>
      <c r="Y25" s="177"/>
      <c r="Z25" s="177"/>
      <c r="AA25" s="288"/>
      <c r="AB25" s="458"/>
      <c r="AC25" s="453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0"/>
      <c r="B26" s="209"/>
      <c r="C26" s="251"/>
      <c r="D26" s="260"/>
      <c r="E26" s="199"/>
      <c r="F26" s="200"/>
      <c r="G26" s="261"/>
      <c r="H26" s="275"/>
      <c r="I26" s="173"/>
      <c r="J26" s="173"/>
      <c r="K26" s="173"/>
      <c r="L26" s="174"/>
      <c r="M26" s="173"/>
      <c r="N26" s="276"/>
      <c r="O26" s="287"/>
      <c r="P26" s="177"/>
      <c r="Q26" s="177"/>
      <c r="R26" s="177"/>
      <c r="S26" s="177"/>
      <c r="T26" s="210"/>
      <c r="U26" s="177"/>
      <c r="V26" s="178"/>
      <c r="W26" s="177"/>
      <c r="X26" s="177"/>
      <c r="Y26" s="177"/>
      <c r="Z26" s="177"/>
      <c r="AA26" s="288"/>
      <c r="AB26" s="458"/>
      <c r="AC26" s="453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0"/>
      <c r="B27" s="209"/>
      <c r="C27" s="251"/>
      <c r="D27" s="260"/>
      <c r="E27" s="199"/>
      <c r="F27" s="200"/>
      <c r="G27" s="261"/>
      <c r="H27" s="275"/>
      <c r="I27" s="173"/>
      <c r="J27" s="173"/>
      <c r="K27" s="173"/>
      <c r="L27" s="174"/>
      <c r="M27" s="173"/>
      <c r="N27" s="276"/>
      <c r="O27" s="287"/>
      <c r="P27" s="177"/>
      <c r="Q27" s="177"/>
      <c r="R27" s="177"/>
      <c r="S27" s="177"/>
      <c r="T27" s="210"/>
      <c r="U27" s="177"/>
      <c r="V27" s="178"/>
      <c r="W27" s="177"/>
      <c r="X27" s="177"/>
      <c r="Y27" s="177"/>
      <c r="Z27" s="177"/>
      <c r="AA27" s="288"/>
      <c r="AB27" s="287"/>
      <c r="AC27" s="288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0"/>
      <c r="B28" s="209"/>
      <c r="C28" s="251"/>
      <c r="D28" s="260"/>
      <c r="E28" s="199"/>
      <c r="F28" s="200"/>
      <c r="G28" s="261"/>
      <c r="H28" s="275"/>
      <c r="I28" s="173"/>
      <c r="J28" s="173"/>
      <c r="K28" s="173"/>
      <c r="L28" s="174"/>
      <c r="M28" s="173"/>
      <c r="N28" s="276"/>
      <c r="O28" s="287"/>
      <c r="P28" s="177"/>
      <c r="Q28" s="177"/>
      <c r="R28" s="177"/>
      <c r="S28" s="177"/>
      <c r="T28" s="210"/>
      <c r="U28" s="177"/>
      <c r="V28" s="178"/>
      <c r="W28" s="177"/>
      <c r="X28" s="177"/>
      <c r="Y28" s="177"/>
      <c r="Z28" s="177"/>
      <c r="AA28" s="288"/>
      <c r="AB28" s="458"/>
      <c r="AC28" s="453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0"/>
      <c r="B29" s="209"/>
      <c r="C29" s="251"/>
      <c r="D29" s="260"/>
      <c r="E29" s="199"/>
      <c r="F29" s="200"/>
      <c r="G29" s="261"/>
      <c r="H29" s="275"/>
      <c r="I29" s="173"/>
      <c r="J29" s="173"/>
      <c r="K29" s="173"/>
      <c r="L29" s="174"/>
      <c r="M29" s="173"/>
      <c r="N29" s="276"/>
      <c r="O29" s="287"/>
      <c r="P29" s="177"/>
      <c r="Q29" s="177"/>
      <c r="R29" s="177"/>
      <c r="S29" s="177"/>
      <c r="T29" s="210"/>
      <c r="U29" s="177"/>
      <c r="V29" s="178"/>
      <c r="W29" s="177"/>
      <c r="X29" s="177"/>
      <c r="Y29" s="177"/>
      <c r="Z29" s="177"/>
      <c r="AA29" s="288"/>
      <c r="AB29" s="458"/>
      <c r="AC29" s="453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0"/>
      <c r="B30" s="209"/>
      <c r="C30" s="251"/>
      <c r="D30" s="260"/>
      <c r="E30" s="199"/>
      <c r="F30" s="200"/>
      <c r="G30" s="261"/>
      <c r="H30" s="275"/>
      <c r="I30" s="173"/>
      <c r="J30" s="173"/>
      <c r="K30" s="173"/>
      <c r="L30" s="174"/>
      <c r="M30" s="173"/>
      <c r="N30" s="276"/>
      <c r="O30" s="287"/>
      <c r="P30" s="177"/>
      <c r="Q30" s="177"/>
      <c r="R30" s="177"/>
      <c r="S30" s="177"/>
      <c r="T30" s="210"/>
      <c r="U30" s="177"/>
      <c r="V30" s="178"/>
      <c r="W30" s="177"/>
      <c r="X30" s="177"/>
      <c r="Y30" s="177"/>
      <c r="Z30" s="177"/>
      <c r="AA30" s="288"/>
      <c r="AB30" s="458"/>
      <c r="AC30" s="453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0"/>
      <c r="B31" s="209"/>
      <c r="C31" s="251"/>
      <c r="D31" s="260"/>
      <c r="E31" s="199"/>
      <c r="F31" s="200"/>
      <c r="G31" s="261"/>
      <c r="H31" s="275"/>
      <c r="I31" s="173"/>
      <c r="J31" s="173"/>
      <c r="K31" s="173"/>
      <c r="L31" s="174"/>
      <c r="M31" s="173"/>
      <c r="N31" s="276"/>
      <c r="O31" s="287"/>
      <c r="P31" s="177"/>
      <c r="Q31" s="177"/>
      <c r="R31" s="177"/>
      <c r="S31" s="177"/>
      <c r="T31" s="210"/>
      <c r="U31" s="177"/>
      <c r="V31" s="178"/>
      <c r="W31" s="177"/>
      <c r="X31" s="177"/>
      <c r="Y31" s="177"/>
      <c r="Z31" s="177"/>
      <c r="AA31" s="288"/>
      <c r="AB31" s="458"/>
      <c r="AC31" s="453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0"/>
      <c r="B32" s="209"/>
      <c r="C32" s="251"/>
      <c r="D32" s="260"/>
      <c r="E32" s="199"/>
      <c r="F32" s="200"/>
      <c r="G32" s="261"/>
      <c r="H32" s="275"/>
      <c r="I32" s="173"/>
      <c r="J32" s="173"/>
      <c r="K32" s="173"/>
      <c r="L32" s="174"/>
      <c r="M32" s="173"/>
      <c r="N32" s="276"/>
      <c r="O32" s="287"/>
      <c r="P32" s="177"/>
      <c r="Q32" s="177"/>
      <c r="R32" s="177"/>
      <c r="S32" s="177"/>
      <c r="T32" s="210"/>
      <c r="U32" s="177"/>
      <c r="V32" s="178"/>
      <c r="W32" s="177"/>
      <c r="X32" s="177"/>
      <c r="Y32" s="177"/>
      <c r="Z32" s="177"/>
      <c r="AA32" s="288"/>
      <c r="AB32" s="458"/>
      <c r="AC32" s="453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0"/>
      <c r="B33" s="209"/>
      <c r="C33" s="251"/>
      <c r="D33" s="260"/>
      <c r="E33" s="199"/>
      <c r="F33" s="200"/>
      <c r="G33" s="261"/>
      <c r="H33" s="275"/>
      <c r="I33" s="173"/>
      <c r="J33" s="173"/>
      <c r="K33" s="173"/>
      <c r="L33" s="174"/>
      <c r="M33" s="173"/>
      <c r="N33" s="276"/>
      <c r="O33" s="287"/>
      <c r="P33" s="177"/>
      <c r="Q33" s="177"/>
      <c r="R33" s="177"/>
      <c r="S33" s="177"/>
      <c r="T33" s="210"/>
      <c r="U33" s="177"/>
      <c r="V33" s="178"/>
      <c r="W33" s="177"/>
      <c r="X33" s="177"/>
      <c r="Y33" s="177"/>
      <c r="Z33" s="177"/>
      <c r="AA33" s="288"/>
      <c r="AB33" s="458"/>
      <c r="AC33" s="453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0"/>
      <c r="B34" s="209"/>
      <c r="C34" s="251"/>
      <c r="D34" s="260"/>
      <c r="E34" s="199"/>
      <c r="F34" s="200"/>
      <c r="G34" s="261"/>
      <c r="H34" s="275"/>
      <c r="I34" s="173"/>
      <c r="J34" s="173"/>
      <c r="K34" s="173"/>
      <c r="L34" s="174"/>
      <c r="M34" s="173"/>
      <c r="N34" s="276"/>
      <c r="O34" s="287"/>
      <c r="P34" s="177"/>
      <c r="Q34" s="177"/>
      <c r="R34" s="177"/>
      <c r="S34" s="177"/>
      <c r="T34" s="210"/>
      <c r="U34" s="177"/>
      <c r="V34" s="178"/>
      <c r="W34" s="177"/>
      <c r="X34" s="177"/>
      <c r="Y34" s="177"/>
      <c r="Z34" s="177"/>
      <c r="AA34" s="288"/>
      <c r="AB34" s="458"/>
      <c r="AC34" s="453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0"/>
      <c r="B35" s="209"/>
      <c r="C35" s="251"/>
      <c r="D35" s="260"/>
      <c r="E35" s="199"/>
      <c r="F35" s="200"/>
      <c r="G35" s="261"/>
      <c r="H35" s="275"/>
      <c r="I35" s="173"/>
      <c r="J35" s="173"/>
      <c r="K35" s="173"/>
      <c r="L35" s="174"/>
      <c r="M35" s="173"/>
      <c r="N35" s="276"/>
      <c r="O35" s="287"/>
      <c r="P35" s="17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288"/>
      <c r="AB35" s="458"/>
      <c r="AC35" s="453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0"/>
      <c r="B36" s="209"/>
      <c r="C36" s="251"/>
      <c r="D36" s="260"/>
      <c r="E36" s="199"/>
      <c r="F36" s="200"/>
      <c r="G36" s="261"/>
      <c r="H36" s="275"/>
      <c r="I36" s="173"/>
      <c r="J36" s="173"/>
      <c r="K36" s="173"/>
      <c r="L36" s="174"/>
      <c r="M36" s="173"/>
      <c r="N36" s="276"/>
      <c r="O36" s="287"/>
      <c r="P36" s="177"/>
      <c r="Q36" s="177"/>
      <c r="R36" s="177"/>
      <c r="S36" s="177"/>
      <c r="T36" s="210"/>
      <c r="U36" s="177"/>
      <c r="V36" s="178"/>
      <c r="W36" s="177"/>
      <c r="X36" s="177"/>
      <c r="Y36" s="177"/>
      <c r="Z36" s="177"/>
      <c r="AA36" s="288"/>
      <c r="AB36" s="458"/>
      <c r="AC36" s="453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0"/>
      <c r="B37" s="209"/>
      <c r="C37" s="251"/>
      <c r="D37" s="260"/>
      <c r="E37" s="199"/>
      <c r="F37" s="200"/>
      <c r="G37" s="261"/>
      <c r="H37" s="275"/>
      <c r="I37" s="173"/>
      <c r="J37" s="173"/>
      <c r="K37" s="173"/>
      <c r="L37" s="174"/>
      <c r="M37" s="173"/>
      <c r="N37" s="276"/>
      <c r="O37" s="287"/>
      <c r="P37" s="177"/>
      <c r="Q37" s="177"/>
      <c r="R37" s="177"/>
      <c r="S37" s="177"/>
      <c r="T37" s="210"/>
      <c r="U37" s="177"/>
      <c r="V37" s="178"/>
      <c r="W37" s="177"/>
      <c r="X37" s="177"/>
      <c r="Y37" s="177"/>
      <c r="Z37" s="177"/>
      <c r="AA37" s="288"/>
      <c r="AB37" s="458"/>
      <c r="AC37" s="453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0"/>
      <c r="B38" s="209"/>
      <c r="C38" s="251"/>
      <c r="D38" s="260"/>
      <c r="E38" s="199"/>
      <c r="F38" s="200"/>
      <c r="G38" s="261"/>
      <c r="H38" s="275"/>
      <c r="I38" s="173"/>
      <c r="J38" s="173"/>
      <c r="K38" s="173"/>
      <c r="L38" s="174"/>
      <c r="M38" s="173"/>
      <c r="N38" s="276"/>
      <c r="O38" s="287"/>
      <c r="P38" s="177"/>
      <c r="Q38" s="177"/>
      <c r="R38" s="177"/>
      <c r="S38" s="177"/>
      <c r="T38" s="210"/>
      <c r="U38" s="177"/>
      <c r="V38" s="178"/>
      <c r="W38" s="177"/>
      <c r="X38" s="177"/>
      <c r="Y38" s="177"/>
      <c r="Z38" s="177"/>
      <c r="AA38" s="288"/>
      <c r="AB38" s="458"/>
      <c r="AC38" s="453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0"/>
      <c r="B39" s="209"/>
      <c r="C39" s="251"/>
      <c r="D39" s="260"/>
      <c r="E39" s="199"/>
      <c r="F39" s="200"/>
      <c r="G39" s="261"/>
      <c r="H39" s="275"/>
      <c r="I39" s="173"/>
      <c r="J39" s="173"/>
      <c r="K39" s="173"/>
      <c r="L39" s="174"/>
      <c r="M39" s="173"/>
      <c r="N39" s="276"/>
      <c r="O39" s="287"/>
      <c r="P39" s="17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288"/>
      <c r="AB39" s="458"/>
      <c r="AC39" s="453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0"/>
      <c r="B40" s="209"/>
      <c r="C40" s="251"/>
      <c r="D40" s="260"/>
      <c r="E40" s="199"/>
      <c r="F40" s="200"/>
      <c r="G40" s="261"/>
      <c r="H40" s="275"/>
      <c r="I40" s="173"/>
      <c r="J40" s="173"/>
      <c r="K40" s="173"/>
      <c r="L40" s="174"/>
      <c r="M40" s="173"/>
      <c r="N40" s="276"/>
      <c r="O40" s="287"/>
      <c r="P40" s="17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288"/>
      <c r="AB40" s="458"/>
      <c r="AC40" s="453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0"/>
      <c r="B41" s="209"/>
      <c r="C41" s="251"/>
      <c r="D41" s="260"/>
      <c r="E41" s="199"/>
      <c r="F41" s="200"/>
      <c r="G41" s="261"/>
      <c r="H41" s="275"/>
      <c r="I41" s="173"/>
      <c r="J41" s="173"/>
      <c r="K41" s="173"/>
      <c r="L41" s="174"/>
      <c r="M41" s="173"/>
      <c r="N41" s="276"/>
      <c r="O41" s="287"/>
      <c r="P41" s="17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288"/>
      <c r="AB41" s="458"/>
      <c r="AC41" s="453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0"/>
      <c r="B42" s="209"/>
      <c r="C42" s="251"/>
      <c r="D42" s="260"/>
      <c r="E42" s="199"/>
      <c r="F42" s="200"/>
      <c r="G42" s="261"/>
      <c r="H42" s="275"/>
      <c r="I42" s="173"/>
      <c r="J42" s="173"/>
      <c r="K42" s="173"/>
      <c r="L42" s="174"/>
      <c r="M42" s="173"/>
      <c r="N42" s="276"/>
      <c r="O42" s="287"/>
      <c r="P42" s="177"/>
      <c r="Q42" s="177"/>
      <c r="R42" s="177"/>
      <c r="S42" s="177"/>
      <c r="T42" s="210"/>
      <c r="U42" s="177"/>
      <c r="V42" s="178"/>
      <c r="W42" s="177"/>
      <c r="X42" s="177"/>
      <c r="Y42" s="177"/>
      <c r="Z42" s="177"/>
      <c r="AA42" s="288"/>
      <c r="AB42" s="458"/>
      <c r="AC42" s="453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0"/>
      <c r="B43" s="209"/>
      <c r="C43" s="251"/>
      <c r="D43" s="260"/>
      <c r="E43" s="199"/>
      <c r="F43" s="200"/>
      <c r="G43" s="261"/>
      <c r="H43" s="275"/>
      <c r="I43" s="173"/>
      <c r="J43" s="173"/>
      <c r="K43" s="173"/>
      <c r="L43" s="174"/>
      <c r="M43" s="173"/>
      <c r="N43" s="276"/>
      <c r="O43" s="287"/>
      <c r="P43" s="177"/>
      <c r="Q43" s="177"/>
      <c r="R43" s="177"/>
      <c r="S43" s="177"/>
      <c r="T43" s="210"/>
      <c r="U43" s="177"/>
      <c r="V43" s="178"/>
      <c r="W43" s="177"/>
      <c r="X43" s="177"/>
      <c r="Y43" s="177"/>
      <c r="Z43" s="177"/>
      <c r="AA43" s="288"/>
      <c r="AB43" s="458"/>
      <c r="AC43" s="453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0"/>
      <c r="B44" s="209"/>
      <c r="C44" s="251"/>
      <c r="D44" s="260"/>
      <c r="E44" s="199"/>
      <c r="F44" s="200"/>
      <c r="G44" s="261"/>
      <c r="H44" s="275"/>
      <c r="I44" s="173"/>
      <c r="J44" s="173"/>
      <c r="K44" s="173"/>
      <c r="L44" s="174"/>
      <c r="M44" s="173"/>
      <c r="N44" s="276"/>
      <c r="O44" s="287"/>
      <c r="P44" s="177"/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288"/>
      <c r="AB44" s="458"/>
      <c r="AC44" s="453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0"/>
      <c r="B45" s="209"/>
      <c r="C45" s="251"/>
      <c r="D45" s="260"/>
      <c r="E45" s="199"/>
      <c r="F45" s="200"/>
      <c r="G45" s="261"/>
      <c r="H45" s="275"/>
      <c r="I45" s="173"/>
      <c r="J45" s="173"/>
      <c r="K45" s="173"/>
      <c r="L45" s="174"/>
      <c r="M45" s="173"/>
      <c r="N45" s="276"/>
      <c r="O45" s="287"/>
      <c r="P45" s="177"/>
      <c r="Q45" s="177"/>
      <c r="R45" s="177"/>
      <c r="S45" s="177"/>
      <c r="T45" s="210"/>
      <c r="U45" s="177"/>
      <c r="V45" s="178"/>
      <c r="W45" s="177"/>
      <c r="X45" s="177"/>
      <c r="Y45" s="177"/>
      <c r="Z45" s="177"/>
      <c r="AA45" s="288"/>
      <c r="AB45" s="458"/>
      <c r="AC45" s="453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0"/>
      <c r="B46" s="209"/>
      <c r="C46" s="251"/>
      <c r="D46" s="260"/>
      <c r="E46" s="199"/>
      <c r="F46" s="200"/>
      <c r="G46" s="261"/>
      <c r="H46" s="275"/>
      <c r="I46" s="173"/>
      <c r="J46" s="173"/>
      <c r="K46" s="173"/>
      <c r="L46" s="174"/>
      <c r="M46" s="173"/>
      <c r="N46" s="276"/>
      <c r="O46" s="287"/>
      <c r="P46" s="17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288"/>
      <c r="AB46" s="287"/>
      <c r="AC46" s="288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0"/>
      <c r="B47" s="209"/>
      <c r="C47" s="251"/>
      <c r="D47" s="260"/>
      <c r="E47" s="199"/>
      <c r="F47" s="200"/>
      <c r="G47" s="261"/>
      <c r="H47" s="275"/>
      <c r="I47" s="173"/>
      <c r="J47" s="173"/>
      <c r="K47" s="173"/>
      <c r="L47" s="174"/>
      <c r="M47" s="173"/>
      <c r="N47" s="276"/>
      <c r="O47" s="287"/>
      <c r="P47" s="177"/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288"/>
      <c r="AB47" s="458"/>
      <c r="AC47" s="453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0"/>
      <c r="B48" s="209"/>
      <c r="C48" s="251"/>
      <c r="D48" s="260"/>
      <c r="E48" s="199"/>
      <c r="F48" s="200"/>
      <c r="G48" s="261"/>
      <c r="H48" s="275"/>
      <c r="I48" s="173"/>
      <c r="J48" s="173"/>
      <c r="K48" s="173"/>
      <c r="L48" s="174"/>
      <c r="M48" s="173"/>
      <c r="N48" s="276"/>
      <c r="O48" s="287"/>
      <c r="P48" s="177"/>
      <c r="Q48" s="177"/>
      <c r="R48" s="177"/>
      <c r="S48" s="177"/>
      <c r="T48" s="210"/>
      <c r="U48" s="177"/>
      <c r="V48" s="178"/>
      <c r="W48" s="177"/>
      <c r="X48" s="177"/>
      <c r="Y48" s="177"/>
      <c r="Z48" s="177"/>
      <c r="AA48" s="288"/>
      <c r="AB48" s="458"/>
      <c r="AC48" s="453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0"/>
      <c r="B49" s="209"/>
      <c r="C49" s="251"/>
      <c r="D49" s="260"/>
      <c r="E49" s="199"/>
      <c r="F49" s="200"/>
      <c r="G49" s="261"/>
      <c r="H49" s="275"/>
      <c r="I49" s="173"/>
      <c r="J49" s="173"/>
      <c r="K49" s="173"/>
      <c r="L49" s="174"/>
      <c r="M49" s="173"/>
      <c r="N49" s="276"/>
      <c r="O49" s="287"/>
      <c r="P49" s="177"/>
      <c r="Q49" s="177"/>
      <c r="R49" s="177"/>
      <c r="S49" s="177"/>
      <c r="T49" s="210"/>
      <c r="U49" s="177"/>
      <c r="V49" s="178"/>
      <c r="W49" s="177"/>
      <c r="X49" s="177"/>
      <c r="Y49" s="177"/>
      <c r="Z49" s="177"/>
      <c r="AA49" s="288"/>
      <c r="AB49" s="458"/>
      <c r="AC49" s="453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0"/>
      <c r="B50" s="209"/>
      <c r="C50" s="251"/>
      <c r="D50" s="260"/>
      <c r="E50" s="199"/>
      <c r="F50" s="200"/>
      <c r="G50" s="261"/>
      <c r="H50" s="275"/>
      <c r="I50" s="173"/>
      <c r="J50" s="173"/>
      <c r="K50" s="173"/>
      <c r="L50" s="174"/>
      <c r="M50" s="173"/>
      <c r="N50" s="276"/>
      <c r="O50" s="287"/>
      <c r="P50" s="177"/>
      <c r="Q50" s="177"/>
      <c r="R50" s="177"/>
      <c r="S50" s="177"/>
      <c r="T50" s="210"/>
      <c r="U50" s="177"/>
      <c r="V50" s="178"/>
      <c r="W50" s="177"/>
      <c r="X50" s="177"/>
      <c r="Y50" s="177"/>
      <c r="Z50" s="177"/>
      <c r="AA50" s="288"/>
      <c r="AB50" s="287"/>
      <c r="AC50" s="288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0"/>
      <c r="B51" s="209"/>
      <c r="C51" s="251"/>
      <c r="D51" s="260"/>
      <c r="E51" s="199"/>
      <c r="F51" s="200"/>
      <c r="G51" s="261"/>
      <c r="H51" s="275"/>
      <c r="I51" s="173"/>
      <c r="J51" s="173"/>
      <c r="K51" s="173"/>
      <c r="L51" s="174"/>
      <c r="M51" s="173"/>
      <c r="N51" s="276"/>
      <c r="O51" s="287"/>
      <c r="P51" s="177"/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288"/>
      <c r="AB51" s="287"/>
      <c r="AC51" s="288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0"/>
      <c r="B52" s="209"/>
      <c r="C52" s="251"/>
      <c r="D52" s="260"/>
      <c r="E52" s="199"/>
      <c r="F52" s="200"/>
      <c r="G52" s="261"/>
      <c r="H52" s="275"/>
      <c r="I52" s="173"/>
      <c r="J52" s="173"/>
      <c r="K52" s="173"/>
      <c r="L52" s="174"/>
      <c r="M52" s="173"/>
      <c r="N52" s="276"/>
      <c r="O52" s="287"/>
      <c r="P52" s="177"/>
      <c r="Q52" s="177"/>
      <c r="R52" s="177"/>
      <c r="S52" s="177"/>
      <c r="T52" s="210"/>
      <c r="U52" s="177"/>
      <c r="V52" s="178"/>
      <c r="W52" s="177"/>
      <c r="X52" s="177"/>
      <c r="Y52" s="177"/>
      <c r="Z52" s="177"/>
      <c r="AA52" s="288"/>
      <c r="AB52" s="458"/>
      <c r="AC52" s="453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0"/>
      <c r="B53" s="209"/>
      <c r="C53" s="251"/>
      <c r="D53" s="260"/>
      <c r="E53" s="199"/>
      <c r="F53" s="200"/>
      <c r="G53" s="261"/>
      <c r="H53" s="275"/>
      <c r="I53" s="173"/>
      <c r="J53" s="173"/>
      <c r="K53" s="173"/>
      <c r="L53" s="174"/>
      <c r="M53" s="173"/>
      <c r="N53" s="276"/>
      <c r="O53" s="287"/>
      <c r="P53" s="177"/>
      <c r="Q53" s="177"/>
      <c r="R53" s="177"/>
      <c r="S53" s="177"/>
      <c r="T53" s="210"/>
      <c r="U53" s="177"/>
      <c r="V53" s="178"/>
      <c r="W53" s="177"/>
      <c r="X53" s="177"/>
      <c r="Y53" s="177"/>
      <c r="Z53" s="177"/>
      <c r="AA53" s="288"/>
      <c r="AB53" s="458"/>
      <c r="AC53" s="453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0"/>
      <c r="B54" s="209"/>
      <c r="C54" s="251"/>
      <c r="D54" s="260"/>
      <c r="E54" s="199"/>
      <c r="F54" s="200"/>
      <c r="G54" s="261"/>
      <c r="H54" s="275"/>
      <c r="I54" s="173"/>
      <c r="J54" s="173"/>
      <c r="K54" s="173"/>
      <c r="L54" s="174"/>
      <c r="M54" s="173"/>
      <c r="N54" s="276"/>
      <c r="O54" s="287"/>
      <c r="P54" s="177"/>
      <c r="Q54" s="177"/>
      <c r="R54" s="177"/>
      <c r="S54" s="177"/>
      <c r="T54" s="210"/>
      <c r="U54" s="177"/>
      <c r="V54" s="178"/>
      <c r="W54" s="177"/>
      <c r="X54" s="177"/>
      <c r="Y54" s="177"/>
      <c r="Z54" s="177"/>
      <c r="AA54" s="288"/>
      <c r="AB54" s="287"/>
      <c r="AC54" s="288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0"/>
      <c r="B55" s="209"/>
      <c r="C55" s="251"/>
      <c r="D55" s="260"/>
      <c r="E55" s="199"/>
      <c r="F55" s="200"/>
      <c r="G55" s="261"/>
      <c r="H55" s="275"/>
      <c r="I55" s="173"/>
      <c r="J55" s="173"/>
      <c r="K55" s="173"/>
      <c r="L55" s="174"/>
      <c r="M55" s="173"/>
      <c r="N55" s="276"/>
      <c r="O55" s="287"/>
      <c r="P55" s="177"/>
      <c r="Q55" s="177"/>
      <c r="R55" s="177"/>
      <c r="S55" s="177"/>
      <c r="T55" s="210"/>
      <c r="U55" s="177"/>
      <c r="V55" s="178"/>
      <c r="W55" s="177"/>
      <c r="X55" s="177"/>
      <c r="Y55" s="177"/>
      <c r="Z55" s="177"/>
      <c r="AA55" s="288"/>
      <c r="AB55" s="458"/>
      <c r="AC55" s="453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0"/>
      <c r="B56" s="209"/>
      <c r="C56" s="251"/>
      <c r="D56" s="260"/>
      <c r="E56" s="199"/>
      <c r="F56" s="200"/>
      <c r="G56" s="261"/>
      <c r="H56" s="275"/>
      <c r="I56" s="173"/>
      <c r="J56" s="173"/>
      <c r="K56" s="173"/>
      <c r="L56" s="174"/>
      <c r="M56" s="173"/>
      <c r="N56" s="276"/>
      <c r="O56" s="287"/>
      <c r="P56" s="177"/>
      <c r="Q56" s="177"/>
      <c r="R56" s="177"/>
      <c r="S56" s="177"/>
      <c r="T56" s="210"/>
      <c r="U56" s="177"/>
      <c r="V56" s="178"/>
      <c r="W56" s="177"/>
      <c r="X56" s="177"/>
      <c r="Y56" s="177"/>
      <c r="Z56" s="177"/>
      <c r="AA56" s="288"/>
      <c r="AB56" s="458"/>
      <c r="AC56" s="453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0"/>
      <c r="B57" s="209"/>
      <c r="C57" s="251"/>
      <c r="D57" s="260"/>
      <c r="E57" s="199"/>
      <c r="F57" s="200"/>
      <c r="G57" s="261"/>
      <c r="H57" s="275"/>
      <c r="I57" s="173"/>
      <c r="J57" s="173"/>
      <c r="K57" s="173"/>
      <c r="L57" s="174"/>
      <c r="M57" s="173"/>
      <c r="N57" s="276"/>
      <c r="O57" s="287"/>
      <c r="P57" s="177"/>
      <c r="Q57" s="177"/>
      <c r="R57" s="177"/>
      <c r="S57" s="177"/>
      <c r="T57" s="210"/>
      <c r="U57" s="177"/>
      <c r="V57" s="178"/>
      <c r="W57" s="177"/>
      <c r="X57" s="177"/>
      <c r="Y57" s="177"/>
      <c r="Z57" s="177"/>
      <c r="AA57" s="288"/>
      <c r="AB57" s="287"/>
      <c r="AC57" s="288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0"/>
      <c r="B58" s="209"/>
      <c r="C58" s="251"/>
      <c r="D58" s="260"/>
      <c r="E58" s="199"/>
      <c r="F58" s="200"/>
      <c r="G58" s="261"/>
      <c r="H58" s="275"/>
      <c r="I58" s="173"/>
      <c r="J58" s="173"/>
      <c r="K58" s="173"/>
      <c r="L58" s="174"/>
      <c r="M58" s="173"/>
      <c r="N58" s="276"/>
      <c r="O58" s="287"/>
      <c r="P58" s="177"/>
      <c r="Q58" s="177"/>
      <c r="R58" s="177"/>
      <c r="S58" s="177"/>
      <c r="T58" s="210"/>
      <c r="U58" s="177"/>
      <c r="V58" s="178"/>
      <c r="W58" s="177"/>
      <c r="X58" s="177"/>
      <c r="Y58" s="177"/>
      <c r="Z58" s="177"/>
      <c r="AA58" s="288"/>
      <c r="AB58" s="458"/>
      <c r="AC58" s="453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0"/>
      <c r="B59" s="209"/>
      <c r="C59" s="251"/>
      <c r="D59" s="260"/>
      <c r="E59" s="199"/>
      <c r="F59" s="200"/>
      <c r="G59" s="261"/>
      <c r="H59" s="275"/>
      <c r="I59" s="173"/>
      <c r="J59" s="173"/>
      <c r="K59" s="173"/>
      <c r="L59" s="174"/>
      <c r="M59" s="173"/>
      <c r="N59" s="276"/>
      <c r="O59" s="287"/>
      <c r="P59" s="177"/>
      <c r="Q59" s="177"/>
      <c r="R59" s="177"/>
      <c r="S59" s="177"/>
      <c r="T59" s="210"/>
      <c r="U59" s="177"/>
      <c r="V59" s="178"/>
      <c r="W59" s="177"/>
      <c r="X59" s="177"/>
      <c r="Y59" s="177"/>
      <c r="Z59" s="177"/>
      <c r="AA59" s="288"/>
      <c r="AB59" s="287"/>
      <c r="AC59" s="288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0"/>
      <c r="B60" s="209"/>
      <c r="C60" s="251"/>
      <c r="D60" s="260"/>
      <c r="E60" s="199"/>
      <c r="F60" s="200"/>
      <c r="G60" s="261"/>
      <c r="H60" s="275"/>
      <c r="I60" s="173"/>
      <c r="J60" s="173"/>
      <c r="K60" s="173"/>
      <c r="L60" s="174"/>
      <c r="M60" s="173"/>
      <c r="N60" s="276"/>
      <c r="O60" s="287"/>
      <c r="P60" s="177"/>
      <c r="Q60" s="177"/>
      <c r="R60" s="177"/>
      <c r="S60" s="177"/>
      <c r="T60" s="210"/>
      <c r="U60" s="177"/>
      <c r="V60" s="178"/>
      <c r="W60" s="177"/>
      <c r="X60" s="177"/>
      <c r="Y60" s="177"/>
      <c r="Z60" s="177"/>
      <c r="AA60" s="288"/>
      <c r="AB60" s="458"/>
      <c r="AC60" s="453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0"/>
      <c r="B61" s="209"/>
      <c r="C61" s="251"/>
      <c r="D61" s="260"/>
      <c r="E61" s="199"/>
      <c r="F61" s="200"/>
      <c r="G61" s="261"/>
      <c r="H61" s="275"/>
      <c r="I61" s="173"/>
      <c r="J61" s="173"/>
      <c r="K61" s="173"/>
      <c r="L61" s="174"/>
      <c r="M61" s="173"/>
      <c r="N61" s="276"/>
      <c r="O61" s="287"/>
      <c r="P61" s="177"/>
      <c r="Q61" s="177"/>
      <c r="R61" s="177"/>
      <c r="S61" s="177"/>
      <c r="T61" s="210"/>
      <c r="U61" s="177"/>
      <c r="V61" s="178"/>
      <c r="W61" s="177"/>
      <c r="X61" s="177"/>
      <c r="Y61" s="177"/>
      <c r="Z61" s="177"/>
      <c r="AA61" s="288"/>
      <c r="AB61" s="287"/>
      <c r="AC61" s="288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0"/>
      <c r="B62" s="209"/>
      <c r="C62" s="251"/>
      <c r="D62" s="260"/>
      <c r="E62" s="199"/>
      <c r="F62" s="200"/>
      <c r="G62" s="261"/>
      <c r="H62" s="275"/>
      <c r="I62" s="173"/>
      <c r="J62" s="173"/>
      <c r="K62" s="173"/>
      <c r="L62" s="174"/>
      <c r="M62" s="173"/>
      <c r="N62" s="276"/>
      <c r="O62" s="287"/>
      <c r="P62" s="177"/>
      <c r="Q62" s="177"/>
      <c r="R62" s="177"/>
      <c r="S62" s="177"/>
      <c r="T62" s="210"/>
      <c r="U62" s="177"/>
      <c r="V62" s="178"/>
      <c r="W62" s="177"/>
      <c r="X62" s="177"/>
      <c r="Y62" s="177"/>
      <c r="Z62" s="177"/>
      <c r="AA62" s="288"/>
      <c r="AB62" s="458"/>
      <c r="AC62" s="453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0"/>
      <c r="B63" s="209"/>
      <c r="C63" s="251"/>
      <c r="D63" s="260"/>
      <c r="E63" s="199"/>
      <c r="F63" s="200"/>
      <c r="G63" s="261"/>
      <c r="H63" s="275"/>
      <c r="I63" s="173"/>
      <c r="J63" s="173"/>
      <c r="K63" s="173"/>
      <c r="L63" s="174"/>
      <c r="M63" s="173"/>
      <c r="N63" s="276"/>
      <c r="O63" s="287"/>
      <c r="P63" s="177"/>
      <c r="Q63" s="177"/>
      <c r="R63" s="177"/>
      <c r="S63" s="177"/>
      <c r="T63" s="210"/>
      <c r="U63" s="177"/>
      <c r="V63" s="178"/>
      <c r="W63" s="177"/>
      <c r="X63" s="177"/>
      <c r="Y63" s="177"/>
      <c r="Z63" s="177"/>
      <c r="AA63" s="288"/>
      <c r="AB63" s="458"/>
      <c r="AC63" s="453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0"/>
      <c r="B64" s="209"/>
      <c r="C64" s="251"/>
      <c r="D64" s="260"/>
      <c r="E64" s="199"/>
      <c r="F64" s="200"/>
      <c r="G64" s="261"/>
      <c r="H64" s="275"/>
      <c r="I64" s="173"/>
      <c r="J64" s="173"/>
      <c r="K64" s="173"/>
      <c r="L64" s="174"/>
      <c r="M64" s="173"/>
      <c r="N64" s="276"/>
      <c r="O64" s="287"/>
      <c r="P64" s="177"/>
      <c r="Q64" s="177"/>
      <c r="R64" s="177"/>
      <c r="S64" s="177"/>
      <c r="T64" s="210"/>
      <c r="U64" s="177"/>
      <c r="V64" s="178"/>
      <c r="W64" s="177"/>
      <c r="X64" s="177"/>
      <c r="Y64" s="177"/>
      <c r="Z64" s="177"/>
      <c r="AA64" s="288"/>
      <c r="AB64" s="287"/>
      <c r="AC64" s="288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0"/>
      <c r="B65" s="209"/>
      <c r="C65" s="251"/>
      <c r="D65" s="260"/>
      <c r="E65" s="199"/>
      <c r="F65" s="200"/>
      <c r="G65" s="261"/>
      <c r="H65" s="275"/>
      <c r="I65" s="173"/>
      <c r="J65" s="173"/>
      <c r="K65" s="173"/>
      <c r="L65" s="174"/>
      <c r="M65" s="173"/>
      <c r="N65" s="276"/>
      <c r="O65" s="287"/>
      <c r="P65" s="177"/>
      <c r="Q65" s="177"/>
      <c r="R65" s="177"/>
      <c r="S65" s="177"/>
      <c r="T65" s="210"/>
      <c r="U65" s="177"/>
      <c r="V65" s="178"/>
      <c r="W65" s="177"/>
      <c r="X65" s="177"/>
      <c r="Y65" s="177"/>
      <c r="Z65" s="177"/>
      <c r="AA65" s="288"/>
      <c r="AB65" s="458"/>
      <c r="AC65" s="453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0"/>
      <c r="B66" s="209"/>
      <c r="C66" s="251"/>
      <c r="D66" s="260"/>
      <c r="E66" s="199"/>
      <c r="F66" s="200"/>
      <c r="G66" s="261"/>
      <c r="H66" s="275"/>
      <c r="I66" s="173"/>
      <c r="J66" s="173"/>
      <c r="K66" s="173"/>
      <c r="L66" s="174"/>
      <c r="M66" s="173"/>
      <c r="N66" s="276"/>
      <c r="O66" s="287"/>
      <c r="P66" s="17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288"/>
      <c r="AB66" s="458"/>
      <c r="AC66" s="453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0"/>
      <c r="B67" s="209"/>
      <c r="C67" s="251"/>
      <c r="D67" s="260"/>
      <c r="E67" s="199"/>
      <c r="F67" s="200"/>
      <c r="G67" s="261"/>
      <c r="H67" s="275"/>
      <c r="I67" s="173"/>
      <c r="J67" s="173"/>
      <c r="K67" s="173"/>
      <c r="L67" s="174"/>
      <c r="M67" s="173"/>
      <c r="N67" s="276"/>
      <c r="O67" s="287"/>
      <c r="P67" s="177"/>
      <c r="Q67" s="177"/>
      <c r="R67" s="177"/>
      <c r="S67" s="177"/>
      <c r="T67" s="210"/>
      <c r="U67" s="177"/>
      <c r="V67" s="178"/>
      <c r="W67" s="177"/>
      <c r="X67" s="177"/>
      <c r="Y67" s="177"/>
      <c r="Z67" s="177"/>
      <c r="AA67" s="288"/>
      <c r="AB67" s="458"/>
      <c r="AC67" s="453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0"/>
      <c r="B68" s="209"/>
      <c r="C68" s="251"/>
      <c r="D68" s="260"/>
      <c r="E68" s="199"/>
      <c r="F68" s="200"/>
      <c r="G68" s="261"/>
      <c r="H68" s="275"/>
      <c r="I68" s="173"/>
      <c r="J68" s="173"/>
      <c r="K68" s="173"/>
      <c r="L68" s="174"/>
      <c r="M68" s="173"/>
      <c r="N68" s="276"/>
      <c r="O68" s="287"/>
      <c r="P68" s="177"/>
      <c r="Q68" s="177"/>
      <c r="R68" s="177"/>
      <c r="S68" s="177"/>
      <c r="T68" s="210"/>
      <c r="U68" s="177"/>
      <c r="V68" s="178"/>
      <c r="W68" s="177"/>
      <c r="X68" s="177"/>
      <c r="Y68" s="177"/>
      <c r="Z68" s="177"/>
      <c r="AA68" s="288"/>
      <c r="AB68" s="287"/>
      <c r="AC68" s="288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0"/>
      <c r="B69" s="209"/>
      <c r="C69" s="251"/>
      <c r="D69" s="260"/>
      <c r="E69" s="199"/>
      <c r="F69" s="200"/>
      <c r="G69" s="261"/>
      <c r="H69" s="275"/>
      <c r="I69" s="173"/>
      <c r="J69" s="173"/>
      <c r="K69" s="173"/>
      <c r="L69" s="174"/>
      <c r="M69" s="173"/>
      <c r="N69" s="276"/>
      <c r="O69" s="287"/>
      <c r="P69" s="177"/>
      <c r="Q69" s="177"/>
      <c r="R69" s="177"/>
      <c r="S69" s="177"/>
      <c r="T69" s="210"/>
      <c r="U69" s="177"/>
      <c r="V69" s="178"/>
      <c r="W69" s="177"/>
      <c r="X69" s="177"/>
      <c r="Y69" s="177"/>
      <c r="Z69" s="177"/>
      <c r="AA69" s="288"/>
      <c r="AB69" s="458"/>
      <c r="AC69" s="453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0"/>
      <c r="B70" s="209"/>
      <c r="C70" s="251"/>
      <c r="D70" s="260"/>
      <c r="E70" s="199"/>
      <c r="F70" s="200"/>
      <c r="G70" s="261"/>
      <c r="H70" s="275"/>
      <c r="I70" s="173"/>
      <c r="J70" s="173"/>
      <c r="K70" s="173"/>
      <c r="L70" s="174"/>
      <c r="M70" s="173"/>
      <c r="N70" s="276"/>
      <c r="O70" s="287"/>
      <c r="P70" s="177"/>
      <c r="Q70" s="177"/>
      <c r="R70" s="177"/>
      <c r="S70" s="177"/>
      <c r="T70" s="210"/>
      <c r="U70" s="177"/>
      <c r="V70" s="178"/>
      <c r="W70" s="177"/>
      <c r="X70" s="177"/>
      <c r="Y70" s="177"/>
      <c r="Z70" s="177"/>
      <c r="AA70" s="288"/>
      <c r="AB70" s="287"/>
      <c r="AC70" s="288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0"/>
      <c r="B71" s="209"/>
      <c r="C71" s="251"/>
      <c r="D71" s="260"/>
      <c r="E71" s="199"/>
      <c r="F71" s="200"/>
      <c r="G71" s="261"/>
      <c r="H71" s="275"/>
      <c r="I71" s="173"/>
      <c r="J71" s="173"/>
      <c r="K71" s="173"/>
      <c r="L71" s="174"/>
      <c r="M71" s="173"/>
      <c r="N71" s="276"/>
      <c r="O71" s="287"/>
      <c r="P71" s="177"/>
      <c r="Q71" s="177"/>
      <c r="R71" s="177"/>
      <c r="S71" s="177"/>
      <c r="T71" s="210"/>
      <c r="U71" s="177"/>
      <c r="V71" s="178"/>
      <c r="W71" s="177"/>
      <c r="X71" s="177"/>
      <c r="Y71" s="177"/>
      <c r="Z71" s="177"/>
      <c r="AA71" s="288"/>
      <c r="AB71" s="458"/>
      <c r="AC71" s="453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0"/>
      <c r="B72" s="209"/>
      <c r="C72" s="251"/>
      <c r="D72" s="260"/>
      <c r="E72" s="199"/>
      <c r="F72" s="200"/>
      <c r="G72" s="261"/>
      <c r="H72" s="275"/>
      <c r="I72" s="173"/>
      <c r="J72" s="173"/>
      <c r="K72" s="173"/>
      <c r="L72" s="174"/>
      <c r="M72" s="173"/>
      <c r="N72" s="276"/>
      <c r="O72" s="287"/>
      <c r="P72" s="177"/>
      <c r="Q72" s="177"/>
      <c r="R72" s="177"/>
      <c r="S72" s="177"/>
      <c r="T72" s="210"/>
      <c r="U72" s="177"/>
      <c r="V72" s="178"/>
      <c r="W72" s="177"/>
      <c r="X72" s="177"/>
      <c r="Y72" s="177"/>
      <c r="Z72" s="177"/>
      <c r="AA72" s="288"/>
      <c r="AB72" s="458"/>
      <c r="AC72" s="453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0"/>
      <c r="B73" s="209"/>
      <c r="C73" s="251"/>
      <c r="D73" s="260"/>
      <c r="E73" s="199"/>
      <c r="F73" s="200"/>
      <c r="G73" s="261"/>
      <c r="H73" s="275"/>
      <c r="I73" s="173"/>
      <c r="J73" s="173"/>
      <c r="K73" s="173"/>
      <c r="L73" s="174"/>
      <c r="M73" s="173"/>
      <c r="N73" s="276"/>
      <c r="O73" s="287"/>
      <c r="P73" s="177"/>
      <c r="Q73" s="177"/>
      <c r="R73" s="177"/>
      <c r="S73" s="177"/>
      <c r="T73" s="210"/>
      <c r="U73" s="177"/>
      <c r="V73" s="178"/>
      <c r="W73" s="177"/>
      <c r="X73" s="177"/>
      <c r="Y73" s="177"/>
      <c r="Z73" s="177"/>
      <c r="AA73" s="288"/>
      <c r="AB73" s="287"/>
      <c r="AC73" s="288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0"/>
      <c r="B74" s="209"/>
      <c r="C74" s="251"/>
      <c r="D74" s="260"/>
      <c r="E74" s="199"/>
      <c r="F74" s="200"/>
      <c r="G74" s="261"/>
      <c r="H74" s="275"/>
      <c r="I74" s="173"/>
      <c r="J74" s="173"/>
      <c r="K74" s="173"/>
      <c r="L74" s="174"/>
      <c r="M74" s="173"/>
      <c r="N74" s="276"/>
      <c r="O74" s="287"/>
      <c r="P74" s="177"/>
      <c r="Q74" s="177"/>
      <c r="R74" s="177"/>
      <c r="S74" s="177"/>
      <c r="T74" s="210"/>
      <c r="U74" s="177"/>
      <c r="V74" s="178"/>
      <c r="W74" s="177"/>
      <c r="X74" s="177"/>
      <c r="Y74" s="177"/>
      <c r="Z74" s="177"/>
      <c r="AA74" s="288"/>
      <c r="AB74" s="458"/>
      <c r="AC74" s="453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0"/>
      <c r="B75" s="209"/>
      <c r="C75" s="251"/>
      <c r="D75" s="260"/>
      <c r="E75" s="199"/>
      <c r="F75" s="200"/>
      <c r="G75" s="261"/>
      <c r="H75" s="275"/>
      <c r="I75" s="173"/>
      <c r="J75" s="173"/>
      <c r="K75" s="173"/>
      <c r="L75" s="174"/>
      <c r="M75" s="173"/>
      <c r="N75" s="276"/>
      <c r="O75" s="287"/>
      <c r="P75" s="177"/>
      <c r="Q75" s="177"/>
      <c r="R75" s="177"/>
      <c r="S75" s="177"/>
      <c r="T75" s="210"/>
      <c r="U75" s="177"/>
      <c r="V75" s="178"/>
      <c r="W75" s="177"/>
      <c r="X75" s="177"/>
      <c r="Y75" s="177"/>
      <c r="Z75" s="177"/>
      <c r="AA75" s="288"/>
      <c r="AB75" s="287"/>
      <c r="AC75" s="288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0"/>
      <c r="B76" s="209"/>
      <c r="C76" s="251"/>
      <c r="D76" s="260"/>
      <c r="E76" s="199"/>
      <c r="F76" s="200"/>
      <c r="G76" s="261"/>
      <c r="H76" s="275"/>
      <c r="I76" s="173"/>
      <c r="J76" s="173"/>
      <c r="K76" s="173"/>
      <c r="L76" s="174"/>
      <c r="M76" s="173"/>
      <c r="N76" s="276"/>
      <c r="O76" s="287"/>
      <c r="P76" s="177"/>
      <c r="Q76" s="177"/>
      <c r="R76" s="177"/>
      <c r="S76" s="177"/>
      <c r="T76" s="210"/>
      <c r="U76" s="177"/>
      <c r="V76" s="178"/>
      <c r="W76" s="177"/>
      <c r="X76" s="177"/>
      <c r="Y76" s="177"/>
      <c r="Z76" s="177"/>
      <c r="AA76" s="288"/>
      <c r="AB76" s="458"/>
      <c r="AC76" s="453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0"/>
      <c r="B77" s="209"/>
      <c r="C77" s="251"/>
      <c r="D77" s="260"/>
      <c r="E77" s="199"/>
      <c r="F77" s="200"/>
      <c r="G77" s="261"/>
      <c r="H77" s="275"/>
      <c r="I77" s="173"/>
      <c r="J77" s="173"/>
      <c r="K77" s="173"/>
      <c r="L77" s="174"/>
      <c r="M77" s="173"/>
      <c r="N77" s="276"/>
      <c r="O77" s="287"/>
      <c r="P77" s="177"/>
      <c r="Q77" s="177"/>
      <c r="R77" s="177"/>
      <c r="S77" s="177"/>
      <c r="T77" s="210"/>
      <c r="U77" s="177"/>
      <c r="V77" s="178"/>
      <c r="W77" s="177"/>
      <c r="X77" s="177"/>
      <c r="Y77" s="177"/>
      <c r="Z77" s="177"/>
      <c r="AA77" s="288"/>
      <c r="AB77" s="458"/>
      <c r="AC77" s="453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0"/>
      <c r="B78" s="209"/>
      <c r="C78" s="251"/>
      <c r="D78" s="260"/>
      <c r="E78" s="199"/>
      <c r="F78" s="200"/>
      <c r="G78" s="261"/>
      <c r="H78" s="275"/>
      <c r="I78" s="173"/>
      <c r="J78" s="173"/>
      <c r="K78" s="173"/>
      <c r="L78" s="174"/>
      <c r="M78" s="173"/>
      <c r="N78" s="276"/>
      <c r="O78" s="287"/>
      <c r="P78" s="177"/>
      <c r="Q78" s="177"/>
      <c r="R78" s="177"/>
      <c r="S78" s="177"/>
      <c r="T78" s="210"/>
      <c r="U78" s="177"/>
      <c r="V78" s="178"/>
      <c r="W78" s="177"/>
      <c r="X78" s="177"/>
      <c r="Y78" s="177"/>
      <c r="Z78" s="177"/>
      <c r="AA78" s="288"/>
      <c r="AB78" s="287"/>
      <c r="AC78" s="288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0"/>
      <c r="B79" s="209"/>
      <c r="C79" s="251"/>
      <c r="D79" s="260"/>
      <c r="E79" s="199"/>
      <c r="F79" s="200"/>
      <c r="G79" s="261"/>
      <c r="H79" s="275"/>
      <c r="I79" s="173"/>
      <c r="J79" s="173"/>
      <c r="K79" s="173"/>
      <c r="L79" s="174"/>
      <c r="M79" s="173"/>
      <c r="N79" s="276"/>
      <c r="O79" s="287"/>
      <c r="P79" s="177"/>
      <c r="Q79" s="177"/>
      <c r="R79" s="177"/>
      <c r="S79" s="177"/>
      <c r="T79" s="210"/>
      <c r="U79" s="177"/>
      <c r="V79" s="178"/>
      <c r="W79" s="177"/>
      <c r="X79" s="177"/>
      <c r="Y79" s="177"/>
      <c r="Z79" s="177"/>
      <c r="AA79" s="288"/>
      <c r="AB79" s="458"/>
      <c r="AC79" s="453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0"/>
      <c r="B80" s="209"/>
      <c r="C80" s="251"/>
      <c r="D80" s="260"/>
      <c r="E80" s="199"/>
      <c r="F80" s="200"/>
      <c r="G80" s="261"/>
      <c r="H80" s="275"/>
      <c r="I80" s="173"/>
      <c r="J80" s="173"/>
      <c r="K80" s="173"/>
      <c r="L80" s="174"/>
      <c r="M80" s="173"/>
      <c r="N80" s="276"/>
      <c r="O80" s="287"/>
      <c r="P80" s="177"/>
      <c r="Q80" s="177"/>
      <c r="R80" s="177"/>
      <c r="S80" s="177"/>
      <c r="T80" s="210"/>
      <c r="U80" s="177"/>
      <c r="V80" s="178"/>
      <c r="W80" s="177"/>
      <c r="X80" s="177"/>
      <c r="Y80" s="177"/>
      <c r="Z80" s="177"/>
      <c r="AA80" s="288"/>
      <c r="AB80" s="287"/>
      <c r="AC80" s="288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5" s="162" customFormat="1" ht="12" customHeight="1" x14ac:dyDescent="0.25">
      <c r="A81" s="250"/>
      <c r="B81" s="209"/>
      <c r="C81" s="251"/>
      <c r="D81" s="260"/>
      <c r="E81" s="199"/>
      <c r="F81" s="200"/>
      <c r="G81" s="261"/>
      <c r="H81" s="275"/>
      <c r="I81" s="173"/>
      <c r="J81" s="173"/>
      <c r="K81" s="173"/>
      <c r="L81" s="174"/>
      <c r="M81" s="173"/>
      <c r="N81" s="276"/>
      <c r="O81" s="287"/>
      <c r="P81" s="177"/>
      <c r="Q81" s="177"/>
      <c r="R81" s="177"/>
      <c r="S81" s="177"/>
      <c r="T81" s="210"/>
      <c r="U81" s="177"/>
      <c r="V81" s="178"/>
      <c r="W81" s="177"/>
      <c r="X81" s="177"/>
      <c r="Y81" s="177"/>
      <c r="Z81" s="177"/>
      <c r="AA81" s="288"/>
      <c r="AB81" s="458"/>
      <c r="AC81" s="453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5" s="162" customFormat="1" ht="12" customHeight="1" x14ac:dyDescent="0.25">
      <c r="A82" s="250"/>
      <c r="B82" s="209"/>
      <c r="C82" s="251"/>
      <c r="D82" s="260"/>
      <c r="E82" s="199"/>
      <c r="F82" s="200"/>
      <c r="G82" s="261"/>
      <c r="H82" s="275"/>
      <c r="I82" s="173"/>
      <c r="J82" s="173"/>
      <c r="K82" s="173"/>
      <c r="L82" s="174"/>
      <c r="M82" s="173"/>
      <c r="N82" s="276"/>
      <c r="O82" s="287"/>
      <c r="P82" s="177"/>
      <c r="Q82" s="177"/>
      <c r="R82" s="177"/>
      <c r="S82" s="177"/>
      <c r="T82" s="210"/>
      <c r="U82" s="177"/>
      <c r="V82" s="178"/>
      <c r="W82" s="177"/>
      <c r="X82" s="177"/>
      <c r="Y82" s="177"/>
      <c r="Z82" s="177"/>
      <c r="AA82" s="288"/>
      <c r="AB82" s="458"/>
      <c r="AC82" s="453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5" s="162" customFormat="1" ht="12" customHeight="1" x14ac:dyDescent="0.25">
      <c r="A83" s="250"/>
      <c r="B83" s="209"/>
      <c r="C83" s="251"/>
      <c r="D83" s="260"/>
      <c r="E83" s="199"/>
      <c r="F83" s="200"/>
      <c r="G83" s="261"/>
      <c r="H83" s="275"/>
      <c r="I83" s="173"/>
      <c r="J83" s="173"/>
      <c r="K83" s="173"/>
      <c r="L83" s="174"/>
      <c r="M83" s="173"/>
      <c r="N83" s="276"/>
      <c r="O83" s="287"/>
      <c r="P83" s="177"/>
      <c r="Q83" s="177"/>
      <c r="R83" s="177"/>
      <c r="S83" s="177"/>
      <c r="T83" s="210"/>
      <c r="U83" s="177"/>
      <c r="V83" s="178"/>
      <c r="W83" s="177"/>
      <c r="X83" s="177"/>
      <c r="Y83" s="177"/>
      <c r="Z83" s="177"/>
      <c r="AA83" s="288"/>
      <c r="AB83" s="287"/>
      <c r="AC83" s="288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5" s="162" customFormat="1" ht="12" customHeight="1" x14ac:dyDescent="0.25">
      <c r="A84" s="250"/>
      <c r="B84" s="209"/>
      <c r="C84" s="251"/>
      <c r="D84" s="260"/>
      <c r="E84" s="199"/>
      <c r="F84" s="200"/>
      <c r="G84" s="261"/>
      <c r="H84" s="275"/>
      <c r="I84" s="173"/>
      <c r="J84" s="173"/>
      <c r="K84" s="173"/>
      <c r="L84" s="174"/>
      <c r="M84" s="173"/>
      <c r="N84" s="276"/>
      <c r="O84" s="287"/>
      <c r="P84" s="177"/>
      <c r="Q84" s="177"/>
      <c r="R84" s="177"/>
      <c r="S84" s="177"/>
      <c r="T84" s="210"/>
      <c r="U84" s="177"/>
      <c r="V84" s="178"/>
      <c r="W84" s="177"/>
      <c r="X84" s="177"/>
      <c r="Y84" s="177"/>
      <c r="Z84" s="177"/>
      <c r="AA84" s="288"/>
      <c r="AB84" s="458"/>
      <c r="AC84" s="453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5" s="162" customFormat="1" ht="12" customHeight="1" x14ac:dyDescent="0.25">
      <c r="A85" s="250"/>
      <c r="B85" s="209"/>
      <c r="C85" s="251"/>
      <c r="D85" s="260"/>
      <c r="E85" s="199"/>
      <c r="F85" s="200"/>
      <c r="G85" s="261"/>
      <c r="H85" s="275"/>
      <c r="I85" s="173"/>
      <c r="J85" s="173"/>
      <c r="K85" s="173"/>
      <c r="L85" s="174"/>
      <c r="M85" s="173"/>
      <c r="N85" s="276"/>
      <c r="O85" s="287"/>
      <c r="P85" s="177"/>
      <c r="Q85" s="177"/>
      <c r="R85" s="177"/>
      <c r="S85" s="177"/>
      <c r="T85" s="210"/>
      <c r="U85" s="177"/>
      <c r="V85" s="178"/>
      <c r="W85" s="177"/>
      <c r="X85" s="177"/>
      <c r="Y85" s="177"/>
      <c r="Z85" s="177"/>
      <c r="AA85" s="288"/>
      <c r="AB85" s="287"/>
      <c r="AC85" s="288"/>
      <c r="AD85" s="160"/>
      <c r="AE85" s="160"/>
      <c r="AF85" s="160"/>
      <c r="AG85" s="160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</row>
    <row r="86" spans="1:115" s="162" customFormat="1" ht="12" customHeight="1" x14ac:dyDescent="0.25">
      <c r="A86" s="250"/>
      <c r="B86" s="209"/>
      <c r="C86" s="251"/>
      <c r="D86" s="260"/>
      <c r="E86" s="199"/>
      <c r="F86" s="200"/>
      <c r="G86" s="261"/>
      <c r="H86" s="275"/>
      <c r="I86" s="173"/>
      <c r="J86" s="173"/>
      <c r="K86" s="173"/>
      <c r="L86" s="174"/>
      <c r="M86" s="173"/>
      <c r="N86" s="276"/>
      <c r="O86" s="287"/>
      <c r="P86" s="177"/>
      <c r="Q86" s="177"/>
      <c r="R86" s="177"/>
      <c r="S86" s="177"/>
      <c r="T86" s="210"/>
      <c r="U86" s="177"/>
      <c r="V86" s="178"/>
      <c r="W86" s="177"/>
      <c r="X86" s="177"/>
      <c r="Y86" s="177"/>
      <c r="Z86" s="177"/>
      <c r="AA86" s="288"/>
      <c r="AB86" s="287"/>
      <c r="AC86" s="288"/>
      <c r="AD86" s="160"/>
      <c r="AE86" s="160"/>
      <c r="AF86" s="160"/>
      <c r="AG86" s="160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</row>
    <row r="87" spans="1:115" s="162" customFormat="1" ht="12" customHeight="1" x14ac:dyDescent="0.25">
      <c r="A87" s="250"/>
      <c r="B87" s="209"/>
      <c r="C87" s="251"/>
      <c r="D87" s="260"/>
      <c r="E87" s="199"/>
      <c r="F87" s="200"/>
      <c r="G87" s="261"/>
      <c r="H87" s="275"/>
      <c r="I87" s="173"/>
      <c r="J87" s="173"/>
      <c r="K87" s="173"/>
      <c r="L87" s="174"/>
      <c r="M87" s="173"/>
      <c r="N87" s="276"/>
      <c r="O87" s="287"/>
      <c r="P87" s="177"/>
      <c r="Q87" s="177"/>
      <c r="R87" s="177"/>
      <c r="S87" s="177"/>
      <c r="T87" s="210"/>
      <c r="U87" s="177"/>
      <c r="V87" s="178"/>
      <c r="W87" s="177"/>
      <c r="X87" s="177"/>
      <c r="Y87" s="177"/>
      <c r="Z87" s="177"/>
      <c r="AA87" s="288"/>
      <c r="AB87" s="458"/>
      <c r="AC87" s="453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5" s="162" customFormat="1" ht="12" customHeight="1" x14ac:dyDescent="0.25">
      <c r="A88" s="250"/>
      <c r="B88" s="209"/>
      <c r="C88" s="251"/>
      <c r="D88" s="260"/>
      <c r="E88" s="199"/>
      <c r="F88" s="200"/>
      <c r="G88" s="261"/>
      <c r="H88" s="275"/>
      <c r="I88" s="173"/>
      <c r="J88" s="173"/>
      <c r="K88" s="173"/>
      <c r="L88" s="174"/>
      <c r="M88" s="173"/>
      <c r="N88" s="276"/>
      <c r="O88" s="287"/>
      <c r="P88" s="177"/>
      <c r="Q88" s="177"/>
      <c r="R88" s="177"/>
      <c r="S88" s="177"/>
      <c r="T88" s="210"/>
      <c r="U88" s="177"/>
      <c r="V88" s="178"/>
      <c r="W88" s="177"/>
      <c r="X88" s="177"/>
      <c r="Y88" s="177"/>
      <c r="Z88" s="177"/>
      <c r="AA88" s="288"/>
      <c r="AB88" s="458"/>
      <c r="AC88" s="453"/>
      <c r="AD88" s="160"/>
      <c r="AE88" s="160"/>
      <c r="AF88" s="160"/>
      <c r="AG88" s="160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</row>
    <row r="89" spans="1:115" s="162" customFormat="1" ht="12" customHeight="1" x14ac:dyDescent="0.25">
      <c r="A89" s="250"/>
      <c r="B89" s="209"/>
      <c r="C89" s="251"/>
      <c r="D89" s="260"/>
      <c r="E89" s="199"/>
      <c r="F89" s="200"/>
      <c r="G89" s="261"/>
      <c r="H89" s="275"/>
      <c r="I89" s="173"/>
      <c r="J89" s="173"/>
      <c r="K89" s="173"/>
      <c r="L89" s="174"/>
      <c r="M89" s="173"/>
      <c r="N89" s="276"/>
      <c r="O89" s="287"/>
      <c r="P89" s="177"/>
      <c r="Q89" s="177"/>
      <c r="R89" s="177"/>
      <c r="S89" s="177"/>
      <c r="T89" s="210"/>
      <c r="U89" s="177"/>
      <c r="V89" s="178"/>
      <c r="W89" s="177"/>
      <c r="X89" s="177"/>
      <c r="Y89" s="177"/>
      <c r="Z89" s="177"/>
      <c r="AA89" s="288"/>
      <c r="AB89" s="458"/>
      <c r="AC89" s="453"/>
      <c r="AD89" s="160"/>
      <c r="AE89" s="160"/>
      <c r="AF89" s="160"/>
      <c r="AG89" s="160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</row>
    <row r="90" spans="1:115" s="162" customFormat="1" ht="12" customHeight="1" x14ac:dyDescent="0.25">
      <c r="A90" s="250"/>
      <c r="B90" s="209"/>
      <c r="C90" s="251"/>
      <c r="D90" s="260"/>
      <c r="E90" s="199"/>
      <c r="F90" s="200"/>
      <c r="G90" s="261"/>
      <c r="H90" s="275"/>
      <c r="I90" s="173"/>
      <c r="J90" s="173"/>
      <c r="K90" s="173"/>
      <c r="L90" s="174"/>
      <c r="M90" s="173"/>
      <c r="N90" s="276"/>
      <c r="O90" s="287"/>
      <c r="P90" s="177"/>
      <c r="Q90" s="177"/>
      <c r="R90" s="177"/>
      <c r="S90" s="177"/>
      <c r="T90" s="210"/>
      <c r="U90" s="177"/>
      <c r="V90" s="178"/>
      <c r="W90" s="177"/>
      <c r="X90" s="177"/>
      <c r="Y90" s="177"/>
      <c r="Z90" s="177"/>
      <c r="AA90" s="288"/>
      <c r="AB90" s="287"/>
      <c r="AC90" s="288"/>
      <c r="AD90" s="160"/>
      <c r="AE90" s="160"/>
      <c r="AF90" s="160"/>
      <c r="AG90" s="160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</row>
    <row r="91" spans="1:115" s="162" customFormat="1" ht="12" customHeight="1" x14ac:dyDescent="0.25">
      <c r="A91" s="250"/>
      <c r="B91" s="209"/>
      <c r="C91" s="251"/>
      <c r="D91" s="260"/>
      <c r="E91" s="199"/>
      <c r="F91" s="200"/>
      <c r="G91" s="261"/>
      <c r="H91" s="275"/>
      <c r="I91" s="173"/>
      <c r="J91" s="173"/>
      <c r="K91" s="173"/>
      <c r="L91" s="174"/>
      <c r="M91" s="173"/>
      <c r="N91" s="276"/>
      <c r="O91" s="287"/>
      <c r="P91" s="177"/>
      <c r="Q91" s="177"/>
      <c r="R91" s="177"/>
      <c r="S91" s="177"/>
      <c r="T91" s="210"/>
      <c r="U91" s="177"/>
      <c r="V91" s="178"/>
      <c r="W91" s="177"/>
      <c r="X91" s="177"/>
      <c r="Y91" s="177"/>
      <c r="Z91" s="177"/>
      <c r="AA91" s="288"/>
      <c r="AB91" s="458"/>
      <c r="AC91" s="453"/>
      <c r="AD91" s="160"/>
      <c r="AE91" s="160"/>
      <c r="AF91" s="160"/>
      <c r="AG91" s="160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</row>
    <row r="92" spans="1:115" s="162" customFormat="1" ht="12" customHeight="1" x14ac:dyDescent="0.25">
      <c r="A92" s="250"/>
      <c r="B92" s="209"/>
      <c r="C92" s="251"/>
      <c r="D92" s="260"/>
      <c r="E92" s="199"/>
      <c r="F92" s="200"/>
      <c r="G92" s="261"/>
      <c r="H92" s="275"/>
      <c r="I92" s="173"/>
      <c r="J92" s="173"/>
      <c r="K92" s="173"/>
      <c r="L92" s="174"/>
      <c r="M92" s="173"/>
      <c r="N92" s="276"/>
      <c r="O92" s="287"/>
      <c r="P92" s="177"/>
      <c r="Q92" s="177"/>
      <c r="R92" s="177"/>
      <c r="S92" s="177"/>
      <c r="T92" s="210"/>
      <c r="U92" s="177"/>
      <c r="V92" s="178"/>
      <c r="W92" s="177"/>
      <c r="X92" s="177"/>
      <c r="Y92" s="177"/>
      <c r="Z92" s="177"/>
      <c r="AA92" s="288"/>
      <c r="AB92" s="458"/>
      <c r="AC92" s="453"/>
      <c r="AD92" s="160"/>
      <c r="AE92" s="160"/>
      <c r="AF92" s="160"/>
      <c r="AG92" s="160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</row>
    <row r="93" spans="1:115" s="162" customFormat="1" ht="12" customHeight="1" x14ac:dyDescent="0.25">
      <c r="A93" s="250"/>
      <c r="B93" s="209"/>
      <c r="C93" s="251"/>
      <c r="D93" s="260"/>
      <c r="E93" s="199"/>
      <c r="F93" s="200"/>
      <c r="G93" s="261"/>
      <c r="H93" s="275"/>
      <c r="I93" s="173"/>
      <c r="J93" s="173"/>
      <c r="K93" s="173"/>
      <c r="L93" s="174"/>
      <c r="M93" s="173"/>
      <c r="N93" s="276"/>
      <c r="O93" s="287"/>
      <c r="P93" s="177"/>
      <c r="Q93" s="177"/>
      <c r="R93" s="177"/>
      <c r="S93" s="177"/>
      <c r="T93" s="210"/>
      <c r="U93" s="177"/>
      <c r="V93" s="178"/>
      <c r="W93" s="177"/>
      <c r="X93" s="177"/>
      <c r="Y93" s="177"/>
      <c r="Z93" s="177"/>
      <c r="AA93" s="288"/>
      <c r="AB93" s="458"/>
      <c r="AC93" s="453"/>
      <c r="AD93" s="160"/>
      <c r="AE93" s="160"/>
      <c r="AF93" s="160"/>
      <c r="AG93" s="160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</row>
    <row r="94" spans="1:115" s="162" customFormat="1" ht="12" customHeight="1" x14ac:dyDescent="0.25">
      <c r="A94" s="250"/>
      <c r="B94" s="209"/>
      <c r="C94" s="251"/>
      <c r="D94" s="260"/>
      <c r="E94" s="199"/>
      <c r="F94" s="200"/>
      <c r="G94" s="261"/>
      <c r="H94" s="275"/>
      <c r="I94" s="173"/>
      <c r="J94" s="173"/>
      <c r="K94" s="173"/>
      <c r="L94" s="174"/>
      <c r="M94" s="173"/>
      <c r="N94" s="276"/>
      <c r="O94" s="287"/>
      <c r="P94" s="177"/>
      <c r="Q94" s="177"/>
      <c r="R94" s="177"/>
      <c r="S94" s="177"/>
      <c r="T94" s="210"/>
      <c r="U94" s="177"/>
      <c r="V94" s="178"/>
      <c r="W94" s="177"/>
      <c r="X94" s="177"/>
      <c r="Y94" s="177"/>
      <c r="Z94" s="177"/>
      <c r="AA94" s="288"/>
      <c r="AB94" s="287"/>
      <c r="AC94" s="288"/>
      <c r="AD94" s="160"/>
      <c r="AE94" s="160"/>
      <c r="AF94" s="160"/>
      <c r="AG94" s="160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</row>
    <row r="95" spans="1:115" s="162" customFormat="1" ht="12" customHeight="1" x14ac:dyDescent="0.25">
      <c r="A95" s="250"/>
      <c r="B95" s="209"/>
      <c r="C95" s="251"/>
      <c r="D95" s="260"/>
      <c r="E95" s="199"/>
      <c r="F95" s="200"/>
      <c r="G95" s="261"/>
      <c r="H95" s="275"/>
      <c r="I95" s="173"/>
      <c r="J95" s="173"/>
      <c r="K95" s="173"/>
      <c r="L95" s="174"/>
      <c r="M95" s="173"/>
      <c r="N95" s="276"/>
      <c r="O95" s="287"/>
      <c r="P95" s="177"/>
      <c r="Q95" s="177"/>
      <c r="R95" s="177"/>
      <c r="S95" s="177"/>
      <c r="T95" s="210"/>
      <c r="U95" s="177"/>
      <c r="V95" s="178"/>
      <c r="W95" s="177"/>
      <c r="X95" s="177"/>
      <c r="Y95" s="177"/>
      <c r="Z95" s="177"/>
      <c r="AA95" s="288"/>
      <c r="AB95" s="458"/>
      <c r="AC95" s="453"/>
      <c r="AD95" s="160"/>
      <c r="AE95" s="160"/>
      <c r="AF95" s="160"/>
      <c r="AG95" s="160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</row>
    <row r="96" spans="1:115" s="162" customFormat="1" ht="12" customHeight="1" x14ac:dyDescent="0.25">
      <c r="A96" s="250"/>
      <c r="B96" s="209"/>
      <c r="C96" s="251"/>
      <c r="D96" s="260"/>
      <c r="E96" s="199"/>
      <c r="F96" s="200"/>
      <c r="G96" s="261"/>
      <c r="H96" s="275"/>
      <c r="I96" s="173"/>
      <c r="J96" s="173"/>
      <c r="K96" s="173"/>
      <c r="L96" s="174"/>
      <c r="M96" s="173"/>
      <c r="N96" s="276"/>
      <c r="O96" s="287"/>
      <c r="P96" s="177"/>
      <c r="Q96" s="177"/>
      <c r="R96" s="177"/>
      <c r="S96" s="177"/>
      <c r="T96" s="210"/>
      <c r="U96" s="177"/>
      <c r="V96" s="178"/>
      <c r="W96" s="177"/>
      <c r="X96" s="177"/>
      <c r="Y96" s="177"/>
      <c r="Z96" s="177"/>
      <c r="AA96" s="288"/>
      <c r="AB96" s="458"/>
      <c r="AC96" s="453"/>
      <c r="AD96" s="160"/>
      <c r="AE96" s="160"/>
      <c r="AF96" s="160"/>
      <c r="AG96" s="160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</row>
    <row r="97" spans="1:115" s="162" customFormat="1" ht="12" customHeight="1" x14ac:dyDescent="0.25">
      <c r="A97" s="250"/>
      <c r="B97" s="209"/>
      <c r="C97" s="251"/>
      <c r="D97" s="260"/>
      <c r="E97" s="199"/>
      <c r="F97" s="200"/>
      <c r="G97" s="261"/>
      <c r="H97" s="275"/>
      <c r="I97" s="173"/>
      <c r="J97" s="173"/>
      <c r="K97" s="173"/>
      <c r="L97" s="174"/>
      <c r="M97" s="173"/>
      <c r="N97" s="276"/>
      <c r="O97" s="287"/>
      <c r="P97" s="177"/>
      <c r="Q97" s="177"/>
      <c r="R97" s="177"/>
      <c r="S97" s="177"/>
      <c r="T97" s="210"/>
      <c r="U97" s="177"/>
      <c r="V97" s="178"/>
      <c r="W97" s="177"/>
      <c r="X97" s="177"/>
      <c r="Y97" s="177"/>
      <c r="Z97" s="177"/>
      <c r="AA97" s="288"/>
      <c r="AB97" s="287"/>
      <c r="AC97" s="288"/>
      <c r="AD97" s="160"/>
      <c r="AE97" s="160"/>
      <c r="AF97" s="160"/>
      <c r="AG97" s="160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</row>
    <row r="98" spans="1:115" s="162" customFormat="1" ht="12" customHeight="1" x14ac:dyDescent="0.25">
      <c r="A98" s="250"/>
      <c r="B98" s="209"/>
      <c r="C98" s="251"/>
      <c r="D98" s="260"/>
      <c r="E98" s="199"/>
      <c r="F98" s="200"/>
      <c r="G98" s="261"/>
      <c r="H98" s="275"/>
      <c r="I98" s="173"/>
      <c r="J98" s="173"/>
      <c r="K98" s="173"/>
      <c r="L98" s="174"/>
      <c r="M98" s="173"/>
      <c r="N98" s="276"/>
      <c r="O98" s="287"/>
      <c r="P98" s="177"/>
      <c r="Q98" s="177"/>
      <c r="R98" s="177"/>
      <c r="S98" s="177"/>
      <c r="T98" s="210"/>
      <c r="U98" s="177"/>
      <c r="V98" s="178"/>
      <c r="W98" s="177"/>
      <c r="X98" s="177"/>
      <c r="Y98" s="177"/>
      <c r="Z98" s="177"/>
      <c r="AA98" s="288"/>
      <c r="AB98" s="458"/>
      <c r="AC98" s="453"/>
      <c r="AD98" s="160"/>
      <c r="AE98" s="160"/>
      <c r="AF98" s="160"/>
      <c r="AG98" s="160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</row>
    <row r="99" spans="1:115" s="162" customFormat="1" ht="12" customHeight="1" x14ac:dyDescent="0.25">
      <c r="A99" s="250"/>
      <c r="B99" s="209"/>
      <c r="C99" s="251"/>
      <c r="D99" s="260"/>
      <c r="E99" s="199"/>
      <c r="F99" s="200"/>
      <c r="G99" s="261"/>
      <c r="H99" s="275"/>
      <c r="I99" s="173"/>
      <c r="J99" s="173"/>
      <c r="K99" s="173"/>
      <c r="L99" s="174"/>
      <c r="M99" s="173"/>
      <c r="N99" s="276"/>
      <c r="O99" s="287"/>
      <c r="P99" s="17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288"/>
      <c r="AB99" s="458"/>
      <c r="AC99" s="453"/>
      <c r="AD99" s="160"/>
      <c r="AE99" s="160"/>
      <c r="AF99" s="160"/>
      <c r="AG99" s="160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</row>
    <row r="100" spans="1:115" s="162" customFormat="1" ht="12" customHeight="1" x14ac:dyDescent="0.25">
      <c r="A100" s="250"/>
      <c r="B100" s="209"/>
      <c r="C100" s="251"/>
      <c r="D100" s="260"/>
      <c r="E100" s="199"/>
      <c r="F100" s="200"/>
      <c r="G100" s="261"/>
      <c r="H100" s="275"/>
      <c r="I100" s="173"/>
      <c r="J100" s="173"/>
      <c r="K100" s="173"/>
      <c r="L100" s="174"/>
      <c r="M100" s="173"/>
      <c r="N100" s="276"/>
      <c r="O100" s="287"/>
      <c r="P100" s="177"/>
      <c r="Q100" s="177"/>
      <c r="R100" s="177"/>
      <c r="S100" s="177"/>
      <c r="T100" s="210"/>
      <c r="U100" s="177"/>
      <c r="V100" s="178"/>
      <c r="W100" s="177"/>
      <c r="X100" s="177"/>
      <c r="Y100" s="177"/>
      <c r="Z100" s="177"/>
      <c r="AA100" s="288"/>
      <c r="AB100" s="287"/>
      <c r="AC100" s="288"/>
      <c r="AD100" s="160"/>
      <c r="AE100" s="160"/>
      <c r="AF100" s="160"/>
      <c r="AG100" s="160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</row>
    <row r="101" spans="1:115" s="162" customFormat="1" ht="12" customHeight="1" x14ac:dyDescent="0.25">
      <c r="A101" s="250"/>
      <c r="B101" s="209"/>
      <c r="C101" s="251"/>
      <c r="D101" s="260"/>
      <c r="E101" s="199"/>
      <c r="F101" s="200"/>
      <c r="G101" s="261"/>
      <c r="H101" s="275"/>
      <c r="I101" s="173"/>
      <c r="J101" s="173"/>
      <c r="K101" s="173"/>
      <c r="L101" s="174"/>
      <c r="M101" s="173"/>
      <c r="N101" s="276"/>
      <c r="O101" s="287"/>
      <c r="P101" s="177"/>
      <c r="Q101" s="177"/>
      <c r="R101" s="177"/>
      <c r="S101" s="177"/>
      <c r="T101" s="210"/>
      <c r="U101" s="177"/>
      <c r="V101" s="178"/>
      <c r="W101" s="177"/>
      <c r="X101" s="177"/>
      <c r="Y101" s="177"/>
      <c r="Z101" s="177"/>
      <c r="AA101" s="288"/>
      <c r="AB101" s="458"/>
      <c r="AC101" s="453"/>
      <c r="AD101" s="160"/>
      <c r="AE101" s="160"/>
      <c r="AF101" s="160"/>
      <c r="AG101" s="160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</row>
    <row r="102" spans="1:115" s="162" customFormat="1" ht="12" customHeight="1" x14ac:dyDescent="0.25">
      <c r="A102" s="250"/>
      <c r="B102" s="209"/>
      <c r="C102" s="251"/>
      <c r="D102" s="260"/>
      <c r="E102" s="199"/>
      <c r="F102" s="200"/>
      <c r="G102" s="261"/>
      <c r="H102" s="275"/>
      <c r="I102" s="173"/>
      <c r="J102" s="173"/>
      <c r="K102" s="173"/>
      <c r="L102" s="174"/>
      <c r="M102" s="173"/>
      <c r="N102" s="276"/>
      <c r="O102" s="287"/>
      <c r="P102" s="177"/>
      <c r="Q102" s="177"/>
      <c r="R102" s="177"/>
      <c r="S102" s="177"/>
      <c r="T102" s="210"/>
      <c r="U102" s="177"/>
      <c r="V102" s="178"/>
      <c r="W102" s="177"/>
      <c r="X102" s="177"/>
      <c r="Y102" s="177"/>
      <c r="Z102" s="177"/>
      <c r="AA102" s="288"/>
      <c r="AB102" s="458"/>
      <c r="AC102" s="453"/>
      <c r="AD102" s="160"/>
      <c r="AE102" s="160"/>
      <c r="AF102" s="160"/>
      <c r="AG102" s="160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</row>
    <row r="103" spans="1:115" s="162" customFormat="1" ht="12" customHeight="1" x14ac:dyDescent="0.25">
      <c r="A103" s="250"/>
      <c r="B103" s="209"/>
      <c r="C103" s="251"/>
      <c r="D103" s="260"/>
      <c r="E103" s="199"/>
      <c r="F103" s="200"/>
      <c r="G103" s="261"/>
      <c r="H103" s="275"/>
      <c r="I103" s="173"/>
      <c r="J103" s="173"/>
      <c r="K103" s="173"/>
      <c r="L103" s="174"/>
      <c r="M103" s="173"/>
      <c r="N103" s="276"/>
      <c r="O103" s="287"/>
      <c r="P103" s="17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288"/>
      <c r="AB103" s="287"/>
      <c r="AC103" s="288"/>
      <c r="AD103" s="160"/>
      <c r="AE103" s="160"/>
      <c r="AF103" s="160"/>
      <c r="AG103" s="160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</row>
    <row r="104" spans="1:115" s="162" customFormat="1" ht="12" customHeight="1" x14ac:dyDescent="0.25">
      <c r="A104" s="250"/>
      <c r="B104" s="209"/>
      <c r="C104" s="251"/>
      <c r="D104" s="260"/>
      <c r="E104" s="199"/>
      <c r="F104" s="200"/>
      <c r="G104" s="261"/>
      <c r="H104" s="275"/>
      <c r="I104" s="173"/>
      <c r="J104" s="173"/>
      <c r="K104" s="173"/>
      <c r="L104" s="174"/>
      <c r="M104" s="173"/>
      <c r="N104" s="276"/>
      <c r="O104" s="287"/>
      <c r="P104" s="177"/>
      <c r="Q104" s="177"/>
      <c r="R104" s="177"/>
      <c r="S104" s="177"/>
      <c r="T104" s="210"/>
      <c r="U104" s="177"/>
      <c r="V104" s="178"/>
      <c r="W104" s="177"/>
      <c r="X104" s="177"/>
      <c r="Y104" s="177"/>
      <c r="Z104" s="177"/>
      <c r="AA104" s="288"/>
      <c r="AB104" s="287"/>
      <c r="AC104" s="288"/>
      <c r="AD104" s="160"/>
      <c r="AE104" s="160"/>
      <c r="AF104" s="160"/>
      <c r="AG104" s="160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</row>
    <row r="105" spans="1:115" s="162" customFormat="1" ht="12" customHeight="1" x14ac:dyDescent="0.25">
      <c r="A105" s="250"/>
      <c r="B105" s="209"/>
      <c r="C105" s="251"/>
      <c r="D105" s="260"/>
      <c r="E105" s="199"/>
      <c r="F105" s="200"/>
      <c r="G105" s="261"/>
      <c r="H105" s="275"/>
      <c r="I105" s="173"/>
      <c r="J105" s="173"/>
      <c r="K105" s="173"/>
      <c r="L105" s="174"/>
      <c r="M105" s="173"/>
      <c r="N105" s="276"/>
      <c r="O105" s="287"/>
      <c r="P105" s="17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288"/>
      <c r="AB105" s="458"/>
      <c r="AC105" s="453"/>
      <c r="AD105" s="160"/>
      <c r="AE105" s="160"/>
      <c r="AF105" s="160"/>
      <c r="AG105" s="160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</row>
    <row r="106" spans="1:115" s="162" customFormat="1" ht="12" customHeight="1" x14ac:dyDescent="0.25">
      <c r="A106" s="250"/>
      <c r="B106" s="209"/>
      <c r="C106" s="251"/>
      <c r="D106" s="260"/>
      <c r="E106" s="199"/>
      <c r="F106" s="200"/>
      <c r="G106" s="261"/>
      <c r="H106" s="275"/>
      <c r="I106" s="173"/>
      <c r="J106" s="173"/>
      <c r="K106" s="173"/>
      <c r="L106" s="174"/>
      <c r="M106" s="173"/>
      <c r="N106" s="276"/>
      <c r="O106" s="287"/>
      <c r="P106" s="177"/>
      <c r="Q106" s="177"/>
      <c r="R106" s="177"/>
      <c r="S106" s="177"/>
      <c r="T106" s="210"/>
      <c r="U106" s="177"/>
      <c r="V106" s="178"/>
      <c r="W106" s="177"/>
      <c r="X106" s="177"/>
      <c r="Y106" s="177"/>
      <c r="Z106" s="177"/>
      <c r="AA106" s="288"/>
      <c r="AB106" s="458"/>
      <c r="AC106" s="453"/>
      <c r="AD106" s="160"/>
      <c r="AE106" s="160"/>
      <c r="AF106" s="160"/>
      <c r="AG106" s="160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</row>
    <row r="107" spans="1:115" s="162" customFormat="1" ht="12" customHeight="1" x14ac:dyDescent="0.25">
      <c r="A107" s="250"/>
      <c r="B107" s="209"/>
      <c r="C107" s="251"/>
      <c r="D107" s="260"/>
      <c r="E107" s="199"/>
      <c r="F107" s="200"/>
      <c r="G107" s="261"/>
      <c r="H107" s="275"/>
      <c r="I107" s="173"/>
      <c r="J107" s="173"/>
      <c r="K107" s="173"/>
      <c r="L107" s="174"/>
      <c r="M107" s="173"/>
      <c r="N107" s="276"/>
      <c r="O107" s="287"/>
      <c r="P107" s="177"/>
      <c r="Q107" s="177"/>
      <c r="R107" s="177"/>
      <c r="S107" s="177"/>
      <c r="T107" s="210"/>
      <c r="U107" s="177"/>
      <c r="V107" s="178"/>
      <c r="W107" s="177"/>
      <c r="X107" s="177"/>
      <c r="Y107" s="177"/>
      <c r="Z107" s="177"/>
      <c r="AA107" s="288"/>
      <c r="AB107" s="287"/>
      <c r="AC107" s="288"/>
      <c r="AD107" s="160"/>
      <c r="AE107" s="160"/>
      <c r="AF107" s="160"/>
      <c r="AG107" s="160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</row>
    <row r="108" spans="1:115" s="162" customFormat="1" ht="12" customHeight="1" x14ac:dyDescent="0.25">
      <c r="A108" s="250"/>
      <c r="B108" s="209"/>
      <c r="C108" s="251"/>
      <c r="D108" s="260"/>
      <c r="E108" s="199"/>
      <c r="F108" s="200"/>
      <c r="G108" s="261"/>
      <c r="H108" s="275"/>
      <c r="I108" s="173"/>
      <c r="J108" s="173"/>
      <c r="K108" s="173"/>
      <c r="L108" s="174"/>
      <c r="M108" s="173"/>
      <c r="N108" s="276"/>
      <c r="O108" s="287"/>
      <c r="P108" s="177"/>
      <c r="Q108" s="177"/>
      <c r="R108" s="177"/>
      <c r="S108" s="177"/>
      <c r="T108" s="210"/>
      <c r="U108" s="177"/>
      <c r="V108" s="178"/>
      <c r="W108" s="177"/>
      <c r="X108" s="177"/>
      <c r="Y108" s="177"/>
      <c r="Z108" s="177"/>
      <c r="AA108" s="288"/>
      <c r="AB108" s="458"/>
      <c r="AC108" s="453"/>
      <c r="AD108" s="160"/>
      <c r="AE108" s="160"/>
      <c r="AF108" s="160"/>
      <c r="AG108" s="160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</row>
    <row r="109" spans="1:115" s="162" customFormat="1" ht="12" customHeight="1" x14ac:dyDescent="0.25">
      <c r="A109" s="250"/>
      <c r="B109" s="209"/>
      <c r="C109" s="251"/>
      <c r="D109" s="260"/>
      <c r="E109" s="199"/>
      <c r="F109" s="200"/>
      <c r="G109" s="261"/>
      <c r="H109" s="275"/>
      <c r="I109" s="173"/>
      <c r="J109" s="173"/>
      <c r="K109" s="173"/>
      <c r="L109" s="174"/>
      <c r="M109" s="173"/>
      <c r="N109" s="276"/>
      <c r="O109" s="287"/>
      <c r="P109" s="177"/>
      <c r="Q109" s="177"/>
      <c r="R109" s="177"/>
      <c r="S109" s="177"/>
      <c r="T109" s="210"/>
      <c r="U109" s="177"/>
      <c r="V109" s="178"/>
      <c r="W109" s="177"/>
      <c r="X109" s="177"/>
      <c r="Y109" s="177"/>
      <c r="Z109" s="177"/>
      <c r="AA109" s="288"/>
      <c r="AB109" s="458"/>
      <c r="AC109" s="453"/>
      <c r="AD109" s="160"/>
      <c r="AE109" s="160"/>
      <c r="AF109" s="160"/>
      <c r="AG109" s="160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</row>
    <row r="110" spans="1:115" s="162" customFormat="1" ht="12" customHeight="1" x14ac:dyDescent="0.25">
      <c r="A110" s="250"/>
      <c r="B110" s="209"/>
      <c r="C110" s="251"/>
      <c r="D110" s="260"/>
      <c r="E110" s="199"/>
      <c r="F110" s="200"/>
      <c r="G110" s="261"/>
      <c r="H110" s="275"/>
      <c r="I110" s="173"/>
      <c r="J110" s="173"/>
      <c r="K110" s="173"/>
      <c r="L110" s="174"/>
      <c r="M110" s="173"/>
      <c r="N110" s="276"/>
      <c r="O110" s="287"/>
      <c r="P110" s="177"/>
      <c r="Q110" s="177"/>
      <c r="R110" s="177"/>
      <c r="S110" s="177"/>
      <c r="T110" s="210"/>
      <c r="U110" s="177"/>
      <c r="V110" s="178"/>
      <c r="W110" s="177"/>
      <c r="X110" s="177"/>
      <c r="Y110" s="177"/>
      <c r="Z110" s="177"/>
      <c r="AA110" s="288"/>
      <c r="AB110" s="287"/>
      <c r="AC110" s="288"/>
      <c r="AD110" s="160"/>
      <c r="AE110" s="160"/>
      <c r="AF110" s="160"/>
      <c r="AG110" s="160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</row>
    <row r="111" spans="1:115" s="162" customFormat="1" ht="12" customHeight="1" x14ac:dyDescent="0.25">
      <c r="A111" s="250"/>
      <c r="B111" s="209"/>
      <c r="C111" s="251"/>
      <c r="D111" s="260"/>
      <c r="E111" s="199"/>
      <c r="F111" s="200"/>
      <c r="G111" s="261"/>
      <c r="H111" s="275"/>
      <c r="I111" s="173"/>
      <c r="J111" s="173"/>
      <c r="K111" s="173"/>
      <c r="L111" s="174"/>
      <c r="M111" s="173"/>
      <c r="N111" s="276"/>
      <c r="O111" s="287"/>
      <c r="P111" s="177"/>
      <c r="Q111" s="177"/>
      <c r="R111" s="177"/>
      <c r="S111" s="177"/>
      <c r="T111" s="210"/>
      <c r="U111" s="177"/>
      <c r="V111" s="178"/>
      <c r="W111" s="177"/>
      <c r="X111" s="177"/>
      <c r="Y111" s="177"/>
      <c r="Z111" s="177"/>
      <c r="AA111" s="288"/>
      <c r="AB111" s="287"/>
      <c r="AC111" s="288"/>
      <c r="AD111" s="160"/>
      <c r="AE111" s="160"/>
      <c r="AF111" s="160"/>
      <c r="AG111" s="160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</row>
    <row r="112" spans="1:115" s="162" customFormat="1" ht="12" customHeight="1" x14ac:dyDescent="0.25">
      <c r="A112" s="250"/>
      <c r="B112" s="209"/>
      <c r="C112" s="251"/>
      <c r="D112" s="260"/>
      <c r="E112" s="199"/>
      <c r="F112" s="200"/>
      <c r="G112" s="261"/>
      <c r="H112" s="275"/>
      <c r="I112" s="173"/>
      <c r="J112" s="173"/>
      <c r="K112" s="173"/>
      <c r="L112" s="174"/>
      <c r="M112" s="173"/>
      <c r="N112" s="276"/>
      <c r="O112" s="287"/>
      <c r="P112" s="177"/>
      <c r="Q112" s="177"/>
      <c r="R112" s="177"/>
      <c r="S112" s="177"/>
      <c r="T112" s="210"/>
      <c r="U112" s="177"/>
      <c r="V112" s="178"/>
      <c r="W112" s="177"/>
      <c r="X112" s="177"/>
      <c r="Y112" s="177"/>
      <c r="Z112" s="177"/>
      <c r="AA112" s="288"/>
      <c r="AB112" s="287"/>
      <c r="AC112" s="288"/>
      <c r="AD112" s="160"/>
      <c r="AE112" s="160"/>
      <c r="AF112" s="160"/>
      <c r="AG112" s="160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</row>
    <row r="113" spans="1:115" s="9" customFormat="1" ht="11" thickBot="1" x14ac:dyDescent="0.3">
      <c r="A113" s="252" t="s">
        <v>36</v>
      </c>
      <c r="B113" s="253"/>
      <c r="C113" s="254"/>
      <c r="D113" s="262">
        <f t="shared" ref="D113:AC113" si="0">SUM(D6:D112)</f>
        <v>0</v>
      </c>
      <c r="E113" s="263">
        <f t="shared" si="0"/>
        <v>0</v>
      </c>
      <c r="F113" s="264">
        <f t="shared" si="0"/>
        <v>0</v>
      </c>
      <c r="G113" s="265">
        <f t="shared" si="0"/>
        <v>0</v>
      </c>
      <c r="H113" s="262">
        <f t="shared" si="0"/>
        <v>0</v>
      </c>
      <c r="I113" s="263">
        <f t="shared" si="0"/>
        <v>0</v>
      </c>
      <c r="J113" s="263">
        <f t="shared" si="0"/>
        <v>0</v>
      </c>
      <c r="K113" s="263">
        <f t="shared" si="0"/>
        <v>0</v>
      </c>
      <c r="L113" s="263">
        <f t="shared" si="0"/>
        <v>0</v>
      </c>
      <c r="M113" s="263">
        <f t="shared" si="0"/>
        <v>0</v>
      </c>
      <c r="N113" s="277">
        <f t="shared" si="0"/>
        <v>0</v>
      </c>
      <c r="O113" s="289">
        <f t="shared" si="0"/>
        <v>0</v>
      </c>
      <c r="P113" s="290">
        <f t="shared" si="0"/>
        <v>0</v>
      </c>
      <c r="Q113" s="290">
        <f t="shared" si="0"/>
        <v>0</v>
      </c>
      <c r="R113" s="290">
        <f t="shared" si="0"/>
        <v>0</v>
      </c>
      <c r="S113" s="290">
        <f t="shared" si="0"/>
        <v>0</v>
      </c>
      <c r="T113" s="290">
        <f t="shared" si="0"/>
        <v>0</v>
      </c>
      <c r="U113" s="290">
        <f t="shared" si="0"/>
        <v>0</v>
      </c>
      <c r="V113" s="290">
        <f t="shared" si="0"/>
        <v>0</v>
      </c>
      <c r="W113" s="290">
        <f t="shared" si="0"/>
        <v>0</v>
      </c>
      <c r="X113" s="290">
        <f t="shared" si="0"/>
        <v>0</v>
      </c>
      <c r="Y113" s="290">
        <f t="shared" si="0"/>
        <v>0</v>
      </c>
      <c r="Z113" s="290">
        <f t="shared" si="0"/>
        <v>0</v>
      </c>
      <c r="AA113" s="291">
        <f t="shared" si="0"/>
        <v>0</v>
      </c>
      <c r="AB113" s="289">
        <f t="shared" si="0"/>
        <v>0</v>
      </c>
      <c r="AC113" s="291">
        <f t="shared" si="0"/>
        <v>0</v>
      </c>
      <c r="AD113" s="36"/>
      <c r="AE113" s="36"/>
      <c r="AF113" s="36"/>
      <c r="AG113" s="3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</row>
    <row r="114" spans="1:115" s="37" customFormat="1" ht="11.5" thickTop="1" thickBot="1" x14ac:dyDescent="0.3">
      <c r="A114" s="293"/>
      <c r="B114" s="294"/>
      <c r="C114" s="295"/>
      <c r="D114" s="303"/>
      <c r="E114" s="304"/>
      <c r="F114" s="305"/>
      <c r="G114" s="306"/>
      <c r="H114" s="320"/>
      <c r="I114" s="305"/>
      <c r="J114" s="305"/>
      <c r="K114" s="305"/>
      <c r="L114" s="321"/>
      <c r="M114" s="305"/>
      <c r="N114" s="306"/>
      <c r="O114" s="337"/>
      <c r="P114" s="338"/>
      <c r="Q114" s="338"/>
      <c r="R114" s="338"/>
      <c r="S114" s="339"/>
      <c r="T114" s="338"/>
      <c r="U114" s="338"/>
      <c r="V114" s="340"/>
      <c r="W114" s="341"/>
      <c r="X114" s="341"/>
      <c r="Y114" s="341"/>
      <c r="Z114" s="341"/>
      <c r="AA114" s="342"/>
      <c r="AB114" s="469"/>
      <c r="AC114" s="470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</row>
    <row r="115" spans="1:115" s="6" customFormat="1" ht="50.5" customHeight="1" thickTop="1" thickBot="1" x14ac:dyDescent="0.3">
      <c r="A115" s="296" t="s">
        <v>30</v>
      </c>
      <c r="B115" s="12" t="s">
        <v>9</v>
      </c>
      <c r="C115" s="297"/>
      <c r="D115" s="307" t="s">
        <v>10</v>
      </c>
      <c r="E115" s="211"/>
      <c r="F115" s="211" t="s">
        <v>11</v>
      </c>
      <c r="G115" s="308"/>
      <c r="H115" s="322" t="str">
        <f>H3</f>
        <v>Contributions Normales</v>
      </c>
      <c r="I115" s="13" t="str">
        <f t="shared" ref="I115:AC115" si="1">I3</f>
        <v>Ventes Littérature</v>
      </c>
      <c r="J115" s="13" t="str">
        <f t="shared" si="1"/>
        <v>Recettes Fêtes IGPB</v>
      </c>
      <c r="K115" s="13" t="str">
        <f t="shared" si="1"/>
        <v>Chapeaux Réunion IGPB</v>
      </c>
      <c r="L115" s="14" t="str">
        <f t="shared" si="1"/>
        <v>Recettes Exeption- nelles</v>
      </c>
      <c r="M115" s="15" t="str">
        <f t="shared" si="1"/>
        <v>Virements Internes Livert A</v>
      </c>
      <c r="N115" s="323" t="str">
        <f t="shared" si="1"/>
        <v>Reports Caisse +       BNP( N-1)</v>
      </c>
      <c r="O115" s="266" t="str">
        <f t="shared" si="1"/>
        <v xml:space="preserve">Location local Sauton + charges </v>
      </c>
      <c r="P115" s="268" t="str">
        <f t="shared" si="1"/>
        <v>Electicité - Eaux Local Sauton</v>
      </c>
      <c r="Q115" s="278" t="str">
        <f t="shared" si="1"/>
        <v>Entretien équipement IGPB, Petits travaux</v>
      </c>
      <c r="R115" s="279" t="str">
        <f t="shared" si="1"/>
        <v>Achat de littérature BSG+ Médailles</v>
      </c>
      <c r="S115" s="280" t="str">
        <f t="shared" si="1"/>
        <v>Achat de littérature Hors (BSG &amp; Médailles)</v>
      </c>
      <c r="T115" s="268" t="str">
        <f t="shared" si="1"/>
        <v>Dépenses Fêtes IGPB</v>
      </c>
      <c r="U115" s="268" t="str">
        <f t="shared" si="1"/>
        <v>Informatique, Téléphone, Abonnement Internet</v>
      </c>
      <c r="V115" s="267" t="str">
        <f t="shared" si="1"/>
        <v>Frais Secrétariat, Lingettes, Gel …</v>
      </c>
      <c r="W115" s="281" t="str">
        <f t="shared" si="1"/>
        <v>Location Salles Réunions</v>
      </c>
      <c r="X115" s="268" t="str">
        <f t="shared" si="1"/>
        <v>Transport parking</v>
      </c>
      <c r="Y115" s="268" t="str">
        <f t="shared" si="1"/>
        <v>Frais Bancaires</v>
      </c>
      <c r="Z115" s="268" t="str">
        <f t="shared" si="1"/>
        <v>Virements internes</v>
      </c>
      <c r="AA115" s="269" t="str">
        <f t="shared" si="1"/>
        <v>Dépenses exception- nelles</v>
      </c>
      <c r="AB115" s="426" t="str">
        <f t="shared" si="1"/>
        <v>Evolutions Informatiques (1500 €)</v>
      </c>
      <c r="AC115" s="269" t="str">
        <f t="shared" si="1"/>
        <v>Gros Travaux Sauton (3000 €)</v>
      </c>
    </row>
    <row r="116" spans="1:115" s="6" customFormat="1" ht="11" thickBot="1" x14ac:dyDescent="0.3">
      <c r="A116" s="298"/>
      <c r="B116" s="16"/>
      <c r="C116" s="299"/>
      <c r="D116" s="309" t="s">
        <v>32</v>
      </c>
      <c r="E116" s="38" t="s">
        <v>33</v>
      </c>
      <c r="F116" s="16" t="s">
        <v>32</v>
      </c>
      <c r="G116" s="310" t="s">
        <v>33</v>
      </c>
      <c r="H116" s="298" t="s">
        <v>32</v>
      </c>
      <c r="I116" s="16" t="s">
        <v>32</v>
      </c>
      <c r="J116" s="16" t="s">
        <v>32</v>
      </c>
      <c r="K116" s="16" t="s">
        <v>32</v>
      </c>
      <c r="L116" s="17" t="s">
        <v>32</v>
      </c>
      <c r="M116" s="18" t="s">
        <v>32</v>
      </c>
      <c r="N116" s="324" t="s">
        <v>32</v>
      </c>
      <c r="O116" s="298" t="s">
        <v>33</v>
      </c>
      <c r="P116" s="16" t="s">
        <v>33</v>
      </c>
      <c r="Q116" s="18" t="s">
        <v>33</v>
      </c>
      <c r="R116" s="18" t="s">
        <v>33</v>
      </c>
      <c r="S116" s="16" t="s">
        <v>33</v>
      </c>
      <c r="T116" s="16" t="s">
        <v>33</v>
      </c>
      <c r="U116" s="16" t="s">
        <v>33</v>
      </c>
      <c r="V116" s="19" t="s">
        <v>33</v>
      </c>
      <c r="W116" s="16" t="s">
        <v>33</v>
      </c>
      <c r="X116" s="16" t="s">
        <v>33</v>
      </c>
      <c r="Y116" s="16" t="s">
        <v>33</v>
      </c>
      <c r="Z116" s="16" t="s">
        <v>33</v>
      </c>
      <c r="AA116" s="343" t="s">
        <v>33</v>
      </c>
      <c r="AB116" s="298" t="s">
        <v>138</v>
      </c>
      <c r="AC116" s="343" t="s">
        <v>138</v>
      </c>
    </row>
    <row r="117" spans="1:115" s="20" customFormat="1" ht="11" thickBot="1" x14ac:dyDescent="0.3">
      <c r="A117" s="300"/>
      <c r="B117" s="301"/>
      <c r="C117" s="302"/>
      <c r="D117" s="311">
        <f t="shared" ref="D117:AC117" si="2">SUM(D5:D112)</f>
        <v>12956.810000000009</v>
      </c>
      <c r="E117" s="312">
        <f t="shared" si="2"/>
        <v>0</v>
      </c>
      <c r="F117" s="312">
        <f t="shared" si="2"/>
        <v>109.70000000000164</v>
      </c>
      <c r="G117" s="313">
        <f t="shared" si="2"/>
        <v>0</v>
      </c>
      <c r="H117" s="325">
        <f t="shared" si="2"/>
        <v>0</v>
      </c>
      <c r="I117" s="326">
        <f t="shared" si="2"/>
        <v>0</v>
      </c>
      <c r="J117" s="326">
        <f t="shared" si="2"/>
        <v>0</v>
      </c>
      <c r="K117" s="326">
        <f t="shared" si="2"/>
        <v>0</v>
      </c>
      <c r="L117" s="326">
        <f t="shared" si="2"/>
        <v>0</v>
      </c>
      <c r="M117" s="326">
        <f t="shared" si="2"/>
        <v>0</v>
      </c>
      <c r="N117" s="327">
        <f t="shared" si="2"/>
        <v>13066.510000000009</v>
      </c>
      <c r="O117" s="325">
        <f t="shared" si="2"/>
        <v>0</v>
      </c>
      <c r="P117" s="326">
        <f t="shared" si="2"/>
        <v>0</v>
      </c>
      <c r="Q117" s="326">
        <f t="shared" si="2"/>
        <v>0</v>
      </c>
      <c r="R117" s="326">
        <f t="shared" si="2"/>
        <v>0</v>
      </c>
      <c r="S117" s="326">
        <f t="shared" si="2"/>
        <v>0</v>
      </c>
      <c r="T117" s="326">
        <f t="shared" si="2"/>
        <v>0</v>
      </c>
      <c r="U117" s="326">
        <f t="shared" si="2"/>
        <v>0</v>
      </c>
      <c r="V117" s="326">
        <f t="shared" si="2"/>
        <v>0</v>
      </c>
      <c r="W117" s="326">
        <f t="shared" si="2"/>
        <v>0</v>
      </c>
      <c r="X117" s="326">
        <f t="shared" si="2"/>
        <v>0</v>
      </c>
      <c r="Y117" s="326">
        <f t="shared" si="2"/>
        <v>0</v>
      </c>
      <c r="Z117" s="326">
        <f t="shared" si="2"/>
        <v>0</v>
      </c>
      <c r="AA117" s="327">
        <f t="shared" si="2"/>
        <v>0</v>
      </c>
      <c r="AB117" s="325">
        <f t="shared" si="2"/>
        <v>0</v>
      </c>
      <c r="AC117" s="327">
        <f t="shared" si="2"/>
        <v>0</v>
      </c>
    </row>
    <row r="118" spans="1:115" s="6" customFormat="1" ht="11.5" thickTop="1" thickBot="1" x14ac:dyDescent="0.3">
      <c r="A118" s="314"/>
      <c r="B118" s="315" t="s">
        <v>37</v>
      </c>
      <c r="C118" s="316"/>
      <c r="D118" s="317">
        <f>SUM(D117-E117)</f>
        <v>12956.810000000009</v>
      </c>
      <c r="E118" s="318"/>
      <c r="F118" s="317">
        <f>SUM(F117-G117)</f>
        <v>109.70000000000164</v>
      </c>
      <c r="G118" s="319"/>
      <c r="H118" s="329"/>
      <c r="I118" s="344"/>
      <c r="J118" s="344"/>
      <c r="K118" s="344" t="s">
        <v>38</v>
      </c>
      <c r="L118" s="331"/>
      <c r="M118" s="330"/>
      <c r="N118" s="332" t="s">
        <v>38</v>
      </c>
      <c r="O118" s="329"/>
      <c r="P118" s="330"/>
      <c r="Q118" s="330" t="s">
        <v>38</v>
      </c>
      <c r="R118" s="330" t="s">
        <v>38</v>
      </c>
      <c r="S118" s="330" t="s">
        <v>38</v>
      </c>
      <c r="T118" s="336"/>
      <c r="U118" s="330" t="s">
        <v>38</v>
      </c>
      <c r="V118" s="336"/>
      <c r="W118" s="330" t="s">
        <v>38</v>
      </c>
      <c r="X118" s="330" t="s">
        <v>38</v>
      </c>
      <c r="Y118" s="330" t="s">
        <v>38</v>
      </c>
      <c r="Z118" s="330" t="s">
        <v>38</v>
      </c>
      <c r="AA118" s="319" t="s">
        <v>38</v>
      </c>
      <c r="AB118" s="329" t="s">
        <v>38</v>
      </c>
      <c r="AC118" s="319" t="s">
        <v>38</v>
      </c>
    </row>
    <row r="119" spans="1:115" s="6" customFormat="1" ht="13.5" thickTop="1" thickBot="1" x14ac:dyDescent="0.3">
      <c r="A119" s="2"/>
      <c r="B119" s="2"/>
      <c r="C119" s="54"/>
      <c r="D119" s="34"/>
      <c r="E119" s="33"/>
      <c r="F119" s="4"/>
      <c r="I119" s="486" t="s">
        <v>39</v>
      </c>
      <c r="J119" s="487"/>
      <c r="K119" s="488"/>
      <c r="L119" s="328">
        <f>SUM(H117:N117)</f>
        <v>13066.510000000009</v>
      </c>
      <c r="N119" s="21"/>
      <c r="O119" s="4"/>
      <c r="P119" s="6" t="s">
        <v>40</v>
      </c>
      <c r="Q119" s="333" t="s">
        <v>38</v>
      </c>
      <c r="R119" s="334">
        <f>SUM(O117:AC117)</f>
        <v>0</v>
      </c>
      <c r="S119" s="335"/>
    </row>
    <row r="120" spans="1:115" s="6" customFormat="1" ht="11" thickBot="1" x14ac:dyDescent="0.3">
      <c r="A120" s="2"/>
      <c r="B120" s="22" t="s">
        <v>41</v>
      </c>
      <c r="C120" s="22"/>
      <c r="D120" s="39" t="s">
        <v>38</v>
      </c>
      <c r="E120" s="179">
        <f>SUM(D117-E117+F117-G117)</f>
        <v>13066.510000000009</v>
      </c>
      <c r="F120" s="24" t="s">
        <v>42</v>
      </c>
      <c r="H120" s="25"/>
      <c r="I120" s="45"/>
      <c r="J120" s="45"/>
      <c r="K120" s="45"/>
      <c r="L120" s="26"/>
      <c r="N120" s="23">
        <f>E117</f>
        <v>0</v>
      </c>
      <c r="O120" s="495">
        <f>SUM(L119-R119)</f>
        <v>13066.510000000009</v>
      </c>
      <c r="P120" s="495"/>
      <c r="Q120" s="481" t="s">
        <v>43</v>
      </c>
      <c r="R120" s="481"/>
      <c r="S120" s="481"/>
    </row>
    <row r="121" spans="1:115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115" s="6" customFormat="1" x14ac:dyDescent="0.25">
      <c r="A122" s="1"/>
      <c r="B122" s="2"/>
      <c r="C122" s="2"/>
      <c r="D122" s="482" t="s">
        <v>44</v>
      </c>
      <c r="E122" s="483"/>
      <c r="F122" s="180">
        <f>73.21-30+58.1</f>
        <v>101.31</v>
      </c>
      <c r="G122" s="183">
        <f>12075.44+150+289.5+(1520.7)</f>
        <v>14035.640000000001</v>
      </c>
      <c r="H122" s="51" t="s">
        <v>45</v>
      </c>
      <c r="I122" s="56"/>
      <c r="J122" s="56"/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115" s="6" customFormat="1" x14ac:dyDescent="0.25">
      <c r="A123" s="1"/>
      <c r="B123" s="2"/>
      <c r="C123" s="2"/>
      <c r="D123" s="484" t="s">
        <v>46</v>
      </c>
      <c r="E123" s="485"/>
      <c r="F123" s="181">
        <f>20.6+1.2</f>
        <v>21.8</v>
      </c>
      <c r="G123" s="183">
        <f>D118</f>
        <v>12956.810000000009</v>
      </c>
      <c r="H123" s="51" t="s">
        <v>47</v>
      </c>
      <c r="I123" s="56"/>
      <c r="J123" s="56"/>
      <c r="K123" s="346"/>
      <c r="L123" s="5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115" s="6" customFormat="1" x14ac:dyDescent="0.25">
      <c r="A124" s="1"/>
      <c r="B124" s="2"/>
      <c r="C124" s="2"/>
      <c r="D124" s="484" t="s">
        <v>48</v>
      </c>
      <c r="E124" s="485"/>
      <c r="F124" s="180">
        <f>356.97</f>
        <v>356.97</v>
      </c>
      <c r="G124" s="184">
        <f>G122-G123</f>
        <v>1078.8299999999927</v>
      </c>
      <c r="H124" s="52" t="s">
        <v>49</v>
      </c>
      <c r="I124" s="3"/>
      <c r="J124" s="3"/>
      <c r="K124" s="346">
        <f>SUM(F94:F110)</f>
        <v>0</v>
      </c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115" s="6" customFormat="1" x14ac:dyDescent="0.25">
      <c r="A125" s="1"/>
      <c r="B125" s="2"/>
      <c r="C125" s="2"/>
      <c r="D125" s="489" t="s">
        <v>49</v>
      </c>
      <c r="E125" s="490"/>
      <c r="F125" s="182">
        <f>F122+F123+F124-F118</f>
        <v>370.3799999999984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D123:E123"/>
    <mergeCell ref="D124:E124"/>
    <mergeCell ref="D125:E125"/>
    <mergeCell ref="A1:D1"/>
    <mergeCell ref="D3:E3"/>
    <mergeCell ref="F3:G3"/>
    <mergeCell ref="I119:K119"/>
    <mergeCell ref="O120:P120"/>
    <mergeCell ref="Q120:S120"/>
    <mergeCell ref="D122:E122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CEDB-CF6E-4AE0-A7AF-5BBEB27280CC}">
  <sheetPr>
    <pageSetUpPr fitToPage="1"/>
  </sheetPr>
  <dimension ref="A1:AP1182"/>
  <sheetViews>
    <sheetView showGridLines="0" workbookViewId="0">
      <selection activeCell="A2" sqref="A2:G2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162</v>
      </c>
      <c r="B2" s="478"/>
      <c r="C2" s="478"/>
      <c r="D2" s="478"/>
      <c r="E2" s="478"/>
      <c r="F2" s="478"/>
      <c r="G2" s="479"/>
      <c r="I2" s="477" t="s">
        <v>161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/>
      <c r="B4" s="345"/>
      <c r="C4" s="189"/>
      <c r="D4" s="188"/>
      <c r="E4" s="200"/>
      <c r="F4" s="188">
        <f>SUM(C4:E4)</f>
        <v>0</v>
      </c>
      <c r="G4" s="192"/>
      <c r="I4" s="191"/>
      <c r="J4" s="55"/>
      <c r="K4" s="185"/>
      <c r="L4" s="186"/>
      <c r="M4" s="187"/>
      <c r="N4" s="187">
        <f>SUM(K4:M4)</f>
        <v>0</v>
      </c>
      <c r="O4" s="198"/>
    </row>
    <row r="5" spans="1:42" ht="13" x14ac:dyDescent="0.3">
      <c r="A5" s="250"/>
      <c r="B5" s="345"/>
      <c r="C5" s="189"/>
      <c r="D5" s="188"/>
      <c r="E5" s="200"/>
      <c r="F5" s="188">
        <f t="shared" ref="F5:F54" si="0">SUM(C5:E5)</f>
        <v>0</v>
      </c>
      <c r="G5" s="192"/>
      <c r="I5" s="191"/>
      <c r="J5" s="55"/>
      <c r="K5" s="185"/>
      <c r="L5" s="186"/>
      <c r="M5" s="188"/>
      <c r="N5" s="187">
        <f t="shared" ref="N5:N54" si="1">SUM(K5:M5)</f>
        <v>0</v>
      </c>
      <c r="O5" s="198"/>
    </row>
    <row r="6" spans="1:42" ht="13" x14ac:dyDescent="0.3">
      <c r="A6" s="250"/>
      <c r="B6" s="345"/>
      <c r="C6" s="189"/>
      <c r="D6" s="188"/>
      <c r="E6" s="200"/>
      <c r="F6" s="187">
        <f t="shared" si="0"/>
        <v>0</v>
      </c>
      <c r="G6" s="192"/>
      <c r="I6" s="191"/>
      <c r="J6" s="55"/>
      <c r="K6" s="185"/>
      <c r="L6" s="186"/>
      <c r="M6" s="188"/>
      <c r="N6" s="188">
        <f t="shared" si="1"/>
        <v>0</v>
      </c>
      <c r="O6" s="198"/>
    </row>
    <row r="7" spans="1:42" ht="13" x14ac:dyDescent="0.3">
      <c r="A7" s="250"/>
      <c r="B7" s="345"/>
      <c r="C7" s="189"/>
      <c r="D7" s="188"/>
      <c r="E7" s="200"/>
      <c r="F7" s="187">
        <f t="shared" si="0"/>
        <v>0</v>
      </c>
      <c r="G7" s="192"/>
      <c r="I7" s="191"/>
      <c r="J7" s="55"/>
      <c r="K7" s="185"/>
      <c r="L7" s="186"/>
      <c r="M7" s="188"/>
      <c r="N7" s="188">
        <f t="shared" si="1"/>
        <v>0</v>
      </c>
      <c r="O7" s="198"/>
    </row>
    <row r="8" spans="1:42" ht="13" x14ac:dyDescent="0.3">
      <c r="A8" s="250"/>
      <c r="B8" s="345"/>
      <c r="C8" s="189"/>
      <c r="D8" s="188"/>
      <c r="E8" s="200"/>
      <c r="F8" s="187">
        <f t="shared" si="0"/>
        <v>0</v>
      </c>
      <c r="G8" s="192"/>
      <c r="I8" s="250"/>
      <c r="J8" s="209"/>
      <c r="K8" s="185"/>
      <c r="L8" s="186"/>
      <c r="M8" s="188"/>
      <c r="N8" s="188">
        <f t="shared" si="1"/>
        <v>0</v>
      </c>
      <c r="O8" s="198"/>
    </row>
    <row r="9" spans="1:42" ht="13" x14ac:dyDescent="0.3">
      <c r="A9" s="250"/>
      <c r="B9" s="345"/>
      <c r="C9" s="189"/>
      <c r="D9" s="188"/>
      <c r="E9" s="200"/>
      <c r="F9" s="187">
        <f t="shared" si="0"/>
        <v>0</v>
      </c>
      <c r="G9" s="192"/>
      <c r="I9" s="191"/>
      <c r="J9" s="55"/>
      <c r="K9" s="185"/>
      <c r="L9" s="186"/>
      <c r="M9" s="188"/>
      <c r="N9" s="188">
        <f t="shared" si="1"/>
        <v>0</v>
      </c>
      <c r="O9" s="198"/>
    </row>
    <row r="10" spans="1:42" ht="13" x14ac:dyDescent="0.3">
      <c r="A10" s="250"/>
      <c r="B10" s="345"/>
      <c r="C10" s="189"/>
      <c r="D10" s="188"/>
      <c r="E10" s="200"/>
      <c r="F10" s="187">
        <f t="shared" si="0"/>
        <v>0</v>
      </c>
      <c r="G10" s="192"/>
      <c r="I10" s="191"/>
      <c r="J10" s="55"/>
      <c r="K10" s="185"/>
      <c r="L10" s="186"/>
      <c r="M10" s="188"/>
      <c r="N10" s="188">
        <f t="shared" si="1"/>
        <v>0</v>
      </c>
      <c r="O10" s="198"/>
    </row>
    <row r="11" spans="1:42" ht="13" x14ac:dyDescent="0.3">
      <c r="A11" s="250"/>
      <c r="B11" s="345"/>
      <c r="C11" s="189"/>
      <c r="D11" s="188"/>
      <c r="E11" s="200"/>
      <c r="F11" s="187">
        <f t="shared" si="0"/>
        <v>0</v>
      </c>
      <c r="G11" s="192"/>
      <c r="I11" s="250"/>
      <c r="J11" s="209"/>
      <c r="K11" s="185"/>
      <c r="L11" s="186"/>
      <c r="M11" s="188"/>
      <c r="N11" s="188">
        <f t="shared" si="1"/>
        <v>0</v>
      </c>
      <c r="O11" s="198"/>
    </row>
    <row r="12" spans="1:42" s="154" customFormat="1" ht="13" x14ac:dyDescent="0.3">
      <c r="A12" s="250"/>
      <c r="B12" s="345"/>
      <c r="C12" s="189"/>
      <c r="D12" s="186"/>
      <c r="E12" s="200"/>
      <c r="F12" s="187">
        <f t="shared" si="0"/>
        <v>0</v>
      </c>
      <c r="G12" s="192"/>
      <c r="H12" s="3"/>
      <c r="I12" s="250"/>
      <c r="J12" s="209"/>
      <c r="K12" s="185"/>
      <c r="L12" s="186"/>
      <c r="M12" s="188"/>
      <c r="N12" s="188">
        <f t="shared" si="1"/>
        <v>0</v>
      </c>
      <c r="O12" s="19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/>
      <c r="B13" s="345"/>
      <c r="C13" s="189"/>
      <c r="D13" s="188"/>
      <c r="E13" s="200"/>
      <c r="F13" s="188">
        <f t="shared" si="0"/>
        <v>0</v>
      </c>
      <c r="G13" s="192"/>
      <c r="I13" s="191"/>
      <c r="J13" s="55"/>
      <c r="K13" s="185"/>
      <c r="L13" s="186"/>
      <c r="M13" s="188"/>
      <c r="N13" s="187">
        <f t="shared" si="1"/>
        <v>0</v>
      </c>
      <c r="O13" s="198"/>
    </row>
    <row r="14" spans="1:42" ht="13" x14ac:dyDescent="0.3">
      <c r="A14" s="250"/>
      <c r="B14" s="345"/>
      <c r="C14" s="189"/>
      <c r="D14" s="188"/>
      <c r="E14" s="200"/>
      <c r="F14" s="187">
        <f t="shared" si="0"/>
        <v>0</v>
      </c>
      <c r="G14" s="192"/>
      <c r="I14" s="191"/>
      <c r="J14" s="55"/>
      <c r="K14" s="185"/>
      <c r="L14" s="186"/>
      <c r="M14" s="188"/>
      <c r="N14" s="188">
        <f t="shared" si="1"/>
        <v>0</v>
      </c>
      <c r="O14" s="198"/>
    </row>
    <row r="15" spans="1:42" ht="13" x14ac:dyDescent="0.3">
      <c r="A15" s="250"/>
      <c r="B15" s="345"/>
      <c r="C15" s="189"/>
      <c r="D15" s="188"/>
      <c r="E15" s="200"/>
      <c r="F15" s="187">
        <f t="shared" si="0"/>
        <v>0</v>
      </c>
      <c r="G15" s="192"/>
      <c r="I15" s="191"/>
      <c r="J15" s="55"/>
      <c r="K15" s="185"/>
      <c r="L15" s="186"/>
      <c r="M15" s="188"/>
      <c r="N15" s="188">
        <f t="shared" si="1"/>
        <v>0</v>
      </c>
      <c r="O15" s="198"/>
    </row>
    <row r="16" spans="1:42" ht="13" x14ac:dyDescent="0.3">
      <c r="A16" s="250"/>
      <c r="B16" s="345"/>
      <c r="C16" s="189"/>
      <c r="D16" s="188"/>
      <c r="E16" s="200"/>
      <c r="F16" s="187">
        <f t="shared" si="0"/>
        <v>0</v>
      </c>
      <c r="G16" s="192"/>
      <c r="I16" s="250"/>
      <c r="J16" s="209"/>
      <c r="K16" s="185"/>
      <c r="L16" s="186"/>
      <c r="M16" s="188"/>
      <c r="N16" s="188">
        <f t="shared" si="1"/>
        <v>0</v>
      </c>
      <c r="O16" s="198"/>
    </row>
    <row r="17" spans="1:42" ht="13" x14ac:dyDescent="0.3">
      <c r="A17" s="250"/>
      <c r="B17" s="345"/>
      <c r="C17" s="189"/>
      <c r="D17" s="188"/>
      <c r="E17" s="200"/>
      <c r="F17" s="187">
        <f t="shared" si="0"/>
        <v>0</v>
      </c>
      <c r="G17" s="192"/>
      <c r="I17" s="191"/>
      <c r="J17" s="55"/>
      <c r="K17" s="185"/>
      <c r="L17" s="186"/>
      <c r="M17" s="188"/>
      <c r="N17" s="188">
        <f t="shared" si="1"/>
        <v>0</v>
      </c>
      <c r="O17" s="198"/>
    </row>
    <row r="18" spans="1:42" ht="13" x14ac:dyDescent="0.3">
      <c r="A18" s="250"/>
      <c r="B18" s="345"/>
      <c r="C18" s="189"/>
      <c r="D18" s="188"/>
      <c r="E18" s="200"/>
      <c r="F18" s="187">
        <f t="shared" si="0"/>
        <v>0</v>
      </c>
      <c r="G18" s="192"/>
      <c r="I18" s="191"/>
      <c r="J18" s="55"/>
      <c r="K18" s="185"/>
      <c r="L18" s="186"/>
      <c r="M18" s="188"/>
      <c r="N18" s="188">
        <f t="shared" si="1"/>
        <v>0</v>
      </c>
      <c r="O18" s="198"/>
    </row>
    <row r="19" spans="1:42" ht="13" x14ac:dyDescent="0.3">
      <c r="A19" s="250"/>
      <c r="B19" s="345"/>
      <c r="C19" s="189"/>
      <c r="D19" s="188"/>
      <c r="E19" s="200"/>
      <c r="F19" s="187">
        <f t="shared" si="0"/>
        <v>0</v>
      </c>
      <c r="G19" s="192"/>
      <c r="I19" s="250"/>
      <c r="J19" s="209"/>
      <c r="K19" s="185"/>
      <c r="L19" s="186"/>
      <c r="M19" s="188"/>
      <c r="N19" s="188">
        <f t="shared" si="1"/>
        <v>0</v>
      </c>
      <c r="O19" s="198"/>
    </row>
    <row r="20" spans="1:42" s="154" customFormat="1" ht="13" x14ac:dyDescent="0.3">
      <c r="A20" s="250"/>
      <c r="B20" s="345"/>
      <c r="C20" s="189"/>
      <c r="D20" s="186"/>
      <c r="E20" s="200"/>
      <c r="F20" s="187">
        <f t="shared" si="0"/>
        <v>0</v>
      </c>
      <c r="G20" s="192"/>
      <c r="H20" s="3"/>
      <c r="I20" s="250"/>
      <c r="J20" s="209"/>
      <c r="K20" s="185"/>
      <c r="L20" s="186"/>
      <c r="M20" s="188"/>
      <c r="N20" s="188">
        <f t="shared" si="1"/>
        <v>0</v>
      </c>
      <c r="O20" s="19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/>
      <c r="B21" s="345"/>
      <c r="C21" s="189"/>
      <c r="D21" s="188"/>
      <c r="E21" s="200"/>
      <c r="F21" s="187">
        <f t="shared" si="0"/>
        <v>0</v>
      </c>
      <c r="G21" s="192"/>
      <c r="I21" s="250"/>
      <c r="J21" s="209"/>
      <c r="K21" s="185"/>
      <c r="L21" s="186"/>
      <c r="M21" s="188"/>
      <c r="N21" s="188">
        <f t="shared" si="1"/>
        <v>0</v>
      </c>
      <c r="O21" s="198"/>
    </row>
    <row r="22" spans="1:42" s="154" customFormat="1" ht="13" x14ac:dyDescent="0.3">
      <c r="A22" s="250"/>
      <c r="B22" s="345"/>
      <c r="C22" s="189"/>
      <c r="D22" s="186"/>
      <c r="E22" s="200"/>
      <c r="F22" s="187">
        <f t="shared" si="0"/>
        <v>0</v>
      </c>
      <c r="G22" s="192"/>
      <c r="H22" s="3"/>
      <c r="I22" s="250"/>
      <c r="J22" s="209"/>
      <c r="K22" s="185"/>
      <c r="L22" s="186"/>
      <c r="M22" s="188"/>
      <c r="N22" s="188">
        <f t="shared" si="1"/>
        <v>0</v>
      </c>
      <c r="O22" s="19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/>
      <c r="B23" s="345"/>
      <c r="C23" s="189"/>
      <c r="D23" s="188"/>
      <c r="E23" s="200"/>
      <c r="F23" s="188">
        <f t="shared" si="0"/>
        <v>0</v>
      </c>
      <c r="G23" s="192"/>
      <c r="I23" s="191"/>
      <c r="J23" s="55"/>
      <c r="K23" s="185"/>
      <c r="L23" s="186"/>
      <c r="M23" s="188"/>
      <c r="N23" s="187">
        <f t="shared" si="1"/>
        <v>0</v>
      </c>
      <c r="O23" s="198"/>
    </row>
    <row r="24" spans="1:42" ht="13" x14ac:dyDescent="0.3">
      <c r="A24" s="250"/>
      <c r="B24" s="345"/>
      <c r="C24" s="189"/>
      <c r="D24" s="188"/>
      <c r="E24" s="200"/>
      <c r="F24" s="187">
        <f t="shared" si="0"/>
        <v>0</v>
      </c>
      <c r="G24" s="192"/>
      <c r="I24" s="191"/>
      <c r="J24" s="55"/>
      <c r="K24" s="185"/>
      <c r="L24" s="186"/>
      <c r="M24" s="188"/>
      <c r="N24" s="188">
        <f t="shared" si="1"/>
        <v>0</v>
      </c>
      <c r="O24" s="198"/>
    </row>
    <row r="25" spans="1:42" s="154" customFormat="1" ht="13" x14ac:dyDescent="0.3">
      <c r="A25" s="250"/>
      <c r="B25" s="345"/>
      <c r="C25" s="189"/>
      <c r="D25" s="186"/>
      <c r="E25" s="200"/>
      <c r="F25" s="187">
        <f t="shared" si="0"/>
        <v>0</v>
      </c>
      <c r="G25" s="192"/>
      <c r="H25" s="3"/>
      <c r="I25" s="250"/>
      <c r="J25" s="209"/>
      <c r="K25" s="185"/>
      <c r="L25" s="186"/>
      <c r="M25" s="188"/>
      <c r="N25" s="188">
        <f t="shared" si="1"/>
        <v>0</v>
      </c>
      <c r="O25" s="19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/>
      <c r="B26" s="345"/>
      <c r="C26" s="189"/>
      <c r="D26" s="188"/>
      <c r="E26" s="200"/>
      <c r="F26" s="188">
        <f t="shared" si="0"/>
        <v>0</v>
      </c>
      <c r="G26" s="192"/>
      <c r="I26" s="191"/>
      <c r="J26" s="55"/>
      <c r="K26" s="185"/>
      <c r="L26" s="186"/>
      <c r="M26" s="188"/>
      <c r="N26" s="187">
        <f t="shared" si="1"/>
        <v>0</v>
      </c>
      <c r="O26" s="198"/>
    </row>
    <row r="27" spans="1:42" ht="13" x14ac:dyDescent="0.3">
      <c r="A27" s="250"/>
      <c r="B27" s="345"/>
      <c r="C27" s="189"/>
      <c r="D27" s="188"/>
      <c r="E27" s="200"/>
      <c r="F27" s="187">
        <f t="shared" si="0"/>
        <v>0</v>
      </c>
      <c r="G27" s="192"/>
      <c r="I27" s="191"/>
      <c r="J27" s="55"/>
      <c r="K27" s="185"/>
      <c r="L27" s="186"/>
      <c r="M27" s="188"/>
      <c r="N27" s="188">
        <f t="shared" si="1"/>
        <v>0</v>
      </c>
      <c r="O27" s="198"/>
    </row>
    <row r="28" spans="1:42" ht="13" x14ac:dyDescent="0.3">
      <c r="A28" s="250"/>
      <c r="B28" s="345"/>
      <c r="C28" s="189"/>
      <c r="D28" s="188"/>
      <c r="E28" s="200"/>
      <c r="F28" s="187">
        <f t="shared" si="0"/>
        <v>0</v>
      </c>
      <c r="G28" s="192"/>
      <c r="I28" s="191"/>
      <c r="J28" s="55"/>
      <c r="K28" s="185"/>
      <c r="L28" s="186"/>
      <c r="M28" s="188"/>
      <c r="N28" s="188">
        <f t="shared" si="1"/>
        <v>0</v>
      </c>
      <c r="O28" s="198"/>
    </row>
    <row r="29" spans="1:42" ht="13" x14ac:dyDescent="0.3">
      <c r="A29" s="250"/>
      <c r="B29" s="345"/>
      <c r="C29" s="189"/>
      <c r="D29" s="188"/>
      <c r="E29" s="200"/>
      <c r="F29" s="187">
        <f t="shared" si="0"/>
        <v>0</v>
      </c>
      <c r="G29" s="192"/>
      <c r="I29" s="250"/>
      <c r="J29" s="209"/>
      <c r="K29" s="185"/>
      <c r="L29" s="186"/>
      <c r="M29" s="188"/>
      <c r="N29" s="188">
        <f t="shared" si="1"/>
        <v>0</v>
      </c>
      <c r="O29" s="198"/>
    </row>
    <row r="30" spans="1:42" ht="13" x14ac:dyDescent="0.3">
      <c r="A30" s="250"/>
      <c r="B30" s="345"/>
      <c r="C30" s="189"/>
      <c r="D30" s="188"/>
      <c r="E30" s="200"/>
      <c r="F30" s="187">
        <f t="shared" si="0"/>
        <v>0</v>
      </c>
      <c r="G30" s="192"/>
      <c r="I30" s="191"/>
      <c r="J30" s="55"/>
      <c r="K30" s="185"/>
      <c r="L30" s="186"/>
      <c r="M30" s="188"/>
      <c r="N30" s="188">
        <f t="shared" si="1"/>
        <v>0</v>
      </c>
      <c r="O30" s="198"/>
    </row>
    <row r="31" spans="1:42" ht="13" x14ac:dyDescent="0.3">
      <c r="A31" s="250"/>
      <c r="B31" s="345"/>
      <c r="C31" s="189"/>
      <c r="D31" s="188"/>
      <c r="E31" s="200"/>
      <c r="F31" s="187">
        <f t="shared" si="0"/>
        <v>0</v>
      </c>
      <c r="G31" s="192"/>
      <c r="I31" s="191"/>
      <c r="J31" s="55"/>
      <c r="K31" s="185"/>
      <c r="L31" s="186"/>
      <c r="M31" s="188"/>
      <c r="N31" s="188">
        <f t="shared" si="1"/>
        <v>0</v>
      </c>
      <c r="O31" s="198"/>
    </row>
    <row r="32" spans="1:42" ht="13" x14ac:dyDescent="0.3">
      <c r="A32" s="250"/>
      <c r="B32" s="345"/>
      <c r="C32" s="189"/>
      <c r="D32" s="188"/>
      <c r="E32" s="200"/>
      <c r="F32" s="187">
        <f t="shared" si="0"/>
        <v>0</v>
      </c>
      <c r="G32" s="192"/>
      <c r="I32" s="250"/>
      <c r="J32" s="209"/>
      <c r="K32" s="185"/>
      <c r="L32" s="186"/>
      <c r="M32" s="188"/>
      <c r="N32" s="188">
        <f t="shared" si="1"/>
        <v>0</v>
      </c>
      <c r="O32" s="198"/>
    </row>
    <row r="33" spans="1:42" s="154" customFormat="1" ht="13" x14ac:dyDescent="0.3">
      <c r="A33" s="250"/>
      <c r="B33" s="345"/>
      <c r="C33" s="189"/>
      <c r="D33" s="186"/>
      <c r="E33" s="200"/>
      <c r="F33" s="187">
        <f t="shared" si="0"/>
        <v>0</v>
      </c>
      <c r="G33" s="192"/>
      <c r="H33" s="3"/>
      <c r="I33" s="250"/>
      <c r="J33" s="209"/>
      <c r="K33" s="185"/>
      <c r="L33" s="186"/>
      <c r="M33" s="188"/>
      <c r="N33" s="188">
        <f t="shared" si="1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/>
      <c r="B34" s="345"/>
      <c r="C34" s="189"/>
      <c r="D34" s="188"/>
      <c r="E34" s="200"/>
      <c r="F34" s="187">
        <f t="shared" si="0"/>
        <v>0</v>
      </c>
      <c r="G34" s="192"/>
      <c r="I34" s="250"/>
      <c r="J34" s="209"/>
      <c r="K34" s="185"/>
      <c r="L34" s="186"/>
      <c r="M34" s="188"/>
      <c r="N34" s="188">
        <f t="shared" si="1"/>
        <v>0</v>
      </c>
      <c r="O34" s="198"/>
    </row>
    <row r="35" spans="1:42" s="154" customFormat="1" ht="13" x14ac:dyDescent="0.3">
      <c r="A35" s="250"/>
      <c r="B35" s="345"/>
      <c r="C35" s="189"/>
      <c r="D35" s="186"/>
      <c r="E35" s="200"/>
      <c r="F35" s="187">
        <f t="shared" si="0"/>
        <v>0</v>
      </c>
      <c r="G35" s="192"/>
      <c r="H35" s="3"/>
      <c r="I35" s="250"/>
      <c r="J35" s="209"/>
      <c r="K35" s="185"/>
      <c r="L35" s="186"/>
      <c r="M35" s="188"/>
      <c r="N35" s="188">
        <f t="shared" si="1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/>
      <c r="B36" s="345"/>
      <c r="C36" s="189"/>
      <c r="D36" s="188"/>
      <c r="E36" s="200"/>
      <c r="F36" s="188">
        <f t="shared" si="0"/>
        <v>0</v>
      </c>
      <c r="G36" s="192"/>
      <c r="I36" s="191"/>
      <c r="J36" s="55"/>
      <c r="K36" s="185"/>
      <c r="L36" s="186"/>
      <c r="M36" s="188"/>
      <c r="N36" s="187">
        <f t="shared" si="1"/>
        <v>0</v>
      </c>
      <c r="O36" s="198"/>
    </row>
    <row r="37" spans="1:42" ht="13" x14ac:dyDescent="0.3">
      <c r="A37" s="250"/>
      <c r="B37" s="345"/>
      <c r="C37" s="189"/>
      <c r="D37" s="188"/>
      <c r="E37" s="200"/>
      <c r="F37" s="187">
        <f t="shared" si="0"/>
        <v>0</v>
      </c>
      <c r="G37" s="192"/>
      <c r="I37" s="191"/>
      <c r="J37" s="55"/>
      <c r="K37" s="185"/>
      <c r="L37" s="186"/>
      <c r="M37" s="188"/>
      <c r="N37" s="188">
        <f t="shared" si="1"/>
        <v>0</v>
      </c>
      <c r="O37" s="198"/>
    </row>
    <row r="38" spans="1:42" ht="13" x14ac:dyDescent="0.3">
      <c r="A38" s="250"/>
      <c r="B38" s="345"/>
      <c r="C38" s="189"/>
      <c r="D38" s="188"/>
      <c r="E38" s="200"/>
      <c r="F38" s="187">
        <f t="shared" si="0"/>
        <v>0</v>
      </c>
      <c r="G38" s="192"/>
      <c r="I38" s="191"/>
      <c r="J38" s="55"/>
      <c r="K38" s="185"/>
      <c r="L38" s="186"/>
      <c r="M38" s="188"/>
      <c r="N38" s="188">
        <f t="shared" si="1"/>
        <v>0</v>
      </c>
      <c r="O38" s="198"/>
    </row>
    <row r="39" spans="1:42" ht="13" x14ac:dyDescent="0.3">
      <c r="A39" s="250"/>
      <c r="B39" s="345"/>
      <c r="C39" s="189"/>
      <c r="D39" s="188"/>
      <c r="E39" s="200"/>
      <c r="F39" s="187">
        <f t="shared" si="0"/>
        <v>0</v>
      </c>
      <c r="G39" s="192"/>
      <c r="I39" s="250"/>
      <c r="J39" s="209"/>
      <c r="K39" s="185"/>
      <c r="L39" s="186"/>
      <c r="M39" s="188"/>
      <c r="N39" s="188">
        <f t="shared" si="1"/>
        <v>0</v>
      </c>
      <c r="O39" s="198"/>
    </row>
    <row r="40" spans="1:42" ht="13" x14ac:dyDescent="0.3">
      <c r="A40" s="250"/>
      <c r="B40" s="345"/>
      <c r="C40" s="189"/>
      <c r="D40" s="188"/>
      <c r="E40" s="200"/>
      <c r="F40" s="187">
        <f t="shared" si="0"/>
        <v>0</v>
      </c>
      <c r="G40" s="192"/>
      <c r="I40" s="191"/>
      <c r="J40" s="55"/>
      <c r="K40" s="185"/>
      <c r="L40" s="186"/>
      <c r="M40" s="188"/>
      <c r="N40" s="188">
        <f t="shared" si="1"/>
        <v>0</v>
      </c>
      <c r="O40" s="198"/>
    </row>
    <row r="41" spans="1:42" ht="13" x14ac:dyDescent="0.3">
      <c r="A41" s="250"/>
      <c r="B41" s="345"/>
      <c r="C41" s="189"/>
      <c r="D41" s="188"/>
      <c r="E41" s="200"/>
      <c r="F41" s="187">
        <f t="shared" si="0"/>
        <v>0</v>
      </c>
      <c r="G41" s="192"/>
      <c r="I41" s="191"/>
      <c r="J41" s="55"/>
      <c r="K41" s="185"/>
      <c r="L41" s="186"/>
      <c r="M41" s="188"/>
      <c r="N41" s="188">
        <f t="shared" si="1"/>
        <v>0</v>
      </c>
      <c r="O41" s="198"/>
    </row>
    <row r="42" spans="1:42" ht="13" x14ac:dyDescent="0.3">
      <c r="A42" s="250"/>
      <c r="B42" s="345"/>
      <c r="C42" s="189"/>
      <c r="D42" s="188"/>
      <c r="E42" s="200"/>
      <c r="F42" s="187">
        <f t="shared" si="0"/>
        <v>0</v>
      </c>
      <c r="G42" s="192"/>
      <c r="I42" s="250"/>
      <c r="J42" s="209"/>
      <c r="K42" s="185"/>
      <c r="L42" s="186"/>
      <c r="M42" s="188"/>
      <c r="N42" s="188">
        <f t="shared" si="1"/>
        <v>0</v>
      </c>
      <c r="O42" s="198"/>
    </row>
    <row r="43" spans="1:42" s="154" customFormat="1" ht="13" x14ac:dyDescent="0.3">
      <c r="A43" s="250"/>
      <c r="B43" s="345"/>
      <c r="C43" s="189"/>
      <c r="D43" s="186"/>
      <c r="E43" s="200"/>
      <c r="F43" s="187">
        <f t="shared" si="0"/>
        <v>0</v>
      </c>
      <c r="G43" s="192"/>
      <c r="H43" s="3"/>
      <c r="I43" s="250"/>
      <c r="J43" s="209"/>
      <c r="K43" s="185"/>
      <c r="L43" s="186"/>
      <c r="M43" s="188"/>
      <c r="N43" s="188">
        <f t="shared" si="1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/>
      <c r="B44" s="345"/>
      <c r="C44" s="189"/>
      <c r="D44" s="188"/>
      <c r="E44" s="200"/>
      <c r="F44" s="187">
        <f t="shared" si="0"/>
        <v>0</v>
      </c>
      <c r="G44" s="192"/>
      <c r="I44" s="250"/>
      <c r="J44" s="209"/>
      <c r="K44" s="185"/>
      <c r="L44" s="186"/>
      <c r="M44" s="188"/>
      <c r="N44" s="188">
        <f t="shared" si="1"/>
        <v>0</v>
      </c>
      <c r="O44" s="198"/>
    </row>
    <row r="45" spans="1:42" s="154" customFormat="1" ht="13" x14ac:dyDescent="0.3">
      <c r="A45" s="250"/>
      <c r="B45" s="345"/>
      <c r="C45" s="189"/>
      <c r="D45" s="186"/>
      <c r="E45" s="200"/>
      <c r="F45" s="187">
        <f t="shared" si="0"/>
        <v>0</v>
      </c>
      <c r="G45" s="192"/>
      <c r="H45" s="3"/>
      <c r="I45" s="250"/>
      <c r="J45" s="209"/>
      <c r="K45" s="185"/>
      <c r="L45" s="186"/>
      <c r="M45" s="188"/>
      <c r="N45" s="188">
        <f t="shared" si="1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/>
      <c r="B46" s="345"/>
      <c r="C46" s="189"/>
      <c r="D46" s="188"/>
      <c r="E46" s="200"/>
      <c r="F46" s="188">
        <f t="shared" si="0"/>
        <v>0</v>
      </c>
      <c r="G46" s="192"/>
      <c r="I46" s="191"/>
      <c r="J46" s="55"/>
      <c r="K46" s="185"/>
      <c r="L46" s="186"/>
      <c r="M46" s="188"/>
      <c r="N46" s="187">
        <f t="shared" si="1"/>
        <v>0</v>
      </c>
      <c r="O46" s="198"/>
    </row>
    <row r="47" spans="1:42" ht="13" x14ac:dyDescent="0.3">
      <c r="A47" s="250"/>
      <c r="B47" s="345"/>
      <c r="C47" s="189"/>
      <c r="D47" s="188"/>
      <c r="E47" s="200"/>
      <c r="F47" s="187">
        <f t="shared" si="0"/>
        <v>0</v>
      </c>
      <c r="G47" s="192"/>
      <c r="I47" s="191"/>
      <c r="J47" s="55"/>
      <c r="K47" s="185"/>
      <c r="L47" s="186"/>
      <c r="M47" s="188"/>
      <c r="N47" s="188">
        <f t="shared" si="1"/>
        <v>0</v>
      </c>
      <c r="O47" s="198"/>
    </row>
    <row r="48" spans="1:42" ht="13" x14ac:dyDescent="0.3">
      <c r="A48" s="250"/>
      <c r="B48" s="345"/>
      <c r="C48" s="189"/>
      <c r="D48" s="188"/>
      <c r="E48" s="200"/>
      <c r="F48" s="187">
        <f t="shared" si="0"/>
        <v>0</v>
      </c>
      <c r="G48" s="192"/>
      <c r="I48" s="191"/>
      <c r="J48" s="55"/>
      <c r="K48" s="185"/>
      <c r="L48" s="186"/>
      <c r="M48" s="188"/>
      <c r="N48" s="188">
        <f t="shared" si="1"/>
        <v>0</v>
      </c>
      <c r="O48" s="198"/>
    </row>
    <row r="49" spans="1:42" ht="13" x14ac:dyDescent="0.3">
      <c r="A49" s="250"/>
      <c r="B49" s="345"/>
      <c r="C49" s="189"/>
      <c r="D49" s="188"/>
      <c r="E49" s="200"/>
      <c r="F49" s="187">
        <f t="shared" si="0"/>
        <v>0</v>
      </c>
      <c r="G49" s="192"/>
      <c r="I49" s="250"/>
      <c r="J49" s="209"/>
      <c r="K49" s="185"/>
      <c r="L49" s="186"/>
      <c r="M49" s="188"/>
      <c r="N49" s="188">
        <f t="shared" si="1"/>
        <v>0</v>
      </c>
      <c r="O49" s="198"/>
    </row>
    <row r="50" spans="1:42" ht="13" x14ac:dyDescent="0.3">
      <c r="A50" s="250"/>
      <c r="B50" s="345"/>
      <c r="C50" s="189"/>
      <c r="D50" s="188"/>
      <c r="E50" s="200"/>
      <c r="F50" s="187">
        <f t="shared" si="0"/>
        <v>0</v>
      </c>
      <c r="G50" s="192"/>
      <c r="I50" s="191"/>
      <c r="J50" s="55"/>
      <c r="K50" s="185"/>
      <c r="L50" s="186"/>
      <c r="M50" s="188"/>
      <c r="N50" s="188">
        <f t="shared" si="1"/>
        <v>0</v>
      </c>
      <c r="O50" s="198"/>
    </row>
    <row r="51" spans="1:42" ht="13" x14ac:dyDescent="0.3">
      <c r="A51" s="250"/>
      <c r="B51" s="345"/>
      <c r="C51" s="189"/>
      <c r="D51" s="188"/>
      <c r="E51" s="200"/>
      <c r="F51" s="187">
        <f t="shared" si="0"/>
        <v>0</v>
      </c>
      <c r="G51" s="192"/>
      <c r="I51" s="191"/>
      <c r="J51" s="55"/>
      <c r="K51" s="185"/>
      <c r="L51" s="186"/>
      <c r="M51" s="188"/>
      <c r="N51" s="188">
        <f t="shared" si="1"/>
        <v>0</v>
      </c>
      <c r="O51" s="198"/>
    </row>
    <row r="52" spans="1:42" ht="13" x14ac:dyDescent="0.3">
      <c r="A52" s="250"/>
      <c r="B52" s="345"/>
      <c r="C52" s="189"/>
      <c r="D52" s="188"/>
      <c r="E52" s="200"/>
      <c r="F52" s="187">
        <f t="shared" si="0"/>
        <v>0</v>
      </c>
      <c r="G52" s="192"/>
      <c r="I52" s="250"/>
      <c r="J52" s="209"/>
      <c r="K52" s="185"/>
      <c r="L52" s="186"/>
      <c r="M52" s="188"/>
      <c r="N52" s="188">
        <f t="shared" si="1"/>
        <v>0</v>
      </c>
      <c r="O52" s="198"/>
    </row>
    <row r="53" spans="1:42" s="154" customFormat="1" ht="13" x14ac:dyDescent="0.3">
      <c r="A53" s="250"/>
      <c r="B53" s="345"/>
      <c r="C53" s="189"/>
      <c r="D53" s="186"/>
      <c r="E53" s="200"/>
      <c r="F53" s="187">
        <f t="shared" si="0"/>
        <v>0</v>
      </c>
      <c r="G53" s="192"/>
      <c r="H53" s="3"/>
      <c r="I53" s="250"/>
      <c r="J53" s="209"/>
      <c r="K53" s="185"/>
      <c r="L53" s="186"/>
      <c r="M53" s="188"/>
      <c r="N53" s="188">
        <f t="shared" si="1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0"/>
      <c r="B54" s="345"/>
      <c r="C54" s="189"/>
      <c r="D54" s="186"/>
      <c r="E54" s="200"/>
      <c r="F54" s="187">
        <f t="shared" si="0"/>
        <v>0</v>
      </c>
      <c r="G54" s="192"/>
      <c r="I54" s="191"/>
      <c r="J54" s="55"/>
      <c r="K54" s="185"/>
      <c r="L54" s="186"/>
      <c r="M54" s="188"/>
      <c r="N54" s="188">
        <f t="shared" si="1"/>
        <v>0</v>
      </c>
      <c r="O54" s="198"/>
    </row>
    <row r="55" spans="1:42" s="3" customFormat="1" ht="13" thickBot="1" x14ac:dyDescent="0.3">
      <c r="A55" s="193"/>
      <c r="B55" s="194" t="s">
        <v>5</v>
      </c>
      <c r="C55" s="195">
        <f>SUM(C4:C54)</f>
        <v>0</v>
      </c>
      <c r="D55" s="195">
        <f>SUM(D4:D54)</f>
        <v>0</v>
      </c>
      <c r="E55" s="195">
        <f>SUM(E4:E54)</f>
        <v>0</v>
      </c>
      <c r="F55" s="196">
        <f>SUM(C55:E55)</f>
        <v>0</v>
      </c>
      <c r="G55" s="197"/>
      <c r="I55" s="193"/>
      <c r="J55" s="194" t="s">
        <v>5</v>
      </c>
      <c r="K55" s="195">
        <f>SUM(K4:K54)</f>
        <v>0</v>
      </c>
      <c r="L55" s="195">
        <f>SUM(L4:L54)</f>
        <v>0</v>
      </c>
      <c r="M55" s="195">
        <f>SUM(M4:M54)</f>
        <v>0</v>
      </c>
      <c r="N55" s="196">
        <f>SUM(N4:N54)</f>
        <v>0</v>
      </c>
      <c r="O55" s="197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6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6"/>
    </row>
    <row r="73" spans="4:16" s="3" customFormat="1" x14ac:dyDescent="0.25">
      <c r="D73" s="1"/>
      <c r="E73" s="1"/>
      <c r="L73" s="1"/>
      <c r="M73" s="1"/>
      <c r="P73" s="346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60603-35E3-4B62-9159-3E1B096F6D80}">
  <dimension ref="A1:DK125"/>
  <sheetViews>
    <sheetView showGridLines="0" topLeftCell="A74" zoomScale="84" zoomScaleNormal="84" workbookViewId="0">
      <selection activeCell="J115" sqref="J115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182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1"/>
      <c r="B2" s="241"/>
      <c r="C2" s="156"/>
      <c r="D2" s="27"/>
      <c r="E2" s="157"/>
      <c r="L2" s="5"/>
    </row>
    <row r="3" spans="1:115" s="6" customFormat="1" ht="43.4" customHeight="1" thickTop="1" thickBot="1" x14ac:dyDescent="0.3">
      <c r="A3" s="292" t="s">
        <v>144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tr">
        <f>' 01 2024'!H3</f>
        <v>Contributions Normales</v>
      </c>
      <c r="I3" s="267" t="str">
        <f>' 01 2024'!I3</f>
        <v>Ventes Littérature</v>
      </c>
      <c r="J3" s="267" t="str">
        <f>' 01 2024'!J3</f>
        <v>Recettes Fêtes IGPB</v>
      </c>
      <c r="K3" s="267" t="str">
        <f>' 01 2024'!K3</f>
        <v>Chapeaux Réunion IGPB</v>
      </c>
      <c r="L3" s="267" t="str">
        <f>' 01 2024'!L3</f>
        <v>Recettes Exeption- nelles</v>
      </c>
      <c r="M3" s="267" t="str">
        <f>' 01 2024'!M3</f>
        <v>Virements Internes Livert A</v>
      </c>
      <c r="N3" s="269" t="str">
        <f>' 01 2024'!N3</f>
        <v>Reports Caisse +       BNP( N-1)</v>
      </c>
      <c r="O3" s="426" t="str">
        <f>' 01 2024'!O3</f>
        <v xml:space="preserve">Location local Sauton + charges </v>
      </c>
      <c r="P3" s="268" t="str">
        <f>' 01 2024'!P3</f>
        <v>Electicité - Eaux Local Sauton</v>
      </c>
      <c r="Q3" s="268" t="str">
        <f>' 01 2024'!Q3</f>
        <v>Entretien équipement IGPB, Petits travaux</v>
      </c>
      <c r="R3" s="268" t="str">
        <f>' 01 2024'!R3</f>
        <v>Achat de littérature BSG+ Médailles</v>
      </c>
      <c r="S3" s="268" t="str">
        <f>' 01 2024'!S3</f>
        <v>Achat de littérature Hors (BSG &amp; Médailles)</v>
      </c>
      <c r="T3" s="268" t="str">
        <f>' 01 2024'!T3</f>
        <v>Dépenses Fêtes IGPB</v>
      </c>
      <c r="U3" s="268" t="str">
        <f>' 01 2024'!U3</f>
        <v>Informatique, Téléphone, Abonnement Internet</v>
      </c>
      <c r="V3" s="268" t="str">
        <f>' 01 2024'!V3</f>
        <v>Frais Secrétariat, Lingettes, Gel …</v>
      </c>
      <c r="W3" s="268" t="str">
        <f>' 01 2024'!W3</f>
        <v>Location Salles Réunions</v>
      </c>
      <c r="X3" s="268" t="str">
        <f>' 01 2024'!X3</f>
        <v>Transport parking</v>
      </c>
      <c r="Y3" s="268" t="str">
        <f>' 01 2024'!Y3</f>
        <v>Frais Bancaires</v>
      </c>
      <c r="Z3" s="268" t="str">
        <f>' 01 2024'!Z3</f>
        <v>Virements internes</v>
      </c>
      <c r="AA3" s="269" t="str">
        <f>' 01 2024'!AA3</f>
        <v>Dépenses exception- nelles</v>
      </c>
      <c r="AB3" s="426" t="str">
        <f>' 01 2024'!AB3</f>
        <v>Evolutions Informatiques (1500 €)</v>
      </c>
      <c r="AC3" s="269" t="str">
        <f>' 01 2024'!AC3</f>
        <v>Gros Travaux Sauton (3000 €)</v>
      </c>
    </row>
    <row r="4" spans="1:115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282" t="s">
        <v>33</v>
      </c>
      <c r="AB4" s="468" t="s">
        <v>138</v>
      </c>
      <c r="AC4" s="282" t="s">
        <v>138</v>
      </c>
    </row>
    <row r="5" spans="1:115" s="7" customFormat="1" ht="15" customHeight="1" thickBot="1" x14ac:dyDescent="0.3">
      <c r="A5" s="246" t="s">
        <v>34</v>
      </c>
      <c r="B5" s="46" t="s">
        <v>35</v>
      </c>
      <c r="C5" s="247"/>
      <c r="D5" s="256">
        <f>' 07 2024'!D118</f>
        <v>12956.810000000009</v>
      </c>
      <c r="E5" s="169"/>
      <c r="F5" s="170">
        <f>' 07 2024'!F118</f>
        <v>109.70000000000164</v>
      </c>
      <c r="G5" s="257"/>
      <c r="H5" s="271"/>
      <c r="I5" s="171"/>
      <c r="J5" s="171"/>
      <c r="K5" s="171"/>
      <c r="L5" s="172"/>
      <c r="M5" s="171"/>
      <c r="N5" s="272">
        <f>SUM(D5:F5)</f>
        <v>13066.510000000009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4"/>
      <c r="AB5" s="283"/>
      <c r="AC5" s="284"/>
      <c r="AD5" s="8"/>
      <c r="AE5" s="8"/>
      <c r="AF5" s="8"/>
      <c r="AG5" s="8"/>
    </row>
    <row r="6" spans="1:115" s="162" customFormat="1" ht="12" customHeight="1" x14ac:dyDescent="0.25">
      <c r="A6" s="248"/>
      <c r="B6" s="201"/>
      <c r="C6" s="249"/>
      <c r="D6" s="258"/>
      <c r="E6" s="202"/>
      <c r="F6" s="203"/>
      <c r="G6" s="259"/>
      <c r="H6" s="273"/>
      <c r="I6" s="204"/>
      <c r="J6" s="204"/>
      <c r="K6" s="204"/>
      <c r="L6" s="205"/>
      <c r="M6" s="204"/>
      <c r="N6" s="274"/>
      <c r="O6" s="285"/>
      <c r="P6" s="206"/>
      <c r="Q6" s="206"/>
      <c r="R6" s="206"/>
      <c r="S6" s="206"/>
      <c r="T6" s="207"/>
      <c r="U6" s="206"/>
      <c r="V6" s="208"/>
      <c r="W6" s="206"/>
      <c r="X6" s="206"/>
      <c r="Y6" s="206"/>
      <c r="Z6" s="206"/>
      <c r="AA6" s="286"/>
      <c r="AB6" s="285"/>
      <c r="AC6" s="286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250"/>
      <c r="B7" s="209"/>
      <c r="C7" s="251"/>
      <c r="D7" s="260"/>
      <c r="E7" s="199"/>
      <c r="F7" s="200"/>
      <c r="G7" s="261"/>
      <c r="H7" s="275"/>
      <c r="I7" s="173"/>
      <c r="J7" s="173"/>
      <c r="K7" s="173"/>
      <c r="L7" s="174"/>
      <c r="M7" s="173"/>
      <c r="N7" s="276"/>
      <c r="O7" s="287"/>
      <c r="P7" s="177"/>
      <c r="Q7" s="177"/>
      <c r="R7" s="177"/>
      <c r="S7" s="177"/>
      <c r="T7" s="210"/>
      <c r="U7" s="177"/>
      <c r="V7" s="178"/>
      <c r="W7" s="177"/>
      <c r="X7" s="177"/>
      <c r="Y7" s="177"/>
      <c r="Z7" s="177"/>
      <c r="AA7" s="288"/>
      <c r="AB7" s="458"/>
      <c r="AC7" s="453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250"/>
      <c r="B8" s="209"/>
      <c r="C8" s="251"/>
      <c r="D8" s="260"/>
      <c r="E8" s="199"/>
      <c r="F8" s="200"/>
      <c r="G8" s="261"/>
      <c r="H8" s="275"/>
      <c r="I8" s="173"/>
      <c r="J8" s="173"/>
      <c r="K8" s="173"/>
      <c r="L8" s="174"/>
      <c r="M8" s="173"/>
      <c r="N8" s="276"/>
      <c r="O8" s="287"/>
      <c r="P8" s="177"/>
      <c r="Q8" s="177"/>
      <c r="R8" s="177"/>
      <c r="S8" s="177"/>
      <c r="T8" s="210"/>
      <c r="U8" s="177"/>
      <c r="V8" s="178"/>
      <c r="W8" s="177"/>
      <c r="X8" s="177"/>
      <c r="Y8" s="177"/>
      <c r="Z8" s="177"/>
      <c r="AA8" s="288"/>
      <c r="AB8" s="458"/>
      <c r="AC8" s="453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250"/>
      <c r="B9" s="209"/>
      <c r="C9" s="251"/>
      <c r="D9" s="260"/>
      <c r="E9" s="199"/>
      <c r="F9" s="200"/>
      <c r="G9" s="261"/>
      <c r="H9" s="275"/>
      <c r="I9" s="173"/>
      <c r="J9" s="173"/>
      <c r="K9" s="173"/>
      <c r="L9" s="174"/>
      <c r="M9" s="173"/>
      <c r="N9" s="276"/>
      <c r="O9" s="287"/>
      <c r="P9" s="177"/>
      <c r="Q9" s="177"/>
      <c r="R9" s="177"/>
      <c r="S9" s="177"/>
      <c r="T9" s="210"/>
      <c r="U9" s="177"/>
      <c r="V9" s="178"/>
      <c r="W9" s="177"/>
      <c r="X9" s="177"/>
      <c r="Y9" s="177"/>
      <c r="Z9" s="177"/>
      <c r="AA9" s="288"/>
      <c r="AB9" s="287"/>
      <c r="AC9" s="288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250"/>
      <c r="B10" s="209"/>
      <c r="C10" s="251"/>
      <c r="D10" s="260"/>
      <c r="E10" s="199"/>
      <c r="F10" s="200"/>
      <c r="G10" s="261"/>
      <c r="H10" s="275"/>
      <c r="I10" s="173"/>
      <c r="J10" s="173"/>
      <c r="K10" s="173"/>
      <c r="L10" s="174"/>
      <c r="M10" s="173"/>
      <c r="N10" s="276"/>
      <c r="O10" s="287"/>
      <c r="P10" s="177"/>
      <c r="Q10" s="177"/>
      <c r="R10" s="177"/>
      <c r="S10" s="177"/>
      <c r="T10" s="210"/>
      <c r="U10" s="177"/>
      <c r="V10" s="178"/>
      <c r="W10" s="177"/>
      <c r="X10" s="177"/>
      <c r="Y10" s="177"/>
      <c r="Z10" s="177"/>
      <c r="AA10" s="288"/>
      <c r="AB10" s="458"/>
      <c r="AC10" s="453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250"/>
      <c r="B11" s="209"/>
      <c r="C11" s="251"/>
      <c r="D11" s="260"/>
      <c r="E11" s="199"/>
      <c r="F11" s="200"/>
      <c r="G11" s="261"/>
      <c r="H11" s="275"/>
      <c r="I11" s="173"/>
      <c r="J11" s="173"/>
      <c r="K11" s="173"/>
      <c r="L11" s="174"/>
      <c r="M11" s="173"/>
      <c r="N11" s="276"/>
      <c r="O11" s="287"/>
      <c r="P11" s="177"/>
      <c r="Q11" s="177"/>
      <c r="R11" s="177"/>
      <c r="S11" s="177"/>
      <c r="T11" s="210"/>
      <c r="U11" s="177"/>
      <c r="V11" s="178"/>
      <c r="W11" s="177"/>
      <c r="X11" s="177"/>
      <c r="Y11" s="177"/>
      <c r="Z11" s="177"/>
      <c r="AA11" s="288"/>
      <c r="AB11" s="458"/>
      <c r="AC11" s="453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250"/>
      <c r="B12" s="209"/>
      <c r="C12" s="251"/>
      <c r="D12" s="260"/>
      <c r="E12" s="199"/>
      <c r="F12" s="200"/>
      <c r="G12" s="261"/>
      <c r="H12" s="275"/>
      <c r="I12" s="173"/>
      <c r="J12" s="173"/>
      <c r="K12" s="173"/>
      <c r="L12" s="174"/>
      <c r="M12" s="173"/>
      <c r="N12" s="276"/>
      <c r="O12" s="287"/>
      <c r="P12" s="177"/>
      <c r="Q12" s="177"/>
      <c r="R12" s="177"/>
      <c r="S12" s="177"/>
      <c r="T12" s="210"/>
      <c r="U12" s="177"/>
      <c r="V12" s="178"/>
      <c r="W12" s="177"/>
      <c r="X12" s="177"/>
      <c r="Y12" s="177"/>
      <c r="Z12" s="177"/>
      <c r="AA12" s="288"/>
      <c r="AB12" s="287"/>
      <c r="AC12" s="288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250"/>
      <c r="B13" s="209"/>
      <c r="C13" s="251"/>
      <c r="D13" s="260"/>
      <c r="E13" s="199"/>
      <c r="F13" s="200"/>
      <c r="G13" s="261"/>
      <c r="H13" s="275"/>
      <c r="I13" s="173"/>
      <c r="J13" s="173"/>
      <c r="K13" s="173"/>
      <c r="L13" s="174"/>
      <c r="M13" s="173"/>
      <c r="N13" s="276"/>
      <c r="O13" s="287"/>
      <c r="P13" s="177"/>
      <c r="Q13" s="177"/>
      <c r="R13" s="177"/>
      <c r="S13" s="177"/>
      <c r="T13" s="210"/>
      <c r="U13" s="177"/>
      <c r="V13" s="178"/>
      <c r="W13" s="177"/>
      <c r="X13" s="177"/>
      <c r="Y13" s="177"/>
      <c r="Z13" s="177"/>
      <c r="AA13" s="288"/>
      <c r="AB13" s="458"/>
      <c r="AC13" s="453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250"/>
      <c r="B14" s="209"/>
      <c r="C14" s="251"/>
      <c r="D14" s="260"/>
      <c r="E14" s="199"/>
      <c r="F14" s="200"/>
      <c r="G14" s="261"/>
      <c r="H14" s="275"/>
      <c r="I14" s="173"/>
      <c r="J14" s="173"/>
      <c r="K14" s="173"/>
      <c r="L14" s="174"/>
      <c r="M14" s="173"/>
      <c r="N14" s="276"/>
      <c r="O14" s="287"/>
      <c r="P14" s="177"/>
      <c r="Q14" s="177"/>
      <c r="R14" s="177"/>
      <c r="S14" s="177"/>
      <c r="T14" s="210"/>
      <c r="U14" s="177"/>
      <c r="V14" s="178"/>
      <c r="W14" s="177"/>
      <c r="X14" s="177"/>
      <c r="Y14" s="177"/>
      <c r="Z14" s="177"/>
      <c r="AA14" s="288"/>
      <c r="AB14" s="458"/>
      <c r="AC14" s="453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250"/>
      <c r="B15" s="209"/>
      <c r="C15" s="251"/>
      <c r="D15" s="260"/>
      <c r="E15" s="199"/>
      <c r="F15" s="200"/>
      <c r="G15" s="261"/>
      <c r="H15" s="275"/>
      <c r="I15" s="173"/>
      <c r="J15" s="173"/>
      <c r="K15" s="173"/>
      <c r="L15" s="174"/>
      <c r="M15" s="173"/>
      <c r="N15" s="276"/>
      <c r="O15" s="287"/>
      <c r="P15" s="177"/>
      <c r="Q15" s="177"/>
      <c r="R15" s="177"/>
      <c r="S15" s="177"/>
      <c r="T15" s="210"/>
      <c r="U15" s="177"/>
      <c r="V15" s="178"/>
      <c r="W15" s="177"/>
      <c r="X15" s="177"/>
      <c r="Y15" s="177"/>
      <c r="Z15" s="177"/>
      <c r="AA15" s="288"/>
      <c r="AB15" s="287"/>
      <c r="AC15" s="288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250"/>
      <c r="B16" s="209"/>
      <c r="C16" s="251"/>
      <c r="D16" s="260"/>
      <c r="E16" s="199"/>
      <c r="F16" s="200"/>
      <c r="G16" s="261"/>
      <c r="H16" s="275"/>
      <c r="I16" s="173"/>
      <c r="J16" s="173"/>
      <c r="K16" s="173"/>
      <c r="L16" s="174"/>
      <c r="M16" s="173"/>
      <c r="N16" s="276"/>
      <c r="O16" s="287"/>
      <c r="P16" s="177"/>
      <c r="Q16" s="177"/>
      <c r="R16" s="177"/>
      <c r="S16" s="177"/>
      <c r="T16" s="210"/>
      <c r="U16" s="177"/>
      <c r="V16" s="178"/>
      <c r="W16" s="177"/>
      <c r="X16" s="177"/>
      <c r="Y16" s="177"/>
      <c r="Z16" s="177"/>
      <c r="AA16" s="288"/>
      <c r="AB16" s="458"/>
      <c r="AC16" s="453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0"/>
      <c r="B17" s="209"/>
      <c r="C17" s="251"/>
      <c r="D17" s="260"/>
      <c r="E17" s="199"/>
      <c r="F17" s="200"/>
      <c r="G17" s="261"/>
      <c r="H17" s="275"/>
      <c r="I17" s="173"/>
      <c r="J17" s="173"/>
      <c r="K17" s="173"/>
      <c r="L17" s="174"/>
      <c r="M17" s="173"/>
      <c r="N17" s="276"/>
      <c r="O17" s="287"/>
      <c r="P17" s="177"/>
      <c r="Q17" s="177"/>
      <c r="R17" s="177"/>
      <c r="S17" s="177"/>
      <c r="T17" s="210"/>
      <c r="U17" s="177"/>
      <c r="V17" s="178"/>
      <c r="W17" s="177"/>
      <c r="X17" s="177"/>
      <c r="Y17" s="177"/>
      <c r="Z17" s="177"/>
      <c r="AA17" s="288"/>
      <c r="AB17" s="458"/>
      <c r="AC17" s="453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0"/>
      <c r="B18" s="209"/>
      <c r="C18" s="251"/>
      <c r="D18" s="260"/>
      <c r="E18" s="199"/>
      <c r="F18" s="200"/>
      <c r="G18" s="261"/>
      <c r="H18" s="275"/>
      <c r="I18" s="173"/>
      <c r="J18" s="173"/>
      <c r="K18" s="173"/>
      <c r="L18" s="174"/>
      <c r="M18" s="173"/>
      <c r="N18" s="276"/>
      <c r="O18" s="287"/>
      <c r="P18" s="177"/>
      <c r="Q18" s="177"/>
      <c r="R18" s="177"/>
      <c r="S18" s="177"/>
      <c r="T18" s="210"/>
      <c r="U18" s="177"/>
      <c r="V18" s="178"/>
      <c r="W18" s="177"/>
      <c r="X18" s="177"/>
      <c r="Y18" s="177"/>
      <c r="Z18" s="177"/>
      <c r="AA18" s="288"/>
      <c r="AB18" s="287"/>
      <c r="AC18" s="288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0"/>
      <c r="B19" s="209"/>
      <c r="C19" s="251"/>
      <c r="D19" s="260"/>
      <c r="E19" s="199"/>
      <c r="F19" s="200"/>
      <c r="G19" s="261"/>
      <c r="H19" s="275"/>
      <c r="I19" s="173"/>
      <c r="J19" s="173"/>
      <c r="K19" s="173"/>
      <c r="L19" s="174"/>
      <c r="M19" s="173"/>
      <c r="N19" s="276"/>
      <c r="O19" s="287"/>
      <c r="P19" s="177"/>
      <c r="Q19" s="177"/>
      <c r="R19" s="177"/>
      <c r="S19" s="177"/>
      <c r="T19" s="210"/>
      <c r="U19" s="177"/>
      <c r="V19" s="178"/>
      <c r="W19" s="177"/>
      <c r="X19" s="177"/>
      <c r="Y19" s="177"/>
      <c r="Z19" s="177"/>
      <c r="AA19" s="288"/>
      <c r="AB19" s="458"/>
      <c r="AC19" s="453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0"/>
      <c r="B20" s="209"/>
      <c r="C20" s="251"/>
      <c r="D20" s="260"/>
      <c r="E20" s="199"/>
      <c r="F20" s="200"/>
      <c r="G20" s="261"/>
      <c r="H20" s="275"/>
      <c r="I20" s="173"/>
      <c r="J20" s="173"/>
      <c r="K20" s="173"/>
      <c r="L20" s="174"/>
      <c r="M20" s="173"/>
      <c r="N20" s="276"/>
      <c r="O20" s="287"/>
      <c r="P20" s="177"/>
      <c r="Q20" s="177"/>
      <c r="R20" s="177"/>
      <c r="S20" s="177"/>
      <c r="T20" s="210"/>
      <c r="U20" s="177"/>
      <c r="V20" s="178"/>
      <c r="W20" s="177"/>
      <c r="X20" s="177"/>
      <c r="Y20" s="177"/>
      <c r="Z20" s="177"/>
      <c r="AA20" s="288"/>
      <c r="AB20" s="458"/>
      <c r="AC20" s="453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0"/>
      <c r="B21" s="209"/>
      <c r="C21" s="251"/>
      <c r="D21" s="260"/>
      <c r="E21" s="199"/>
      <c r="F21" s="200"/>
      <c r="G21" s="261"/>
      <c r="H21" s="275"/>
      <c r="I21" s="173"/>
      <c r="J21" s="173"/>
      <c r="K21" s="173"/>
      <c r="L21" s="174"/>
      <c r="M21" s="173"/>
      <c r="N21" s="276"/>
      <c r="O21" s="287"/>
      <c r="P21" s="177"/>
      <c r="Q21" s="177"/>
      <c r="R21" s="177"/>
      <c r="S21" s="177"/>
      <c r="T21" s="210"/>
      <c r="U21" s="177"/>
      <c r="V21" s="178"/>
      <c r="W21" s="177"/>
      <c r="X21" s="177"/>
      <c r="Y21" s="177"/>
      <c r="Z21" s="177"/>
      <c r="AA21" s="288"/>
      <c r="AB21" s="287"/>
      <c r="AC21" s="288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0"/>
      <c r="B22" s="209"/>
      <c r="C22" s="251"/>
      <c r="D22" s="260"/>
      <c r="E22" s="199"/>
      <c r="F22" s="200"/>
      <c r="G22" s="261"/>
      <c r="H22" s="275"/>
      <c r="I22" s="173"/>
      <c r="J22" s="173"/>
      <c r="K22" s="173"/>
      <c r="L22" s="174"/>
      <c r="M22" s="173"/>
      <c r="N22" s="276"/>
      <c r="O22" s="287"/>
      <c r="P22" s="177"/>
      <c r="Q22" s="177"/>
      <c r="R22" s="177"/>
      <c r="S22" s="177"/>
      <c r="T22" s="210"/>
      <c r="U22" s="177"/>
      <c r="V22" s="178"/>
      <c r="W22" s="177"/>
      <c r="X22" s="177"/>
      <c r="Y22" s="177"/>
      <c r="Z22" s="177"/>
      <c r="AA22" s="288"/>
      <c r="AB22" s="458"/>
      <c r="AC22" s="453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0"/>
      <c r="B23" s="209"/>
      <c r="C23" s="251"/>
      <c r="D23" s="260"/>
      <c r="E23" s="199"/>
      <c r="F23" s="200"/>
      <c r="G23" s="261"/>
      <c r="H23" s="275"/>
      <c r="I23" s="173"/>
      <c r="J23" s="173"/>
      <c r="K23" s="173"/>
      <c r="L23" s="174"/>
      <c r="M23" s="173"/>
      <c r="N23" s="276"/>
      <c r="O23" s="287"/>
      <c r="P23" s="177"/>
      <c r="Q23" s="177"/>
      <c r="R23" s="177"/>
      <c r="S23" s="177"/>
      <c r="T23" s="210"/>
      <c r="U23" s="177"/>
      <c r="V23" s="178"/>
      <c r="W23" s="177"/>
      <c r="X23" s="177"/>
      <c r="Y23" s="177"/>
      <c r="Z23" s="177"/>
      <c r="AA23" s="288"/>
      <c r="AB23" s="287"/>
      <c r="AC23" s="288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0"/>
      <c r="B24" s="209"/>
      <c r="C24" s="251"/>
      <c r="D24" s="260"/>
      <c r="E24" s="199"/>
      <c r="F24" s="200"/>
      <c r="G24" s="261"/>
      <c r="H24" s="275"/>
      <c r="I24" s="173"/>
      <c r="J24" s="173"/>
      <c r="K24" s="173"/>
      <c r="L24" s="174"/>
      <c r="M24" s="173"/>
      <c r="N24" s="276"/>
      <c r="O24" s="287"/>
      <c r="P24" s="177"/>
      <c r="Q24" s="177"/>
      <c r="R24" s="177"/>
      <c r="S24" s="177"/>
      <c r="T24" s="210"/>
      <c r="U24" s="177"/>
      <c r="V24" s="178"/>
      <c r="W24" s="177"/>
      <c r="X24" s="177"/>
      <c r="Y24" s="177"/>
      <c r="Z24" s="177"/>
      <c r="AA24" s="288"/>
      <c r="AB24" s="458"/>
      <c r="AC24" s="453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0"/>
      <c r="B25" s="209"/>
      <c r="C25" s="251"/>
      <c r="D25" s="260"/>
      <c r="E25" s="199"/>
      <c r="F25" s="200"/>
      <c r="G25" s="261"/>
      <c r="H25" s="275"/>
      <c r="I25" s="173"/>
      <c r="J25" s="173"/>
      <c r="K25" s="173"/>
      <c r="L25" s="174"/>
      <c r="M25" s="173"/>
      <c r="N25" s="276"/>
      <c r="O25" s="287"/>
      <c r="P25" s="177"/>
      <c r="Q25" s="177"/>
      <c r="R25" s="177"/>
      <c r="S25" s="177"/>
      <c r="T25" s="210"/>
      <c r="U25" s="177"/>
      <c r="V25" s="178"/>
      <c r="W25" s="177"/>
      <c r="X25" s="177"/>
      <c r="Y25" s="177"/>
      <c r="Z25" s="177"/>
      <c r="AA25" s="288"/>
      <c r="AB25" s="458"/>
      <c r="AC25" s="453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0"/>
      <c r="B26" s="209"/>
      <c r="C26" s="251"/>
      <c r="D26" s="260"/>
      <c r="E26" s="199"/>
      <c r="F26" s="200"/>
      <c r="G26" s="261"/>
      <c r="H26" s="275"/>
      <c r="I26" s="173"/>
      <c r="J26" s="173"/>
      <c r="K26" s="173"/>
      <c r="L26" s="174"/>
      <c r="M26" s="173"/>
      <c r="N26" s="276"/>
      <c r="O26" s="287"/>
      <c r="P26" s="177"/>
      <c r="Q26" s="177"/>
      <c r="R26" s="177"/>
      <c r="S26" s="177"/>
      <c r="T26" s="210"/>
      <c r="U26" s="177"/>
      <c r="V26" s="178"/>
      <c r="W26" s="177"/>
      <c r="X26" s="177"/>
      <c r="Y26" s="177"/>
      <c r="Z26" s="177"/>
      <c r="AA26" s="288"/>
      <c r="AB26" s="287"/>
      <c r="AC26" s="288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0"/>
      <c r="B27" s="209"/>
      <c r="C27" s="251"/>
      <c r="D27" s="260"/>
      <c r="E27" s="199"/>
      <c r="F27" s="200"/>
      <c r="G27" s="261"/>
      <c r="H27" s="275"/>
      <c r="I27" s="173"/>
      <c r="J27" s="173"/>
      <c r="K27" s="173"/>
      <c r="L27" s="174"/>
      <c r="M27" s="173"/>
      <c r="N27" s="276"/>
      <c r="O27" s="287"/>
      <c r="P27" s="177"/>
      <c r="Q27" s="177"/>
      <c r="R27" s="177"/>
      <c r="S27" s="177"/>
      <c r="T27" s="210"/>
      <c r="U27" s="177"/>
      <c r="V27" s="178"/>
      <c r="W27" s="177"/>
      <c r="X27" s="177"/>
      <c r="Y27" s="177"/>
      <c r="Z27" s="177"/>
      <c r="AA27" s="288"/>
      <c r="AB27" s="458"/>
      <c r="AC27" s="453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0"/>
      <c r="B28" s="209"/>
      <c r="C28" s="251"/>
      <c r="D28" s="260"/>
      <c r="E28" s="199"/>
      <c r="F28" s="200"/>
      <c r="G28" s="261"/>
      <c r="H28" s="275"/>
      <c r="I28" s="173"/>
      <c r="J28" s="173"/>
      <c r="K28" s="173"/>
      <c r="L28" s="174"/>
      <c r="M28" s="173"/>
      <c r="N28" s="276"/>
      <c r="O28" s="287"/>
      <c r="P28" s="177"/>
      <c r="Q28" s="177"/>
      <c r="R28" s="177"/>
      <c r="S28" s="177"/>
      <c r="T28" s="210"/>
      <c r="U28" s="177"/>
      <c r="V28" s="178"/>
      <c r="W28" s="177"/>
      <c r="X28" s="177"/>
      <c r="Y28" s="177"/>
      <c r="Z28" s="177"/>
      <c r="AA28" s="288"/>
      <c r="AB28" s="287"/>
      <c r="AC28" s="288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0"/>
      <c r="B29" s="209"/>
      <c r="C29" s="251"/>
      <c r="D29" s="260"/>
      <c r="E29" s="199"/>
      <c r="F29" s="200"/>
      <c r="G29" s="261"/>
      <c r="H29" s="275"/>
      <c r="I29" s="173"/>
      <c r="J29" s="173"/>
      <c r="K29" s="173"/>
      <c r="L29" s="174"/>
      <c r="M29" s="173"/>
      <c r="N29" s="276"/>
      <c r="O29" s="287"/>
      <c r="P29" s="177"/>
      <c r="Q29" s="177"/>
      <c r="R29" s="177"/>
      <c r="S29" s="177"/>
      <c r="T29" s="210"/>
      <c r="U29" s="177"/>
      <c r="V29" s="178"/>
      <c r="W29" s="177"/>
      <c r="X29" s="177"/>
      <c r="Y29" s="177"/>
      <c r="Z29" s="177"/>
      <c r="AA29" s="288"/>
      <c r="AB29" s="458"/>
      <c r="AC29" s="453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0"/>
      <c r="B30" s="209"/>
      <c r="C30" s="251"/>
      <c r="D30" s="260"/>
      <c r="E30" s="199"/>
      <c r="F30" s="200"/>
      <c r="G30" s="261"/>
      <c r="H30" s="275"/>
      <c r="I30" s="173"/>
      <c r="J30" s="173"/>
      <c r="K30" s="173"/>
      <c r="L30" s="174"/>
      <c r="M30" s="173"/>
      <c r="N30" s="276"/>
      <c r="O30" s="287"/>
      <c r="P30" s="177"/>
      <c r="Q30" s="177"/>
      <c r="R30" s="177"/>
      <c r="S30" s="177"/>
      <c r="T30" s="210"/>
      <c r="U30" s="177"/>
      <c r="V30" s="178"/>
      <c r="W30" s="177"/>
      <c r="X30" s="177"/>
      <c r="Y30" s="177"/>
      <c r="Z30" s="177"/>
      <c r="AA30" s="288"/>
      <c r="AB30" s="458"/>
      <c r="AC30" s="453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0"/>
      <c r="B31" s="209"/>
      <c r="C31" s="251"/>
      <c r="D31" s="260"/>
      <c r="E31" s="199"/>
      <c r="F31" s="200"/>
      <c r="G31" s="261"/>
      <c r="H31" s="275"/>
      <c r="I31" s="173"/>
      <c r="J31" s="173"/>
      <c r="K31" s="173"/>
      <c r="L31" s="174"/>
      <c r="M31" s="173"/>
      <c r="N31" s="276"/>
      <c r="O31" s="287"/>
      <c r="P31" s="177"/>
      <c r="Q31" s="177"/>
      <c r="R31" s="177"/>
      <c r="S31" s="177"/>
      <c r="T31" s="210"/>
      <c r="U31" s="177"/>
      <c r="V31" s="178"/>
      <c r="W31" s="177"/>
      <c r="X31" s="177"/>
      <c r="Y31" s="177"/>
      <c r="Z31" s="177"/>
      <c r="AA31" s="288"/>
      <c r="AB31" s="458"/>
      <c r="AC31" s="453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0"/>
      <c r="B32" s="209"/>
      <c r="C32" s="251"/>
      <c r="D32" s="260"/>
      <c r="E32" s="199"/>
      <c r="F32" s="200"/>
      <c r="G32" s="261"/>
      <c r="H32" s="275"/>
      <c r="I32" s="173"/>
      <c r="J32" s="173"/>
      <c r="K32" s="173"/>
      <c r="L32" s="174"/>
      <c r="M32" s="173"/>
      <c r="N32" s="276"/>
      <c r="O32" s="287"/>
      <c r="P32" s="177"/>
      <c r="Q32" s="177"/>
      <c r="R32" s="177"/>
      <c r="S32" s="177"/>
      <c r="T32" s="210"/>
      <c r="U32" s="177"/>
      <c r="V32" s="178"/>
      <c r="W32" s="177"/>
      <c r="X32" s="177"/>
      <c r="Y32" s="177"/>
      <c r="Z32" s="177"/>
      <c r="AA32" s="288"/>
      <c r="AB32" s="287"/>
      <c r="AC32" s="288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0"/>
      <c r="B33" s="209"/>
      <c r="C33" s="251"/>
      <c r="D33" s="260"/>
      <c r="E33" s="199"/>
      <c r="F33" s="200"/>
      <c r="G33" s="261"/>
      <c r="H33" s="275"/>
      <c r="I33" s="173"/>
      <c r="J33" s="173"/>
      <c r="K33" s="173"/>
      <c r="L33" s="174"/>
      <c r="M33" s="173"/>
      <c r="N33" s="276"/>
      <c r="O33" s="287"/>
      <c r="P33" s="177"/>
      <c r="Q33" s="177"/>
      <c r="R33" s="177"/>
      <c r="S33" s="177"/>
      <c r="T33" s="210"/>
      <c r="U33" s="177"/>
      <c r="V33" s="178"/>
      <c r="W33" s="177"/>
      <c r="X33" s="177"/>
      <c r="Y33" s="177"/>
      <c r="Z33" s="177"/>
      <c r="AA33" s="288"/>
      <c r="AB33" s="458"/>
      <c r="AC33" s="453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0"/>
      <c r="B34" s="209"/>
      <c r="C34" s="251"/>
      <c r="D34" s="260"/>
      <c r="E34" s="199"/>
      <c r="F34" s="200"/>
      <c r="G34" s="261"/>
      <c r="H34" s="275"/>
      <c r="I34" s="173"/>
      <c r="J34" s="173"/>
      <c r="K34" s="173"/>
      <c r="L34" s="174"/>
      <c r="M34" s="173"/>
      <c r="N34" s="276"/>
      <c r="O34" s="287"/>
      <c r="P34" s="177"/>
      <c r="Q34" s="177"/>
      <c r="R34" s="177"/>
      <c r="S34" s="177"/>
      <c r="T34" s="210"/>
      <c r="U34" s="177"/>
      <c r="V34" s="178"/>
      <c r="W34" s="177"/>
      <c r="X34" s="177"/>
      <c r="Y34" s="177"/>
      <c r="Z34" s="177"/>
      <c r="AA34" s="288"/>
      <c r="AB34" s="458"/>
      <c r="AC34" s="453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0"/>
      <c r="B35" s="209"/>
      <c r="C35" s="251"/>
      <c r="D35" s="260"/>
      <c r="E35" s="199"/>
      <c r="F35" s="200"/>
      <c r="G35" s="261"/>
      <c r="H35" s="275"/>
      <c r="I35" s="173"/>
      <c r="J35" s="173"/>
      <c r="K35" s="173"/>
      <c r="L35" s="174"/>
      <c r="M35" s="173"/>
      <c r="N35" s="276"/>
      <c r="O35" s="287"/>
      <c r="P35" s="17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288"/>
      <c r="AB35" s="287"/>
      <c r="AC35" s="288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0"/>
      <c r="B36" s="209"/>
      <c r="C36" s="251"/>
      <c r="D36" s="260"/>
      <c r="E36" s="199"/>
      <c r="F36" s="200"/>
      <c r="G36" s="261"/>
      <c r="H36" s="275"/>
      <c r="I36" s="173"/>
      <c r="J36" s="173"/>
      <c r="K36" s="173"/>
      <c r="L36" s="174"/>
      <c r="M36" s="173"/>
      <c r="N36" s="276"/>
      <c r="O36" s="287"/>
      <c r="P36" s="177"/>
      <c r="Q36" s="177"/>
      <c r="R36" s="177"/>
      <c r="S36" s="177"/>
      <c r="T36" s="210"/>
      <c r="U36" s="177"/>
      <c r="V36" s="178"/>
      <c r="W36" s="177"/>
      <c r="X36" s="177"/>
      <c r="Y36" s="177"/>
      <c r="Z36" s="177"/>
      <c r="AA36" s="288"/>
      <c r="AB36" s="458"/>
      <c r="AC36" s="453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0"/>
      <c r="B37" s="209"/>
      <c r="C37" s="251"/>
      <c r="D37" s="260"/>
      <c r="E37" s="199"/>
      <c r="F37" s="200"/>
      <c r="G37" s="261"/>
      <c r="H37" s="275"/>
      <c r="I37" s="173"/>
      <c r="J37" s="173"/>
      <c r="K37" s="173"/>
      <c r="L37" s="174"/>
      <c r="M37" s="173"/>
      <c r="N37" s="276"/>
      <c r="O37" s="287"/>
      <c r="P37" s="177"/>
      <c r="Q37" s="177"/>
      <c r="R37" s="177"/>
      <c r="S37" s="177"/>
      <c r="T37" s="210"/>
      <c r="U37" s="177"/>
      <c r="V37" s="178"/>
      <c r="W37" s="177"/>
      <c r="X37" s="177"/>
      <c r="Y37" s="177"/>
      <c r="Z37" s="177"/>
      <c r="AA37" s="288"/>
      <c r="AB37" s="458"/>
      <c r="AC37" s="453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0"/>
      <c r="B38" s="209"/>
      <c r="C38" s="251"/>
      <c r="D38" s="260"/>
      <c r="E38" s="199"/>
      <c r="F38" s="200"/>
      <c r="G38" s="261"/>
      <c r="H38" s="275"/>
      <c r="I38" s="173"/>
      <c r="J38" s="173"/>
      <c r="K38" s="173"/>
      <c r="L38" s="174"/>
      <c r="M38" s="173"/>
      <c r="N38" s="276"/>
      <c r="O38" s="287"/>
      <c r="P38" s="177"/>
      <c r="Q38" s="177"/>
      <c r="R38" s="177"/>
      <c r="S38" s="177"/>
      <c r="T38" s="210"/>
      <c r="U38" s="177"/>
      <c r="V38" s="178"/>
      <c r="W38" s="177"/>
      <c r="X38" s="177"/>
      <c r="Y38" s="177"/>
      <c r="Z38" s="177"/>
      <c r="AA38" s="288"/>
      <c r="AB38" s="287"/>
      <c r="AC38" s="288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0"/>
      <c r="B39" s="209"/>
      <c r="C39" s="251"/>
      <c r="D39" s="260"/>
      <c r="E39" s="199"/>
      <c r="F39" s="200"/>
      <c r="G39" s="261"/>
      <c r="H39" s="275"/>
      <c r="I39" s="173"/>
      <c r="J39" s="173"/>
      <c r="K39" s="173"/>
      <c r="L39" s="174"/>
      <c r="M39" s="173"/>
      <c r="N39" s="276"/>
      <c r="O39" s="287"/>
      <c r="P39" s="17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288"/>
      <c r="AB39" s="458"/>
      <c r="AC39" s="453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0"/>
      <c r="B40" s="209"/>
      <c r="C40" s="251"/>
      <c r="D40" s="260"/>
      <c r="E40" s="199"/>
      <c r="F40" s="200"/>
      <c r="G40" s="261"/>
      <c r="H40" s="275"/>
      <c r="I40" s="173"/>
      <c r="J40" s="173"/>
      <c r="K40" s="173"/>
      <c r="L40" s="174"/>
      <c r="M40" s="173"/>
      <c r="N40" s="276"/>
      <c r="O40" s="287"/>
      <c r="P40" s="17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288"/>
      <c r="AB40" s="458"/>
      <c r="AC40" s="453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0"/>
      <c r="B41" s="209"/>
      <c r="C41" s="251"/>
      <c r="D41" s="260"/>
      <c r="E41" s="199"/>
      <c r="F41" s="200"/>
      <c r="G41" s="261"/>
      <c r="H41" s="275"/>
      <c r="I41" s="173"/>
      <c r="J41" s="173"/>
      <c r="K41" s="173"/>
      <c r="L41" s="174"/>
      <c r="M41" s="173"/>
      <c r="N41" s="276"/>
      <c r="O41" s="287"/>
      <c r="P41" s="17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288"/>
      <c r="AB41" s="287"/>
      <c r="AC41" s="288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0"/>
      <c r="B42" s="209"/>
      <c r="C42" s="251"/>
      <c r="D42" s="260"/>
      <c r="E42" s="199"/>
      <c r="F42" s="200"/>
      <c r="G42" s="261"/>
      <c r="H42" s="275"/>
      <c r="I42" s="173"/>
      <c r="J42" s="173"/>
      <c r="K42" s="173"/>
      <c r="L42" s="174"/>
      <c r="M42" s="173"/>
      <c r="N42" s="276"/>
      <c r="O42" s="287"/>
      <c r="P42" s="177"/>
      <c r="Q42" s="177"/>
      <c r="R42" s="177"/>
      <c r="S42" s="177"/>
      <c r="T42" s="210"/>
      <c r="U42" s="177"/>
      <c r="V42" s="178"/>
      <c r="W42" s="177"/>
      <c r="X42" s="177"/>
      <c r="Y42" s="177"/>
      <c r="Z42" s="177"/>
      <c r="AA42" s="288"/>
      <c r="AB42" s="458"/>
      <c r="AC42" s="453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0"/>
      <c r="B43" s="209"/>
      <c r="C43" s="251"/>
      <c r="D43" s="260"/>
      <c r="E43" s="199"/>
      <c r="F43" s="200"/>
      <c r="G43" s="261"/>
      <c r="H43" s="275"/>
      <c r="I43" s="173"/>
      <c r="J43" s="173"/>
      <c r="K43" s="173"/>
      <c r="L43" s="174"/>
      <c r="M43" s="173"/>
      <c r="N43" s="276"/>
      <c r="O43" s="287"/>
      <c r="P43" s="177"/>
      <c r="Q43" s="177"/>
      <c r="R43" s="177"/>
      <c r="S43" s="177"/>
      <c r="T43" s="210"/>
      <c r="U43" s="177"/>
      <c r="V43" s="178"/>
      <c r="W43" s="177"/>
      <c r="X43" s="177"/>
      <c r="Y43" s="177"/>
      <c r="Z43" s="177"/>
      <c r="AA43" s="288"/>
      <c r="AB43" s="287"/>
      <c r="AC43" s="288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0"/>
      <c r="B44" s="209"/>
      <c r="C44" s="251"/>
      <c r="D44" s="260"/>
      <c r="E44" s="199"/>
      <c r="F44" s="200"/>
      <c r="G44" s="261"/>
      <c r="H44" s="275"/>
      <c r="I44" s="173"/>
      <c r="J44" s="173"/>
      <c r="K44" s="173"/>
      <c r="L44" s="174"/>
      <c r="M44" s="173"/>
      <c r="N44" s="276"/>
      <c r="O44" s="287"/>
      <c r="P44" s="177"/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288"/>
      <c r="AB44" s="458"/>
      <c r="AC44" s="453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0"/>
      <c r="B45" s="209"/>
      <c r="C45" s="251"/>
      <c r="D45" s="260"/>
      <c r="E45" s="199"/>
      <c r="F45" s="200"/>
      <c r="G45" s="261"/>
      <c r="H45" s="275"/>
      <c r="I45" s="173"/>
      <c r="J45" s="173"/>
      <c r="K45" s="173"/>
      <c r="L45" s="174"/>
      <c r="M45" s="173"/>
      <c r="N45" s="276"/>
      <c r="O45" s="287"/>
      <c r="P45" s="177"/>
      <c r="Q45" s="177"/>
      <c r="R45" s="177"/>
      <c r="S45" s="177"/>
      <c r="T45" s="210"/>
      <c r="U45" s="177"/>
      <c r="V45" s="178"/>
      <c r="W45" s="177"/>
      <c r="X45" s="177"/>
      <c r="Y45" s="177"/>
      <c r="Z45" s="177"/>
      <c r="AA45" s="288"/>
      <c r="AB45" s="458"/>
      <c r="AC45" s="453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0"/>
      <c r="B46" s="209"/>
      <c r="C46" s="251"/>
      <c r="D46" s="260"/>
      <c r="E46" s="199"/>
      <c r="F46" s="200"/>
      <c r="G46" s="261"/>
      <c r="H46" s="275"/>
      <c r="I46" s="173"/>
      <c r="J46" s="173"/>
      <c r="K46" s="173"/>
      <c r="L46" s="174"/>
      <c r="M46" s="173"/>
      <c r="N46" s="276"/>
      <c r="O46" s="287"/>
      <c r="P46" s="17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288"/>
      <c r="AB46" s="458"/>
      <c r="AC46" s="453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0"/>
      <c r="B47" s="209"/>
      <c r="C47" s="251"/>
      <c r="D47" s="260"/>
      <c r="E47" s="199"/>
      <c r="F47" s="200"/>
      <c r="G47" s="261"/>
      <c r="H47" s="275"/>
      <c r="I47" s="173"/>
      <c r="J47" s="173"/>
      <c r="K47" s="173"/>
      <c r="L47" s="174"/>
      <c r="M47" s="173"/>
      <c r="N47" s="276"/>
      <c r="O47" s="287"/>
      <c r="P47" s="177"/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288"/>
      <c r="AB47" s="458"/>
      <c r="AC47" s="453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0"/>
      <c r="B48" s="209"/>
      <c r="C48" s="251"/>
      <c r="D48" s="260"/>
      <c r="E48" s="199"/>
      <c r="F48" s="200"/>
      <c r="G48" s="261"/>
      <c r="H48" s="275"/>
      <c r="I48" s="173"/>
      <c r="J48" s="173"/>
      <c r="K48" s="173"/>
      <c r="L48" s="174"/>
      <c r="M48" s="173"/>
      <c r="N48" s="276"/>
      <c r="O48" s="287"/>
      <c r="P48" s="177"/>
      <c r="Q48" s="177"/>
      <c r="R48" s="177"/>
      <c r="S48" s="177"/>
      <c r="T48" s="210"/>
      <c r="U48" s="177"/>
      <c r="V48" s="178"/>
      <c r="W48" s="177"/>
      <c r="X48" s="177"/>
      <c r="Y48" s="177"/>
      <c r="Z48" s="177"/>
      <c r="AA48" s="288"/>
      <c r="AB48" s="287"/>
      <c r="AC48" s="288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0"/>
      <c r="B49" s="209"/>
      <c r="C49" s="251"/>
      <c r="D49" s="260"/>
      <c r="E49" s="199"/>
      <c r="F49" s="200"/>
      <c r="G49" s="261"/>
      <c r="H49" s="275"/>
      <c r="I49" s="173"/>
      <c r="J49" s="173"/>
      <c r="K49" s="173"/>
      <c r="L49" s="174"/>
      <c r="M49" s="173"/>
      <c r="N49" s="276"/>
      <c r="O49" s="287"/>
      <c r="P49" s="177"/>
      <c r="Q49" s="177"/>
      <c r="R49" s="177"/>
      <c r="S49" s="177"/>
      <c r="T49" s="210"/>
      <c r="U49" s="177"/>
      <c r="V49" s="178"/>
      <c r="W49" s="177"/>
      <c r="X49" s="177"/>
      <c r="Y49" s="177"/>
      <c r="Z49" s="177"/>
      <c r="AA49" s="288"/>
      <c r="AB49" s="458"/>
      <c r="AC49" s="453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0"/>
      <c r="B50" s="209"/>
      <c r="C50" s="251"/>
      <c r="D50" s="260"/>
      <c r="E50" s="199"/>
      <c r="F50" s="200"/>
      <c r="G50" s="261"/>
      <c r="H50" s="275"/>
      <c r="I50" s="173"/>
      <c r="J50" s="173"/>
      <c r="K50" s="173"/>
      <c r="L50" s="174"/>
      <c r="M50" s="173"/>
      <c r="N50" s="276"/>
      <c r="O50" s="287"/>
      <c r="P50" s="177"/>
      <c r="Q50" s="177"/>
      <c r="R50" s="177"/>
      <c r="S50" s="177"/>
      <c r="T50" s="210"/>
      <c r="U50" s="177"/>
      <c r="V50" s="178"/>
      <c r="W50" s="177"/>
      <c r="X50" s="177"/>
      <c r="Y50" s="177"/>
      <c r="Z50" s="177"/>
      <c r="AA50" s="288"/>
      <c r="AB50" s="287"/>
      <c r="AC50" s="288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0"/>
      <c r="B51" s="209"/>
      <c r="C51" s="251"/>
      <c r="D51" s="260"/>
      <c r="E51" s="199"/>
      <c r="F51" s="200"/>
      <c r="G51" s="261"/>
      <c r="H51" s="275"/>
      <c r="I51" s="173"/>
      <c r="J51" s="173"/>
      <c r="K51" s="173"/>
      <c r="L51" s="174"/>
      <c r="M51" s="173"/>
      <c r="N51" s="276"/>
      <c r="O51" s="287"/>
      <c r="P51" s="177"/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288"/>
      <c r="AB51" s="458"/>
      <c r="AC51" s="453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0"/>
      <c r="B52" s="209"/>
      <c r="C52" s="251"/>
      <c r="D52" s="260"/>
      <c r="E52" s="199"/>
      <c r="F52" s="200"/>
      <c r="G52" s="261"/>
      <c r="H52" s="275"/>
      <c r="I52" s="173"/>
      <c r="J52" s="173"/>
      <c r="K52" s="173"/>
      <c r="L52" s="174"/>
      <c r="M52" s="173"/>
      <c r="N52" s="276"/>
      <c r="O52" s="287"/>
      <c r="P52" s="177"/>
      <c r="Q52" s="177"/>
      <c r="R52" s="177"/>
      <c r="S52" s="177"/>
      <c r="T52" s="210"/>
      <c r="U52" s="177"/>
      <c r="V52" s="178"/>
      <c r="W52" s="177"/>
      <c r="X52" s="177"/>
      <c r="Y52" s="177"/>
      <c r="Z52" s="177"/>
      <c r="AA52" s="288"/>
      <c r="AB52" s="458"/>
      <c r="AC52" s="453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0"/>
      <c r="B53" s="209"/>
      <c r="C53" s="251"/>
      <c r="D53" s="260"/>
      <c r="E53" s="199"/>
      <c r="F53" s="200"/>
      <c r="G53" s="261"/>
      <c r="H53" s="275"/>
      <c r="I53" s="173"/>
      <c r="J53" s="173"/>
      <c r="K53" s="173"/>
      <c r="L53" s="174"/>
      <c r="M53" s="173"/>
      <c r="N53" s="276"/>
      <c r="O53" s="287"/>
      <c r="P53" s="177"/>
      <c r="Q53" s="177"/>
      <c r="R53" s="177"/>
      <c r="S53" s="177"/>
      <c r="T53" s="210"/>
      <c r="U53" s="177"/>
      <c r="V53" s="178"/>
      <c r="W53" s="177"/>
      <c r="X53" s="177"/>
      <c r="Y53" s="177"/>
      <c r="Z53" s="177"/>
      <c r="AA53" s="288"/>
      <c r="AB53" s="458"/>
      <c r="AC53" s="453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0"/>
      <c r="B54" s="209"/>
      <c r="C54" s="251"/>
      <c r="D54" s="260"/>
      <c r="E54" s="199"/>
      <c r="F54" s="200"/>
      <c r="G54" s="261"/>
      <c r="H54" s="275"/>
      <c r="I54" s="173"/>
      <c r="J54" s="173"/>
      <c r="K54" s="173"/>
      <c r="L54" s="174"/>
      <c r="M54" s="173"/>
      <c r="N54" s="276"/>
      <c r="O54" s="287"/>
      <c r="P54" s="177"/>
      <c r="Q54" s="177"/>
      <c r="R54" s="177"/>
      <c r="S54" s="177"/>
      <c r="T54" s="210"/>
      <c r="U54" s="177"/>
      <c r="V54" s="178"/>
      <c r="W54" s="177"/>
      <c r="X54" s="177"/>
      <c r="Y54" s="177"/>
      <c r="Z54" s="177"/>
      <c r="AA54" s="288"/>
      <c r="AB54" s="287"/>
      <c r="AC54" s="288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0"/>
      <c r="B55" s="209"/>
      <c r="C55" s="251"/>
      <c r="D55" s="260"/>
      <c r="E55" s="199"/>
      <c r="F55" s="200"/>
      <c r="G55" s="261"/>
      <c r="H55" s="275"/>
      <c r="I55" s="173"/>
      <c r="J55" s="173"/>
      <c r="K55" s="173"/>
      <c r="L55" s="174"/>
      <c r="M55" s="173"/>
      <c r="N55" s="276"/>
      <c r="O55" s="287"/>
      <c r="P55" s="177"/>
      <c r="Q55" s="177"/>
      <c r="R55" s="177"/>
      <c r="S55" s="177"/>
      <c r="T55" s="210"/>
      <c r="U55" s="177"/>
      <c r="V55" s="178"/>
      <c r="W55" s="177"/>
      <c r="X55" s="177"/>
      <c r="Y55" s="177"/>
      <c r="Z55" s="177"/>
      <c r="AA55" s="288"/>
      <c r="AB55" s="458"/>
      <c r="AC55" s="453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0"/>
      <c r="B56" s="209"/>
      <c r="C56" s="251"/>
      <c r="D56" s="260"/>
      <c r="E56" s="199"/>
      <c r="F56" s="200"/>
      <c r="G56" s="261"/>
      <c r="H56" s="275"/>
      <c r="I56" s="173"/>
      <c r="J56" s="173"/>
      <c r="K56" s="173"/>
      <c r="L56" s="174"/>
      <c r="M56" s="173"/>
      <c r="N56" s="276"/>
      <c r="O56" s="287"/>
      <c r="P56" s="177"/>
      <c r="Q56" s="177"/>
      <c r="R56" s="177"/>
      <c r="S56" s="177"/>
      <c r="T56" s="210"/>
      <c r="U56" s="177"/>
      <c r="V56" s="178"/>
      <c r="W56" s="177"/>
      <c r="X56" s="177"/>
      <c r="Y56" s="177"/>
      <c r="Z56" s="177"/>
      <c r="AA56" s="288"/>
      <c r="AB56" s="458"/>
      <c r="AC56" s="453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0"/>
      <c r="B57" s="209"/>
      <c r="C57" s="251"/>
      <c r="D57" s="260"/>
      <c r="E57" s="199"/>
      <c r="F57" s="200"/>
      <c r="G57" s="261"/>
      <c r="H57" s="275"/>
      <c r="I57" s="173"/>
      <c r="J57" s="173"/>
      <c r="K57" s="173"/>
      <c r="L57" s="174"/>
      <c r="M57" s="173"/>
      <c r="N57" s="276"/>
      <c r="O57" s="287"/>
      <c r="P57" s="177"/>
      <c r="Q57" s="177"/>
      <c r="R57" s="177"/>
      <c r="S57" s="177"/>
      <c r="T57" s="210"/>
      <c r="U57" s="177"/>
      <c r="V57" s="178"/>
      <c r="W57" s="177"/>
      <c r="X57" s="177"/>
      <c r="Y57" s="177"/>
      <c r="Z57" s="177"/>
      <c r="AA57" s="288"/>
      <c r="AB57" s="287"/>
      <c r="AC57" s="288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0"/>
      <c r="B58" s="209"/>
      <c r="C58" s="251"/>
      <c r="D58" s="260"/>
      <c r="E58" s="199"/>
      <c r="F58" s="200"/>
      <c r="G58" s="261"/>
      <c r="H58" s="275"/>
      <c r="I58" s="173"/>
      <c r="J58" s="173"/>
      <c r="K58" s="173"/>
      <c r="L58" s="174"/>
      <c r="M58" s="173"/>
      <c r="N58" s="276"/>
      <c r="O58" s="287"/>
      <c r="P58" s="177"/>
      <c r="Q58" s="177"/>
      <c r="R58" s="177"/>
      <c r="S58" s="177"/>
      <c r="T58" s="210"/>
      <c r="U58" s="177"/>
      <c r="V58" s="178"/>
      <c r="W58" s="177"/>
      <c r="X58" s="177"/>
      <c r="Y58" s="177"/>
      <c r="Z58" s="177"/>
      <c r="AA58" s="288"/>
      <c r="AB58" s="458"/>
      <c r="AC58" s="453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0"/>
      <c r="B59" s="209"/>
      <c r="C59" s="251"/>
      <c r="D59" s="260"/>
      <c r="E59" s="199"/>
      <c r="F59" s="200"/>
      <c r="G59" s="261"/>
      <c r="H59" s="275"/>
      <c r="I59" s="173"/>
      <c r="J59" s="173"/>
      <c r="K59" s="173"/>
      <c r="L59" s="174"/>
      <c r="M59" s="173"/>
      <c r="N59" s="276"/>
      <c r="O59" s="287"/>
      <c r="P59" s="177"/>
      <c r="Q59" s="177"/>
      <c r="R59" s="177"/>
      <c r="S59" s="177"/>
      <c r="T59" s="210"/>
      <c r="U59" s="177"/>
      <c r="V59" s="178"/>
      <c r="W59" s="177"/>
      <c r="X59" s="177"/>
      <c r="Y59" s="177"/>
      <c r="Z59" s="177"/>
      <c r="AA59" s="288"/>
      <c r="AB59" s="458"/>
      <c r="AC59" s="453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0"/>
      <c r="B60" s="209"/>
      <c r="C60" s="251"/>
      <c r="D60" s="260"/>
      <c r="E60" s="199"/>
      <c r="F60" s="200"/>
      <c r="G60" s="261"/>
      <c r="H60" s="275"/>
      <c r="I60" s="173"/>
      <c r="J60" s="173"/>
      <c r="K60" s="173"/>
      <c r="L60" s="174"/>
      <c r="M60" s="173"/>
      <c r="N60" s="276"/>
      <c r="O60" s="287"/>
      <c r="P60" s="177"/>
      <c r="Q60" s="177"/>
      <c r="R60" s="177"/>
      <c r="S60" s="177"/>
      <c r="T60" s="210"/>
      <c r="U60" s="177"/>
      <c r="V60" s="178"/>
      <c r="W60" s="177"/>
      <c r="X60" s="177"/>
      <c r="Y60" s="177"/>
      <c r="Z60" s="177"/>
      <c r="AA60" s="288"/>
      <c r="AB60" s="287"/>
      <c r="AC60" s="288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0"/>
      <c r="B61" s="209"/>
      <c r="C61" s="251"/>
      <c r="D61" s="260"/>
      <c r="E61" s="199"/>
      <c r="F61" s="200"/>
      <c r="G61" s="261"/>
      <c r="H61" s="275"/>
      <c r="I61" s="173"/>
      <c r="J61" s="173"/>
      <c r="K61" s="173"/>
      <c r="L61" s="174"/>
      <c r="M61" s="173"/>
      <c r="N61" s="276"/>
      <c r="O61" s="287"/>
      <c r="P61" s="177"/>
      <c r="Q61" s="177"/>
      <c r="R61" s="177"/>
      <c r="S61" s="177"/>
      <c r="T61" s="210"/>
      <c r="U61" s="177"/>
      <c r="V61" s="178"/>
      <c r="W61" s="177"/>
      <c r="X61" s="177"/>
      <c r="Y61" s="177"/>
      <c r="Z61" s="177"/>
      <c r="AA61" s="288"/>
      <c r="AB61" s="458"/>
      <c r="AC61" s="453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0"/>
      <c r="B62" s="209"/>
      <c r="C62" s="251"/>
      <c r="D62" s="260"/>
      <c r="E62" s="199"/>
      <c r="F62" s="200"/>
      <c r="G62" s="261"/>
      <c r="H62" s="275"/>
      <c r="I62" s="173"/>
      <c r="J62" s="173"/>
      <c r="K62" s="173"/>
      <c r="L62" s="174"/>
      <c r="M62" s="173"/>
      <c r="N62" s="276"/>
      <c r="O62" s="287"/>
      <c r="P62" s="177"/>
      <c r="Q62" s="177"/>
      <c r="R62" s="177"/>
      <c r="S62" s="177"/>
      <c r="T62" s="210"/>
      <c r="U62" s="177"/>
      <c r="V62" s="178"/>
      <c r="W62" s="177"/>
      <c r="X62" s="177"/>
      <c r="Y62" s="177"/>
      <c r="Z62" s="177"/>
      <c r="AA62" s="288"/>
      <c r="AB62" s="458"/>
      <c r="AC62" s="453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0"/>
      <c r="B63" s="209"/>
      <c r="C63" s="251"/>
      <c r="D63" s="260"/>
      <c r="E63" s="199"/>
      <c r="F63" s="200"/>
      <c r="G63" s="261"/>
      <c r="H63" s="275"/>
      <c r="I63" s="173"/>
      <c r="J63" s="173"/>
      <c r="K63" s="173"/>
      <c r="L63" s="174"/>
      <c r="M63" s="173"/>
      <c r="N63" s="276"/>
      <c r="O63" s="287"/>
      <c r="P63" s="177"/>
      <c r="Q63" s="177"/>
      <c r="R63" s="177"/>
      <c r="S63" s="177"/>
      <c r="T63" s="210"/>
      <c r="U63" s="177"/>
      <c r="V63" s="178"/>
      <c r="W63" s="177"/>
      <c r="X63" s="177"/>
      <c r="Y63" s="177"/>
      <c r="Z63" s="177"/>
      <c r="AA63" s="288"/>
      <c r="AB63" s="287"/>
      <c r="AC63" s="288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0"/>
      <c r="B64" s="209"/>
      <c r="C64" s="251"/>
      <c r="D64" s="260"/>
      <c r="E64" s="199"/>
      <c r="F64" s="200"/>
      <c r="G64" s="261"/>
      <c r="H64" s="275"/>
      <c r="I64" s="173"/>
      <c r="J64" s="173"/>
      <c r="K64" s="173"/>
      <c r="L64" s="174"/>
      <c r="M64" s="173"/>
      <c r="N64" s="276"/>
      <c r="O64" s="287"/>
      <c r="P64" s="177"/>
      <c r="Q64" s="177"/>
      <c r="R64" s="177"/>
      <c r="S64" s="177"/>
      <c r="T64" s="210"/>
      <c r="U64" s="177"/>
      <c r="V64" s="178"/>
      <c r="W64" s="177"/>
      <c r="X64" s="177"/>
      <c r="Y64" s="177"/>
      <c r="Z64" s="177"/>
      <c r="AA64" s="288"/>
      <c r="AB64" s="458"/>
      <c r="AC64" s="453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0"/>
      <c r="B65" s="209"/>
      <c r="C65" s="251"/>
      <c r="D65" s="260"/>
      <c r="E65" s="199"/>
      <c r="F65" s="200"/>
      <c r="G65" s="261"/>
      <c r="H65" s="275"/>
      <c r="I65" s="173"/>
      <c r="J65" s="173"/>
      <c r="K65" s="173"/>
      <c r="L65" s="174"/>
      <c r="M65" s="173"/>
      <c r="N65" s="276"/>
      <c r="O65" s="287"/>
      <c r="P65" s="177"/>
      <c r="Q65" s="177"/>
      <c r="R65" s="177"/>
      <c r="S65" s="177"/>
      <c r="T65" s="210"/>
      <c r="U65" s="177"/>
      <c r="V65" s="178"/>
      <c r="W65" s="177"/>
      <c r="X65" s="177"/>
      <c r="Y65" s="177"/>
      <c r="Z65" s="177"/>
      <c r="AA65" s="288"/>
      <c r="AB65" s="287"/>
      <c r="AC65" s="288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0"/>
      <c r="B66" s="209"/>
      <c r="C66" s="251"/>
      <c r="D66" s="260"/>
      <c r="E66" s="199"/>
      <c r="F66" s="200"/>
      <c r="G66" s="261"/>
      <c r="H66" s="275"/>
      <c r="I66" s="173"/>
      <c r="J66" s="173"/>
      <c r="K66" s="173"/>
      <c r="L66" s="174"/>
      <c r="M66" s="173"/>
      <c r="N66" s="276"/>
      <c r="O66" s="287"/>
      <c r="P66" s="17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288"/>
      <c r="AB66" s="458"/>
      <c r="AC66" s="453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0"/>
      <c r="B67" s="209"/>
      <c r="C67" s="251"/>
      <c r="D67" s="260"/>
      <c r="E67" s="199"/>
      <c r="F67" s="200"/>
      <c r="G67" s="261"/>
      <c r="H67" s="275"/>
      <c r="I67" s="173"/>
      <c r="J67" s="173"/>
      <c r="K67" s="173"/>
      <c r="L67" s="174"/>
      <c r="M67" s="173"/>
      <c r="N67" s="276"/>
      <c r="O67" s="287"/>
      <c r="P67" s="177"/>
      <c r="Q67" s="177"/>
      <c r="R67" s="177"/>
      <c r="S67" s="177"/>
      <c r="T67" s="210"/>
      <c r="U67" s="177"/>
      <c r="V67" s="178"/>
      <c r="W67" s="177"/>
      <c r="X67" s="177"/>
      <c r="Y67" s="177"/>
      <c r="Z67" s="177"/>
      <c r="AA67" s="288"/>
      <c r="AB67" s="287"/>
      <c r="AC67" s="288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0"/>
      <c r="B68" s="209"/>
      <c r="C68" s="251"/>
      <c r="D68" s="260"/>
      <c r="E68" s="199"/>
      <c r="F68" s="200"/>
      <c r="G68" s="261"/>
      <c r="H68" s="275"/>
      <c r="I68" s="173"/>
      <c r="J68" s="173"/>
      <c r="K68" s="173"/>
      <c r="L68" s="174"/>
      <c r="M68" s="173"/>
      <c r="N68" s="276"/>
      <c r="O68" s="287"/>
      <c r="P68" s="177"/>
      <c r="Q68" s="177"/>
      <c r="R68" s="177"/>
      <c r="S68" s="177"/>
      <c r="T68" s="210"/>
      <c r="U68" s="177"/>
      <c r="V68" s="178"/>
      <c r="W68" s="177"/>
      <c r="X68" s="177"/>
      <c r="Y68" s="177"/>
      <c r="Z68" s="177"/>
      <c r="AA68" s="288"/>
      <c r="AB68" s="458"/>
      <c r="AC68" s="453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0"/>
      <c r="B69" s="209"/>
      <c r="C69" s="251"/>
      <c r="D69" s="260"/>
      <c r="E69" s="199"/>
      <c r="F69" s="200"/>
      <c r="G69" s="261"/>
      <c r="H69" s="275"/>
      <c r="I69" s="173"/>
      <c r="J69" s="173"/>
      <c r="K69" s="173"/>
      <c r="L69" s="174"/>
      <c r="M69" s="173"/>
      <c r="N69" s="276"/>
      <c r="O69" s="287"/>
      <c r="P69" s="177"/>
      <c r="Q69" s="177"/>
      <c r="R69" s="177"/>
      <c r="S69" s="177"/>
      <c r="T69" s="210"/>
      <c r="U69" s="177"/>
      <c r="V69" s="178"/>
      <c r="W69" s="177"/>
      <c r="X69" s="177"/>
      <c r="Y69" s="177"/>
      <c r="Z69" s="177"/>
      <c r="AA69" s="288"/>
      <c r="AB69" s="458"/>
      <c r="AC69" s="453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0"/>
      <c r="B70" s="209"/>
      <c r="C70" s="251"/>
      <c r="D70" s="260"/>
      <c r="E70" s="199"/>
      <c r="F70" s="200"/>
      <c r="G70" s="261"/>
      <c r="H70" s="275"/>
      <c r="I70" s="173"/>
      <c r="J70" s="173"/>
      <c r="K70" s="173"/>
      <c r="L70" s="174"/>
      <c r="M70" s="173"/>
      <c r="N70" s="276"/>
      <c r="O70" s="287"/>
      <c r="P70" s="177"/>
      <c r="Q70" s="177"/>
      <c r="R70" s="177"/>
      <c r="S70" s="177"/>
      <c r="T70" s="210"/>
      <c r="U70" s="177"/>
      <c r="V70" s="178"/>
      <c r="W70" s="177"/>
      <c r="X70" s="177"/>
      <c r="Y70" s="177"/>
      <c r="Z70" s="177"/>
      <c r="AA70" s="288"/>
      <c r="AB70" s="287"/>
      <c r="AC70" s="288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0"/>
      <c r="B71" s="209"/>
      <c r="C71" s="251"/>
      <c r="D71" s="260"/>
      <c r="E71" s="199"/>
      <c r="F71" s="200"/>
      <c r="G71" s="261"/>
      <c r="H71" s="275"/>
      <c r="I71" s="173"/>
      <c r="J71" s="173"/>
      <c r="K71" s="173"/>
      <c r="L71" s="174"/>
      <c r="M71" s="173"/>
      <c r="N71" s="276"/>
      <c r="O71" s="287"/>
      <c r="P71" s="177"/>
      <c r="Q71" s="177"/>
      <c r="R71" s="177"/>
      <c r="S71" s="177"/>
      <c r="T71" s="210"/>
      <c r="U71" s="177"/>
      <c r="V71" s="178"/>
      <c r="W71" s="177"/>
      <c r="X71" s="177"/>
      <c r="Y71" s="177"/>
      <c r="Z71" s="177"/>
      <c r="AA71" s="288"/>
      <c r="AB71" s="458"/>
      <c r="AC71" s="453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0"/>
      <c r="B72" s="209"/>
      <c r="C72" s="251"/>
      <c r="D72" s="260"/>
      <c r="E72" s="199"/>
      <c r="F72" s="200"/>
      <c r="G72" s="261"/>
      <c r="H72" s="275"/>
      <c r="I72" s="173"/>
      <c r="J72" s="173"/>
      <c r="K72" s="173"/>
      <c r="L72" s="174"/>
      <c r="M72" s="173"/>
      <c r="N72" s="276"/>
      <c r="O72" s="287"/>
      <c r="P72" s="177"/>
      <c r="Q72" s="177"/>
      <c r="R72" s="177"/>
      <c r="S72" s="177"/>
      <c r="T72" s="210"/>
      <c r="U72" s="177"/>
      <c r="V72" s="178"/>
      <c r="W72" s="177"/>
      <c r="X72" s="177"/>
      <c r="Y72" s="177"/>
      <c r="Z72" s="177"/>
      <c r="AA72" s="288"/>
      <c r="AB72" s="458"/>
      <c r="AC72" s="453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0"/>
      <c r="B73" s="209"/>
      <c r="C73" s="251"/>
      <c r="D73" s="260"/>
      <c r="E73" s="199"/>
      <c r="F73" s="200"/>
      <c r="G73" s="261"/>
      <c r="H73" s="275"/>
      <c r="I73" s="173"/>
      <c r="J73" s="173"/>
      <c r="K73" s="173"/>
      <c r="L73" s="174"/>
      <c r="M73" s="173"/>
      <c r="N73" s="276"/>
      <c r="O73" s="287"/>
      <c r="P73" s="177"/>
      <c r="Q73" s="177"/>
      <c r="R73" s="177"/>
      <c r="S73" s="177"/>
      <c r="T73" s="210"/>
      <c r="U73" s="177"/>
      <c r="V73" s="178"/>
      <c r="W73" s="177"/>
      <c r="X73" s="177"/>
      <c r="Y73" s="177"/>
      <c r="Z73" s="177"/>
      <c r="AA73" s="288"/>
      <c r="AB73" s="458"/>
      <c r="AC73" s="453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0"/>
      <c r="B74" s="209"/>
      <c r="C74" s="251"/>
      <c r="D74" s="260"/>
      <c r="E74" s="199"/>
      <c r="F74" s="200"/>
      <c r="G74" s="261"/>
      <c r="H74" s="275"/>
      <c r="I74" s="173"/>
      <c r="J74" s="173"/>
      <c r="K74" s="173"/>
      <c r="L74" s="174"/>
      <c r="M74" s="173"/>
      <c r="N74" s="276"/>
      <c r="O74" s="287"/>
      <c r="P74" s="177"/>
      <c r="Q74" s="177"/>
      <c r="R74" s="177"/>
      <c r="S74" s="177"/>
      <c r="T74" s="210"/>
      <c r="U74" s="177"/>
      <c r="V74" s="178"/>
      <c r="W74" s="177"/>
      <c r="X74" s="177"/>
      <c r="Y74" s="177"/>
      <c r="Z74" s="177"/>
      <c r="AA74" s="288"/>
      <c r="AB74" s="287"/>
      <c r="AC74" s="288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0"/>
      <c r="B75" s="209"/>
      <c r="C75" s="251"/>
      <c r="D75" s="260"/>
      <c r="E75" s="199"/>
      <c r="F75" s="200"/>
      <c r="G75" s="261"/>
      <c r="H75" s="275"/>
      <c r="I75" s="173"/>
      <c r="J75" s="173"/>
      <c r="K75" s="173"/>
      <c r="L75" s="174"/>
      <c r="M75" s="173"/>
      <c r="N75" s="276"/>
      <c r="O75" s="287"/>
      <c r="P75" s="177"/>
      <c r="Q75" s="177"/>
      <c r="R75" s="177"/>
      <c r="S75" s="177"/>
      <c r="T75" s="210"/>
      <c r="U75" s="177"/>
      <c r="V75" s="178"/>
      <c r="W75" s="177"/>
      <c r="X75" s="177"/>
      <c r="Y75" s="177"/>
      <c r="Z75" s="177"/>
      <c r="AA75" s="288"/>
      <c r="AB75" s="458"/>
      <c r="AC75" s="453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0"/>
      <c r="B76" s="209"/>
      <c r="C76" s="251"/>
      <c r="D76" s="260"/>
      <c r="E76" s="199"/>
      <c r="F76" s="200"/>
      <c r="G76" s="261"/>
      <c r="H76" s="275"/>
      <c r="I76" s="173"/>
      <c r="J76" s="173"/>
      <c r="K76" s="173"/>
      <c r="L76" s="174"/>
      <c r="M76" s="173"/>
      <c r="N76" s="276"/>
      <c r="O76" s="287"/>
      <c r="P76" s="177"/>
      <c r="Q76" s="177"/>
      <c r="R76" s="177"/>
      <c r="S76" s="177"/>
      <c r="T76" s="210"/>
      <c r="U76" s="177"/>
      <c r="V76" s="178"/>
      <c r="W76" s="177"/>
      <c r="X76" s="177"/>
      <c r="Y76" s="177"/>
      <c r="Z76" s="177"/>
      <c r="AA76" s="288"/>
      <c r="AB76" s="458"/>
      <c r="AC76" s="453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0"/>
      <c r="B77" s="209"/>
      <c r="C77" s="251"/>
      <c r="D77" s="260"/>
      <c r="E77" s="199"/>
      <c r="F77" s="200"/>
      <c r="G77" s="261"/>
      <c r="H77" s="275"/>
      <c r="I77" s="173"/>
      <c r="J77" s="173"/>
      <c r="K77" s="173"/>
      <c r="L77" s="174"/>
      <c r="M77" s="173"/>
      <c r="N77" s="276"/>
      <c r="O77" s="287"/>
      <c r="P77" s="177"/>
      <c r="Q77" s="177"/>
      <c r="R77" s="177"/>
      <c r="S77" s="177"/>
      <c r="T77" s="210"/>
      <c r="U77" s="177"/>
      <c r="V77" s="178"/>
      <c r="W77" s="177"/>
      <c r="X77" s="177"/>
      <c r="Y77" s="177"/>
      <c r="Z77" s="177"/>
      <c r="AA77" s="288"/>
      <c r="AB77" s="287"/>
      <c r="AC77" s="288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0"/>
      <c r="B78" s="209"/>
      <c r="C78" s="251"/>
      <c r="D78" s="260"/>
      <c r="E78" s="199"/>
      <c r="F78" s="200"/>
      <c r="G78" s="261"/>
      <c r="H78" s="275"/>
      <c r="I78" s="173"/>
      <c r="J78" s="173"/>
      <c r="K78" s="173"/>
      <c r="L78" s="174"/>
      <c r="M78" s="173"/>
      <c r="N78" s="276"/>
      <c r="O78" s="287"/>
      <c r="P78" s="177"/>
      <c r="Q78" s="177"/>
      <c r="R78" s="177"/>
      <c r="S78" s="177"/>
      <c r="T78" s="210"/>
      <c r="U78" s="177"/>
      <c r="V78" s="178"/>
      <c r="W78" s="177"/>
      <c r="X78" s="177"/>
      <c r="Y78" s="177"/>
      <c r="Z78" s="177"/>
      <c r="AA78" s="288"/>
      <c r="AB78" s="458"/>
      <c r="AC78" s="453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0"/>
      <c r="B79" s="209"/>
      <c r="C79" s="251"/>
      <c r="D79" s="260"/>
      <c r="E79" s="199"/>
      <c r="F79" s="200"/>
      <c r="G79" s="261"/>
      <c r="H79" s="275"/>
      <c r="I79" s="173"/>
      <c r="J79" s="173"/>
      <c r="K79" s="173"/>
      <c r="L79" s="174"/>
      <c r="M79" s="173"/>
      <c r="N79" s="276"/>
      <c r="O79" s="287"/>
      <c r="P79" s="177"/>
      <c r="Q79" s="177"/>
      <c r="R79" s="177"/>
      <c r="S79" s="177"/>
      <c r="T79" s="210"/>
      <c r="U79" s="177"/>
      <c r="V79" s="178"/>
      <c r="W79" s="177"/>
      <c r="X79" s="177"/>
      <c r="Y79" s="177"/>
      <c r="Z79" s="177"/>
      <c r="AA79" s="288"/>
      <c r="AB79" s="458"/>
      <c r="AC79" s="453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0"/>
      <c r="B80" s="209"/>
      <c r="C80" s="251"/>
      <c r="D80" s="260"/>
      <c r="E80" s="199"/>
      <c r="F80" s="200"/>
      <c r="G80" s="261"/>
      <c r="H80" s="275"/>
      <c r="I80" s="173"/>
      <c r="J80" s="173"/>
      <c r="K80" s="173"/>
      <c r="L80" s="174"/>
      <c r="M80" s="173"/>
      <c r="N80" s="276"/>
      <c r="O80" s="287"/>
      <c r="P80" s="177"/>
      <c r="Q80" s="177"/>
      <c r="R80" s="177"/>
      <c r="S80" s="177"/>
      <c r="T80" s="210"/>
      <c r="U80" s="177"/>
      <c r="V80" s="178"/>
      <c r="W80" s="177"/>
      <c r="X80" s="177"/>
      <c r="Y80" s="177"/>
      <c r="Z80" s="177"/>
      <c r="AA80" s="288"/>
      <c r="AB80" s="287"/>
      <c r="AC80" s="288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5" s="162" customFormat="1" ht="12" customHeight="1" x14ac:dyDescent="0.25">
      <c r="A81" s="250"/>
      <c r="B81" s="209"/>
      <c r="C81" s="251"/>
      <c r="D81" s="260"/>
      <c r="E81" s="199"/>
      <c r="F81" s="200"/>
      <c r="G81" s="261"/>
      <c r="H81" s="275"/>
      <c r="I81" s="173"/>
      <c r="J81" s="173"/>
      <c r="K81" s="173"/>
      <c r="L81" s="174"/>
      <c r="M81" s="173"/>
      <c r="N81" s="276"/>
      <c r="O81" s="287"/>
      <c r="P81" s="177"/>
      <c r="Q81" s="177"/>
      <c r="R81" s="177"/>
      <c r="S81" s="177"/>
      <c r="T81" s="210"/>
      <c r="U81" s="177"/>
      <c r="V81" s="178"/>
      <c r="W81" s="177"/>
      <c r="X81" s="177"/>
      <c r="Y81" s="177"/>
      <c r="Z81" s="177"/>
      <c r="AA81" s="288"/>
      <c r="AB81" s="458"/>
      <c r="AC81" s="453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5" s="162" customFormat="1" ht="12" customHeight="1" x14ac:dyDescent="0.25">
      <c r="A82" s="250"/>
      <c r="B82" s="209"/>
      <c r="C82" s="251"/>
      <c r="D82" s="260"/>
      <c r="E82" s="199"/>
      <c r="F82" s="200"/>
      <c r="G82" s="261"/>
      <c r="H82" s="275"/>
      <c r="I82" s="173"/>
      <c r="J82" s="173"/>
      <c r="K82" s="173"/>
      <c r="L82" s="174"/>
      <c r="M82" s="173"/>
      <c r="N82" s="276"/>
      <c r="O82" s="287"/>
      <c r="P82" s="177"/>
      <c r="Q82" s="177"/>
      <c r="R82" s="177"/>
      <c r="S82" s="177"/>
      <c r="T82" s="210"/>
      <c r="U82" s="177"/>
      <c r="V82" s="178"/>
      <c r="W82" s="177"/>
      <c r="X82" s="177"/>
      <c r="Y82" s="177"/>
      <c r="Z82" s="177"/>
      <c r="AA82" s="288"/>
      <c r="AB82" s="458"/>
      <c r="AC82" s="453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5" s="162" customFormat="1" ht="12" customHeight="1" x14ac:dyDescent="0.25">
      <c r="A83" s="250"/>
      <c r="B83" s="209"/>
      <c r="C83" s="251"/>
      <c r="D83" s="260"/>
      <c r="E83" s="199"/>
      <c r="F83" s="200"/>
      <c r="G83" s="261"/>
      <c r="H83" s="275"/>
      <c r="I83" s="173"/>
      <c r="J83" s="173"/>
      <c r="K83" s="173"/>
      <c r="L83" s="174"/>
      <c r="M83" s="173"/>
      <c r="N83" s="276"/>
      <c r="O83" s="287"/>
      <c r="P83" s="177"/>
      <c r="Q83" s="177"/>
      <c r="R83" s="177"/>
      <c r="S83" s="177"/>
      <c r="T83" s="210"/>
      <c r="U83" s="177"/>
      <c r="V83" s="178"/>
      <c r="W83" s="177"/>
      <c r="X83" s="177"/>
      <c r="Y83" s="177"/>
      <c r="Z83" s="177"/>
      <c r="AA83" s="288"/>
      <c r="AB83" s="287"/>
      <c r="AC83" s="288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5" s="162" customFormat="1" ht="12" customHeight="1" x14ac:dyDescent="0.25">
      <c r="A84" s="250"/>
      <c r="B84" s="209"/>
      <c r="C84" s="251"/>
      <c r="D84" s="260"/>
      <c r="E84" s="199"/>
      <c r="F84" s="200"/>
      <c r="G84" s="261"/>
      <c r="H84" s="275"/>
      <c r="I84" s="173"/>
      <c r="J84" s="173"/>
      <c r="K84" s="173"/>
      <c r="L84" s="174"/>
      <c r="M84" s="173"/>
      <c r="N84" s="276"/>
      <c r="O84" s="287"/>
      <c r="P84" s="177"/>
      <c r="Q84" s="177"/>
      <c r="R84" s="177"/>
      <c r="S84" s="177"/>
      <c r="T84" s="210"/>
      <c r="U84" s="177"/>
      <c r="V84" s="178"/>
      <c r="W84" s="177"/>
      <c r="X84" s="177"/>
      <c r="Y84" s="177"/>
      <c r="Z84" s="177"/>
      <c r="AA84" s="288"/>
      <c r="AB84" s="458"/>
      <c r="AC84" s="453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5" s="162" customFormat="1" ht="12" customHeight="1" x14ac:dyDescent="0.25">
      <c r="A85" s="250"/>
      <c r="B85" s="209"/>
      <c r="C85" s="251"/>
      <c r="D85" s="260"/>
      <c r="E85" s="199"/>
      <c r="F85" s="200"/>
      <c r="G85" s="261"/>
      <c r="H85" s="275"/>
      <c r="I85" s="173"/>
      <c r="J85" s="173"/>
      <c r="K85" s="173"/>
      <c r="L85" s="174"/>
      <c r="M85" s="173"/>
      <c r="N85" s="276"/>
      <c r="O85" s="287"/>
      <c r="P85" s="177"/>
      <c r="Q85" s="177"/>
      <c r="R85" s="177"/>
      <c r="S85" s="177"/>
      <c r="T85" s="210"/>
      <c r="U85" s="177"/>
      <c r="V85" s="178"/>
      <c r="W85" s="177"/>
      <c r="X85" s="177"/>
      <c r="Y85" s="177"/>
      <c r="Z85" s="177"/>
      <c r="AA85" s="288"/>
      <c r="AB85" s="287"/>
      <c r="AC85" s="288"/>
      <c r="AD85" s="160"/>
      <c r="AE85" s="160"/>
      <c r="AF85" s="160"/>
      <c r="AG85" s="160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</row>
    <row r="86" spans="1:115" s="162" customFormat="1" ht="12" customHeight="1" x14ac:dyDescent="0.25">
      <c r="A86" s="250"/>
      <c r="B86" s="209"/>
      <c r="C86" s="251"/>
      <c r="D86" s="260"/>
      <c r="E86" s="199"/>
      <c r="F86" s="200"/>
      <c r="G86" s="261"/>
      <c r="H86" s="275"/>
      <c r="I86" s="173"/>
      <c r="J86" s="173"/>
      <c r="K86" s="173"/>
      <c r="L86" s="174"/>
      <c r="M86" s="173"/>
      <c r="N86" s="276"/>
      <c r="O86" s="287"/>
      <c r="P86" s="177"/>
      <c r="Q86" s="177"/>
      <c r="R86" s="177"/>
      <c r="S86" s="177"/>
      <c r="T86" s="210"/>
      <c r="U86" s="177"/>
      <c r="V86" s="178"/>
      <c r="W86" s="177"/>
      <c r="X86" s="177"/>
      <c r="Y86" s="177"/>
      <c r="Z86" s="177"/>
      <c r="AA86" s="288"/>
      <c r="AB86" s="458"/>
      <c r="AC86" s="453"/>
      <c r="AD86" s="160"/>
      <c r="AE86" s="160"/>
      <c r="AF86" s="160"/>
      <c r="AG86" s="160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</row>
    <row r="87" spans="1:115" s="162" customFormat="1" ht="12" customHeight="1" x14ac:dyDescent="0.25">
      <c r="A87" s="250"/>
      <c r="B87" s="209"/>
      <c r="C87" s="251"/>
      <c r="D87" s="260"/>
      <c r="E87" s="199"/>
      <c r="F87" s="200"/>
      <c r="G87" s="261"/>
      <c r="H87" s="275"/>
      <c r="I87" s="173"/>
      <c r="J87" s="173"/>
      <c r="K87" s="173"/>
      <c r="L87" s="174"/>
      <c r="M87" s="173"/>
      <c r="N87" s="276"/>
      <c r="O87" s="287"/>
      <c r="P87" s="177"/>
      <c r="Q87" s="177"/>
      <c r="R87" s="177"/>
      <c r="S87" s="177"/>
      <c r="T87" s="210"/>
      <c r="U87" s="177"/>
      <c r="V87" s="178"/>
      <c r="W87" s="177"/>
      <c r="X87" s="177"/>
      <c r="Y87" s="177"/>
      <c r="Z87" s="177"/>
      <c r="AA87" s="288"/>
      <c r="AB87" s="287"/>
      <c r="AC87" s="288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5" s="162" customFormat="1" ht="12" customHeight="1" x14ac:dyDescent="0.25">
      <c r="A88" s="250"/>
      <c r="B88" s="209"/>
      <c r="C88" s="251"/>
      <c r="D88" s="260"/>
      <c r="E88" s="199"/>
      <c r="F88" s="200"/>
      <c r="G88" s="261"/>
      <c r="H88" s="275"/>
      <c r="I88" s="173"/>
      <c r="J88" s="173"/>
      <c r="K88" s="173"/>
      <c r="L88" s="174"/>
      <c r="M88" s="173"/>
      <c r="N88" s="276"/>
      <c r="O88" s="287"/>
      <c r="P88" s="177"/>
      <c r="Q88" s="177"/>
      <c r="R88" s="177"/>
      <c r="S88" s="177"/>
      <c r="T88" s="210"/>
      <c r="U88" s="177"/>
      <c r="V88" s="178"/>
      <c r="W88" s="177"/>
      <c r="X88" s="177"/>
      <c r="Y88" s="177"/>
      <c r="Z88" s="177"/>
      <c r="AA88" s="288"/>
      <c r="AB88" s="458"/>
      <c r="AC88" s="453"/>
      <c r="AD88" s="160"/>
      <c r="AE88" s="160"/>
      <c r="AF88" s="160"/>
      <c r="AG88" s="160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</row>
    <row r="89" spans="1:115" s="162" customFormat="1" ht="12" customHeight="1" x14ac:dyDescent="0.25">
      <c r="A89" s="250"/>
      <c r="B89" s="209"/>
      <c r="C89" s="251"/>
      <c r="D89" s="260"/>
      <c r="E89" s="199"/>
      <c r="F89" s="200"/>
      <c r="G89" s="261"/>
      <c r="H89" s="275"/>
      <c r="I89" s="173"/>
      <c r="J89" s="173"/>
      <c r="K89" s="173"/>
      <c r="L89" s="174"/>
      <c r="M89" s="173"/>
      <c r="N89" s="276"/>
      <c r="O89" s="287"/>
      <c r="P89" s="177"/>
      <c r="Q89" s="177"/>
      <c r="R89" s="177"/>
      <c r="S89" s="177"/>
      <c r="T89" s="210"/>
      <c r="U89" s="177"/>
      <c r="V89" s="178"/>
      <c r="W89" s="177"/>
      <c r="X89" s="177"/>
      <c r="Y89" s="177"/>
      <c r="Z89" s="177"/>
      <c r="AA89" s="288"/>
      <c r="AB89" s="458"/>
      <c r="AC89" s="453"/>
      <c r="AD89" s="160"/>
      <c r="AE89" s="160"/>
      <c r="AF89" s="160"/>
      <c r="AG89" s="160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</row>
    <row r="90" spans="1:115" s="162" customFormat="1" ht="12" customHeight="1" x14ac:dyDescent="0.25">
      <c r="A90" s="250"/>
      <c r="B90" s="209"/>
      <c r="C90" s="251"/>
      <c r="D90" s="260"/>
      <c r="E90" s="199"/>
      <c r="F90" s="200"/>
      <c r="G90" s="261"/>
      <c r="H90" s="275"/>
      <c r="I90" s="173"/>
      <c r="J90" s="173"/>
      <c r="K90" s="173"/>
      <c r="L90" s="174"/>
      <c r="M90" s="173"/>
      <c r="N90" s="276"/>
      <c r="O90" s="287"/>
      <c r="P90" s="177"/>
      <c r="Q90" s="177"/>
      <c r="R90" s="177"/>
      <c r="S90" s="177"/>
      <c r="T90" s="210"/>
      <c r="U90" s="177"/>
      <c r="V90" s="178"/>
      <c r="W90" s="177"/>
      <c r="X90" s="177"/>
      <c r="Y90" s="177"/>
      <c r="Z90" s="177"/>
      <c r="AA90" s="288"/>
      <c r="AB90" s="458"/>
      <c r="AC90" s="453"/>
      <c r="AD90" s="160"/>
      <c r="AE90" s="160"/>
      <c r="AF90" s="160"/>
      <c r="AG90" s="160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</row>
    <row r="91" spans="1:115" s="162" customFormat="1" ht="12" customHeight="1" x14ac:dyDescent="0.25">
      <c r="A91" s="250"/>
      <c r="B91" s="209"/>
      <c r="C91" s="251"/>
      <c r="D91" s="260"/>
      <c r="E91" s="199"/>
      <c r="F91" s="200"/>
      <c r="G91" s="261"/>
      <c r="H91" s="275"/>
      <c r="I91" s="173"/>
      <c r="J91" s="173"/>
      <c r="K91" s="173"/>
      <c r="L91" s="174"/>
      <c r="M91" s="173"/>
      <c r="N91" s="276"/>
      <c r="O91" s="287"/>
      <c r="P91" s="177"/>
      <c r="Q91" s="177"/>
      <c r="R91" s="177"/>
      <c r="S91" s="177"/>
      <c r="T91" s="210"/>
      <c r="U91" s="177"/>
      <c r="V91" s="178"/>
      <c r="W91" s="177"/>
      <c r="X91" s="177"/>
      <c r="Y91" s="177"/>
      <c r="Z91" s="177"/>
      <c r="AA91" s="288"/>
      <c r="AB91" s="458"/>
      <c r="AC91" s="453"/>
      <c r="AD91" s="160"/>
      <c r="AE91" s="160"/>
      <c r="AF91" s="160"/>
      <c r="AG91" s="160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</row>
    <row r="92" spans="1:115" s="162" customFormat="1" ht="12" customHeight="1" x14ac:dyDescent="0.25">
      <c r="A92" s="250"/>
      <c r="B92" s="209"/>
      <c r="C92" s="251"/>
      <c r="D92" s="260"/>
      <c r="E92" s="199"/>
      <c r="F92" s="200"/>
      <c r="G92" s="261"/>
      <c r="H92" s="275"/>
      <c r="I92" s="173"/>
      <c r="J92" s="173"/>
      <c r="K92" s="173"/>
      <c r="L92" s="174"/>
      <c r="M92" s="173"/>
      <c r="N92" s="276"/>
      <c r="O92" s="287"/>
      <c r="P92" s="177"/>
      <c r="Q92" s="177"/>
      <c r="R92" s="177"/>
      <c r="S92" s="177"/>
      <c r="T92" s="210"/>
      <c r="U92" s="177"/>
      <c r="V92" s="178"/>
      <c r="W92" s="177"/>
      <c r="X92" s="177"/>
      <c r="Y92" s="177"/>
      <c r="Z92" s="177"/>
      <c r="AA92" s="288"/>
      <c r="AB92" s="287"/>
      <c r="AC92" s="288"/>
      <c r="AD92" s="160"/>
      <c r="AE92" s="160"/>
      <c r="AF92" s="160"/>
      <c r="AG92" s="160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</row>
    <row r="93" spans="1:115" s="162" customFormat="1" ht="12" customHeight="1" x14ac:dyDescent="0.25">
      <c r="A93" s="250"/>
      <c r="B93" s="209"/>
      <c r="C93" s="251"/>
      <c r="D93" s="260"/>
      <c r="E93" s="199"/>
      <c r="F93" s="200"/>
      <c r="G93" s="261"/>
      <c r="H93" s="275"/>
      <c r="I93" s="173"/>
      <c r="J93" s="173"/>
      <c r="K93" s="173"/>
      <c r="L93" s="174"/>
      <c r="M93" s="173"/>
      <c r="N93" s="276"/>
      <c r="O93" s="287"/>
      <c r="P93" s="177"/>
      <c r="Q93" s="177"/>
      <c r="R93" s="177"/>
      <c r="S93" s="177"/>
      <c r="T93" s="210"/>
      <c r="U93" s="177"/>
      <c r="V93" s="178"/>
      <c r="W93" s="177"/>
      <c r="X93" s="177"/>
      <c r="Y93" s="177"/>
      <c r="Z93" s="177"/>
      <c r="AA93" s="288"/>
      <c r="AB93" s="458"/>
      <c r="AC93" s="453"/>
      <c r="AD93" s="160"/>
      <c r="AE93" s="160"/>
      <c r="AF93" s="160"/>
      <c r="AG93" s="160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</row>
    <row r="94" spans="1:115" s="162" customFormat="1" ht="12" customHeight="1" x14ac:dyDescent="0.25">
      <c r="A94" s="250"/>
      <c r="B94" s="209"/>
      <c r="C94" s="251"/>
      <c r="D94" s="260"/>
      <c r="E94" s="199"/>
      <c r="F94" s="200"/>
      <c r="G94" s="261"/>
      <c r="H94" s="275"/>
      <c r="I94" s="173"/>
      <c r="J94" s="173"/>
      <c r="K94" s="173"/>
      <c r="L94" s="174"/>
      <c r="M94" s="173"/>
      <c r="N94" s="276"/>
      <c r="O94" s="287"/>
      <c r="P94" s="177"/>
      <c r="Q94" s="177"/>
      <c r="R94" s="177"/>
      <c r="S94" s="177"/>
      <c r="T94" s="210"/>
      <c r="U94" s="177"/>
      <c r="V94" s="178"/>
      <c r="W94" s="177"/>
      <c r="X94" s="177"/>
      <c r="Y94" s="177"/>
      <c r="Z94" s="177"/>
      <c r="AA94" s="288"/>
      <c r="AB94" s="458"/>
      <c r="AC94" s="453"/>
      <c r="AD94" s="160"/>
      <c r="AE94" s="160"/>
      <c r="AF94" s="160"/>
      <c r="AG94" s="160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</row>
    <row r="95" spans="1:115" s="162" customFormat="1" ht="12" customHeight="1" x14ac:dyDescent="0.25">
      <c r="A95" s="250"/>
      <c r="B95" s="209"/>
      <c r="C95" s="251"/>
      <c r="D95" s="260"/>
      <c r="E95" s="199"/>
      <c r="F95" s="200"/>
      <c r="G95" s="261"/>
      <c r="H95" s="275"/>
      <c r="I95" s="173"/>
      <c r="J95" s="173"/>
      <c r="K95" s="173"/>
      <c r="L95" s="174"/>
      <c r="M95" s="173"/>
      <c r="N95" s="276"/>
      <c r="O95" s="287"/>
      <c r="P95" s="177"/>
      <c r="Q95" s="177"/>
      <c r="R95" s="177"/>
      <c r="S95" s="177"/>
      <c r="T95" s="210"/>
      <c r="U95" s="177"/>
      <c r="V95" s="178"/>
      <c r="W95" s="177"/>
      <c r="X95" s="177"/>
      <c r="Y95" s="177"/>
      <c r="Z95" s="177"/>
      <c r="AA95" s="288"/>
      <c r="AB95" s="287"/>
      <c r="AC95" s="288"/>
      <c r="AD95" s="160"/>
      <c r="AE95" s="160"/>
      <c r="AF95" s="160"/>
      <c r="AG95" s="160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</row>
    <row r="96" spans="1:115" s="162" customFormat="1" ht="12" customHeight="1" x14ac:dyDescent="0.25">
      <c r="A96" s="250"/>
      <c r="B96" s="209"/>
      <c r="C96" s="251"/>
      <c r="D96" s="260"/>
      <c r="E96" s="199"/>
      <c r="F96" s="200"/>
      <c r="G96" s="261"/>
      <c r="H96" s="275"/>
      <c r="I96" s="173"/>
      <c r="J96" s="173"/>
      <c r="K96" s="173"/>
      <c r="L96" s="174"/>
      <c r="M96" s="173"/>
      <c r="N96" s="276"/>
      <c r="O96" s="287"/>
      <c r="P96" s="177"/>
      <c r="Q96" s="177"/>
      <c r="R96" s="177"/>
      <c r="S96" s="177"/>
      <c r="T96" s="210"/>
      <c r="U96" s="177"/>
      <c r="V96" s="178"/>
      <c r="W96" s="177"/>
      <c r="X96" s="177"/>
      <c r="Y96" s="177"/>
      <c r="Z96" s="177"/>
      <c r="AA96" s="288"/>
      <c r="AB96" s="458"/>
      <c r="AC96" s="453"/>
      <c r="AD96" s="160"/>
      <c r="AE96" s="160"/>
      <c r="AF96" s="160"/>
      <c r="AG96" s="160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</row>
    <row r="97" spans="1:115" s="162" customFormat="1" ht="12" customHeight="1" x14ac:dyDescent="0.25">
      <c r="A97" s="250"/>
      <c r="B97" s="209"/>
      <c r="C97" s="251"/>
      <c r="D97" s="260"/>
      <c r="E97" s="199"/>
      <c r="F97" s="200"/>
      <c r="G97" s="261"/>
      <c r="H97" s="275"/>
      <c r="I97" s="173"/>
      <c r="J97" s="173"/>
      <c r="K97" s="173"/>
      <c r="L97" s="174"/>
      <c r="M97" s="173"/>
      <c r="N97" s="276"/>
      <c r="O97" s="287"/>
      <c r="P97" s="177"/>
      <c r="Q97" s="177"/>
      <c r="R97" s="177"/>
      <c r="S97" s="177"/>
      <c r="T97" s="210"/>
      <c r="U97" s="177"/>
      <c r="V97" s="178"/>
      <c r="W97" s="177"/>
      <c r="X97" s="177"/>
      <c r="Y97" s="177"/>
      <c r="Z97" s="177"/>
      <c r="AA97" s="288"/>
      <c r="AB97" s="458"/>
      <c r="AC97" s="453"/>
      <c r="AD97" s="160"/>
      <c r="AE97" s="160"/>
      <c r="AF97" s="160"/>
      <c r="AG97" s="160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</row>
    <row r="98" spans="1:115" s="162" customFormat="1" ht="12" customHeight="1" x14ac:dyDescent="0.25">
      <c r="A98" s="250"/>
      <c r="B98" s="209"/>
      <c r="C98" s="251"/>
      <c r="D98" s="260"/>
      <c r="E98" s="199"/>
      <c r="F98" s="200"/>
      <c r="G98" s="261"/>
      <c r="H98" s="275"/>
      <c r="I98" s="173"/>
      <c r="J98" s="173"/>
      <c r="K98" s="173"/>
      <c r="L98" s="174"/>
      <c r="M98" s="173"/>
      <c r="N98" s="276"/>
      <c r="O98" s="287"/>
      <c r="P98" s="177"/>
      <c r="Q98" s="177"/>
      <c r="R98" s="177"/>
      <c r="S98" s="177"/>
      <c r="T98" s="210"/>
      <c r="U98" s="177"/>
      <c r="V98" s="178"/>
      <c r="W98" s="177"/>
      <c r="X98" s="177"/>
      <c r="Y98" s="177"/>
      <c r="Z98" s="177"/>
      <c r="AA98" s="288"/>
      <c r="AB98" s="287"/>
      <c r="AC98" s="288"/>
      <c r="AD98" s="160"/>
      <c r="AE98" s="160"/>
      <c r="AF98" s="160"/>
      <c r="AG98" s="160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</row>
    <row r="99" spans="1:115" s="162" customFormat="1" ht="12" customHeight="1" x14ac:dyDescent="0.25">
      <c r="A99" s="250"/>
      <c r="B99" s="209"/>
      <c r="C99" s="251"/>
      <c r="D99" s="260"/>
      <c r="E99" s="199"/>
      <c r="F99" s="200"/>
      <c r="G99" s="261"/>
      <c r="H99" s="275"/>
      <c r="I99" s="173"/>
      <c r="J99" s="173"/>
      <c r="K99" s="173"/>
      <c r="L99" s="174"/>
      <c r="M99" s="173"/>
      <c r="N99" s="276"/>
      <c r="O99" s="287"/>
      <c r="P99" s="17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288"/>
      <c r="AB99" s="458"/>
      <c r="AC99" s="453"/>
      <c r="AD99" s="160"/>
      <c r="AE99" s="160"/>
      <c r="AF99" s="160"/>
      <c r="AG99" s="160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</row>
    <row r="100" spans="1:115" s="162" customFormat="1" ht="12" customHeight="1" x14ac:dyDescent="0.25">
      <c r="A100" s="250"/>
      <c r="B100" s="209"/>
      <c r="C100" s="251"/>
      <c r="D100" s="260"/>
      <c r="E100" s="199"/>
      <c r="F100" s="200"/>
      <c r="G100" s="261"/>
      <c r="H100" s="275"/>
      <c r="I100" s="173"/>
      <c r="J100" s="173"/>
      <c r="K100" s="173"/>
      <c r="L100" s="174"/>
      <c r="M100" s="173"/>
      <c r="N100" s="276"/>
      <c r="O100" s="287"/>
      <c r="P100" s="177"/>
      <c r="Q100" s="177"/>
      <c r="R100" s="177"/>
      <c r="S100" s="177"/>
      <c r="T100" s="210"/>
      <c r="U100" s="177"/>
      <c r="V100" s="178"/>
      <c r="W100" s="177"/>
      <c r="X100" s="177"/>
      <c r="Y100" s="177"/>
      <c r="Z100" s="177"/>
      <c r="AA100" s="288"/>
      <c r="AB100" s="287"/>
      <c r="AC100" s="288"/>
      <c r="AD100" s="160"/>
      <c r="AE100" s="160"/>
      <c r="AF100" s="160"/>
      <c r="AG100" s="160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</row>
    <row r="101" spans="1:115" s="162" customFormat="1" ht="12" customHeight="1" x14ac:dyDescent="0.25">
      <c r="A101" s="250"/>
      <c r="B101" s="209"/>
      <c r="C101" s="251"/>
      <c r="D101" s="260"/>
      <c r="E101" s="199"/>
      <c r="F101" s="200"/>
      <c r="G101" s="261"/>
      <c r="H101" s="275"/>
      <c r="I101" s="173"/>
      <c r="J101" s="173"/>
      <c r="K101" s="173"/>
      <c r="L101" s="174"/>
      <c r="M101" s="173"/>
      <c r="N101" s="276"/>
      <c r="O101" s="287"/>
      <c r="P101" s="177"/>
      <c r="Q101" s="177"/>
      <c r="R101" s="177"/>
      <c r="S101" s="177"/>
      <c r="T101" s="210"/>
      <c r="U101" s="177"/>
      <c r="V101" s="178"/>
      <c r="W101" s="177"/>
      <c r="X101" s="177"/>
      <c r="Y101" s="177"/>
      <c r="Z101" s="177"/>
      <c r="AA101" s="288"/>
      <c r="AB101" s="458"/>
      <c r="AC101" s="453"/>
      <c r="AD101" s="160"/>
      <c r="AE101" s="160"/>
      <c r="AF101" s="160"/>
      <c r="AG101" s="160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</row>
    <row r="102" spans="1:115" s="162" customFormat="1" ht="12" customHeight="1" x14ac:dyDescent="0.25">
      <c r="A102" s="250"/>
      <c r="B102" s="209"/>
      <c r="C102" s="251"/>
      <c r="D102" s="260"/>
      <c r="E102" s="199"/>
      <c r="F102" s="200"/>
      <c r="G102" s="261"/>
      <c r="H102" s="275"/>
      <c r="I102" s="173"/>
      <c r="J102" s="173"/>
      <c r="K102" s="173"/>
      <c r="L102" s="174"/>
      <c r="M102" s="173"/>
      <c r="N102" s="276"/>
      <c r="O102" s="287"/>
      <c r="P102" s="177"/>
      <c r="Q102" s="177"/>
      <c r="R102" s="177"/>
      <c r="S102" s="177"/>
      <c r="T102" s="210"/>
      <c r="U102" s="177"/>
      <c r="V102" s="178"/>
      <c r="W102" s="177"/>
      <c r="X102" s="177"/>
      <c r="Y102" s="177"/>
      <c r="Z102" s="177"/>
      <c r="AA102" s="288"/>
      <c r="AB102" s="287"/>
      <c r="AC102" s="288"/>
      <c r="AD102" s="160"/>
      <c r="AE102" s="160"/>
      <c r="AF102" s="160"/>
      <c r="AG102" s="160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</row>
    <row r="103" spans="1:115" s="162" customFormat="1" ht="12" customHeight="1" x14ac:dyDescent="0.25">
      <c r="A103" s="250"/>
      <c r="B103" s="209"/>
      <c r="C103" s="251"/>
      <c r="D103" s="260"/>
      <c r="E103" s="199"/>
      <c r="F103" s="200"/>
      <c r="G103" s="261"/>
      <c r="H103" s="275"/>
      <c r="I103" s="173"/>
      <c r="J103" s="173"/>
      <c r="K103" s="173"/>
      <c r="L103" s="174"/>
      <c r="M103" s="173"/>
      <c r="N103" s="276"/>
      <c r="O103" s="287"/>
      <c r="P103" s="17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288"/>
      <c r="AB103" s="458"/>
      <c r="AC103" s="453"/>
      <c r="AD103" s="160"/>
      <c r="AE103" s="160"/>
      <c r="AF103" s="160"/>
      <c r="AG103" s="160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</row>
    <row r="104" spans="1:115" s="162" customFormat="1" ht="12" customHeight="1" x14ac:dyDescent="0.25">
      <c r="A104" s="250"/>
      <c r="B104" s="209"/>
      <c r="C104" s="251"/>
      <c r="D104" s="260"/>
      <c r="E104" s="199"/>
      <c r="F104" s="200"/>
      <c r="G104" s="261"/>
      <c r="H104" s="275"/>
      <c r="I104" s="173"/>
      <c r="J104" s="173"/>
      <c r="K104" s="173"/>
      <c r="L104" s="174"/>
      <c r="M104" s="173"/>
      <c r="N104" s="276"/>
      <c r="O104" s="287"/>
      <c r="P104" s="177"/>
      <c r="Q104" s="177"/>
      <c r="R104" s="177"/>
      <c r="S104" s="177"/>
      <c r="T104" s="210"/>
      <c r="U104" s="177"/>
      <c r="V104" s="178"/>
      <c r="W104" s="177"/>
      <c r="X104" s="177"/>
      <c r="Y104" s="177"/>
      <c r="Z104" s="177"/>
      <c r="AA104" s="288"/>
      <c r="AB104" s="458"/>
      <c r="AC104" s="453"/>
      <c r="AD104" s="160"/>
      <c r="AE104" s="160"/>
      <c r="AF104" s="160"/>
      <c r="AG104" s="160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</row>
    <row r="105" spans="1:115" s="162" customFormat="1" ht="12" customHeight="1" x14ac:dyDescent="0.25">
      <c r="A105" s="250"/>
      <c r="B105" s="209"/>
      <c r="C105" s="251"/>
      <c r="D105" s="260"/>
      <c r="E105" s="199"/>
      <c r="F105" s="200"/>
      <c r="G105" s="261"/>
      <c r="H105" s="275"/>
      <c r="I105" s="173"/>
      <c r="J105" s="173"/>
      <c r="K105" s="173"/>
      <c r="L105" s="174"/>
      <c r="M105" s="173"/>
      <c r="N105" s="276"/>
      <c r="O105" s="287"/>
      <c r="P105" s="17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288"/>
      <c r="AB105" s="287"/>
      <c r="AC105" s="288"/>
      <c r="AD105" s="160"/>
      <c r="AE105" s="160"/>
      <c r="AF105" s="160"/>
      <c r="AG105" s="160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</row>
    <row r="106" spans="1:115" s="162" customFormat="1" ht="12" customHeight="1" x14ac:dyDescent="0.25">
      <c r="A106" s="250"/>
      <c r="B106" s="209"/>
      <c r="C106" s="251"/>
      <c r="D106" s="260"/>
      <c r="E106" s="199"/>
      <c r="F106" s="200"/>
      <c r="G106" s="261"/>
      <c r="H106" s="275"/>
      <c r="I106" s="173"/>
      <c r="J106" s="173"/>
      <c r="K106" s="173"/>
      <c r="L106" s="174"/>
      <c r="M106" s="173"/>
      <c r="N106" s="276"/>
      <c r="O106" s="287"/>
      <c r="P106" s="177"/>
      <c r="Q106" s="177"/>
      <c r="R106" s="177"/>
      <c r="S106" s="177"/>
      <c r="T106" s="210"/>
      <c r="U106" s="177"/>
      <c r="V106" s="178"/>
      <c r="W106" s="177"/>
      <c r="X106" s="177"/>
      <c r="Y106" s="177"/>
      <c r="Z106" s="177"/>
      <c r="AA106" s="288"/>
      <c r="AB106" s="458"/>
      <c r="AC106" s="453"/>
      <c r="AD106" s="160"/>
      <c r="AE106" s="160"/>
      <c r="AF106" s="160"/>
      <c r="AG106" s="160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</row>
    <row r="107" spans="1:115" s="162" customFormat="1" ht="12" customHeight="1" x14ac:dyDescent="0.25">
      <c r="A107" s="250"/>
      <c r="B107" s="209"/>
      <c r="C107" s="251"/>
      <c r="D107" s="260"/>
      <c r="E107" s="199"/>
      <c r="F107" s="200"/>
      <c r="G107" s="261"/>
      <c r="H107" s="275"/>
      <c r="I107" s="173"/>
      <c r="J107" s="173"/>
      <c r="K107" s="173"/>
      <c r="L107" s="174"/>
      <c r="M107" s="173"/>
      <c r="N107" s="276"/>
      <c r="O107" s="287"/>
      <c r="P107" s="177"/>
      <c r="Q107" s="177"/>
      <c r="R107" s="177"/>
      <c r="S107" s="177"/>
      <c r="T107" s="210"/>
      <c r="U107" s="177"/>
      <c r="V107" s="178"/>
      <c r="W107" s="177"/>
      <c r="X107" s="177"/>
      <c r="Y107" s="177"/>
      <c r="Z107" s="177"/>
      <c r="AA107" s="288"/>
      <c r="AB107" s="458"/>
      <c r="AC107" s="453"/>
      <c r="AD107" s="160"/>
      <c r="AE107" s="160"/>
      <c r="AF107" s="160"/>
      <c r="AG107" s="160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</row>
    <row r="108" spans="1:115" s="162" customFormat="1" ht="12" customHeight="1" x14ac:dyDescent="0.25">
      <c r="A108" s="250"/>
      <c r="B108" s="209"/>
      <c r="C108" s="251"/>
      <c r="D108" s="260"/>
      <c r="E108" s="199"/>
      <c r="F108" s="200"/>
      <c r="G108" s="261"/>
      <c r="H108" s="275"/>
      <c r="I108" s="173"/>
      <c r="J108" s="173"/>
      <c r="K108" s="173"/>
      <c r="L108" s="174"/>
      <c r="M108" s="173"/>
      <c r="N108" s="276"/>
      <c r="O108" s="287"/>
      <c r="P108" s="177"/>
      <c r="Q108" s="177"/>
      <c r="R108" s="177"/>
      <c r="S108" s="177"/>
      <c r="T108" s="210"/>
      <c r="U108" s="177"/>
      <c r="V108" s="178"/>
      <c r="W108" s="177"/>
      <c r="X108" s="177"/>
      <c r="Y108" s="177"/>
      <c r="Z108" s="177"/>
      <c r="AA108" s="288"/>
      <c r="AB108" s="458"/>
      <c r="AC108" s="453"/>
      <c r="AD108" s="160"/>
      <c r="AE108" s="160"/>
      <c r="AF108" s="160"/>
      <c r="AG108" s="160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</row>
    <row r="109" spans="1:115" s="162" customFormat="1" ht="12" customHeight="1" x14ac:dyDescent="0.25">
      <c r="A109" s="250"/>
      <c r="B109" s="209"/>
      <c r="C109" s="251"/>
      <c r="D109" s="260"/>
      <c r="E109" s="199"/>
      <c r="F109" s="200"/>
      <c r="G109" s="261"/>
      <c r="H109" s="275"/>
      <c r="I109" s="173"/>
      <c r="J109" s="173"/>
      <c r="K109" s="173"/>
      <c r="L109" s="174"/>
      <c r="M109" s="173"/>
      <c r="N109" s="276"/>
      <c r="O109" s="287"/>
      <c r="P109" s="177"/>
      <c r="Q109" s="177"/>
      <c r="R109" s="177"/>
      <c r="S109" s="177"/>
      <c r="T109" s="210"/>
      <c r="U109" s="177"/>
      <c r="V109" s="178"/>
      <c r="W109" s="177"/>
      <c r="X109" s="177"/>
      <c r="Y109" s="177"/>
      <c r="Z109" s="177"/>
      <c r="AA109" s="288"/>
      <c r="AB109" s="458"/>
      <c r="AC109" s="453"/>
      <c r="AD109" s="160"/>
      <c r="AE109" s="160"/>
      <c r="AF109" s="160"/>
      <c r="AG109" s="160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</row>
    <row r="110" spans="1:115" s="162" customFormat="1" ht="12" customHeight="1" x14ac:dyDescent="0.25">
      <c r="A110" s="250"/>
      <c r="B110" s="209"/>
      <c r="C110" s="251"/>
      <c r="D110" s="260"/>
      <c r="E110" s="199"/>
      <c r="F110" s="200"/>
      <c r="G110" s="261"/>
      <c r="H110" s="275"/>
      <c r="I110" s="173"/>
      <c r="J110" s="173"/>
      <c r="K110" s="173"/>
      <c r="L110" s="174"/>
      <c r="M110" s="173"/>
      <c r="N110" s="276"/>
      <c r="O110" s="287"/>
      <c r="P110" s="177"/>
      <c r="Q110" s="177"/>
      <c r="R110" s="177"/>
      <c r="S110" s="177"/>
      <c r="T110" s="210"/>
      <c r="U110" s="177"/>
      <c r="V110" s="178"/>
      <c r="W110" s="177"/>
      <c r="X110" s="177"/>
      <c r="Y110" s="177"/>
      <c r="Z110" s="177"/>
      <c r="AA110" s="288"/>
      <c r="AB110" s="458"/>
      <c r="AC110" s="453"/>
      <c r="AD110" s="160"/>
      <c r="AE110" s="160"/>
      <c r="AF110" s="160"/>
      <c r="AG110" s="160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</row>
    <row r="111" spans="1:115" s="162" customFormat="1" ht="12" customHeight="1" x14ac:dyDescent="0.25">
      <c r="A111" s="250"/>
      <c r="B111" s="209"/>
      <c r="C111" s="251"/>
      <c r="D111" s="260"/>
      <c r="E111" s="199"/>
      <c r="F111" s="200"/>
      <c r="G111" s="261"/>
      <c r="H111" s="275"/>
      <c r="I111" s="173"/>
      <c r="J111" s="173"/>
      <c r="K111" s="173"/>
      <c r="L111" s="174"/>
      <c r="M111" s="173"/>
      <c r="N111" s="276"/>
      <c r="O111" s="287"/>
      <c r="P111" s="177"/>
      <c r="Q111" s="177"/>
      <c r="R111" s="177"/>
      <c r="S111" s="177"/>
      <c r="T111" s="210"/>
      <c r="U111" s="177"/>
      <c r="V111" s="178"/>
      <c r="W111" s="177"/>
      <c r="X111" s="177"/>
      <c r="Y111" s="177"/>
      <c r="Z111" s="177"/>
      <c r="AA111" s="288"/>
      <c r="AB111" s="458"/>
      <c r="AC111" s="453"/>
      <c r="AD111" s="160"/>
      <c r="AE111" s="160"/>
      <c r="AF111" s="160"/>
      <c r="AG111" s="160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</row>
    <row r="112" spans="1:115" s="162" customFormat="1" ht="12" customHeight="1" x14ac:dyDescent="0.25">
      <c r="A112" s="250"/>
      <c r="B112" s="209"/>
      <c r="C112" s="251"/>
      <c r="D112" s="260"/>
      <c r="E112" s="199"/>
      <c r="F112" s="200"/>
      <c r="G112" s="261"/>
      <c r="H112" s="275"/>
      <c r="I112" s="173"/>
      <c r="J112" s="173"/>
      <c r="K112" s="173"/>
      <c r="L112" s="174"/>
      <c r="M112" s="173"/>
      <c r="N112" s="276"/>
      <c r="O112" s="287"/>
      <c r="P112" s="177"/>
      <c r="Q112" s="177"/>
      <c r="R112" s="177"/>
      <c r="S112" s="177"/>
      <c r="T112" s="210"/>
      <c r="U112" s="177"/>
      <c r="V112" s="178"/>
      <c r="W112" s="177"/>
      <c r="X112" s="177"/>
      <c r="Y112" s="177"/>
      <c r="Z112" s="177"/>
      <c r="AA112" s="288"/>
      <c r="AB112" s="458"/>
      <c r="AC112" s="453"/>
      <c r="AD112" s="160"/>
      <c r="AE112" s="160"/>
      <c r="AF112" s="160"/>
      <c r="AG112" s="160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</row>
    <row r="113" spans="1:115" s="9" customFormat="1" ht="11" thickBot="1" x14ac:dyDescent="0.3">
      <c r="A113" s="252" t="s">
        <v>36</v>
      </c>
      <c r="B113" s="253"/>
      <c r="C113" s="254"/>
      <c r="D113" s="262">
        <f t="shared" ref="D113:AC113" si="0">SUM(D6:D112)</f>
        <v>0</v>
      </c>
      <c r="E113" s="263">
        <f t="shared" si="0"/>
        <v>0</v>
      </c>
      <c r="F113" s="264">
        <f t="shared" si="0"/>
        <v>0</v>
      </c>
      <c r="G113" s="265">
        <f t="shared" si="0"/>
        <v>0</v>
      </c>
      <c r="H113" s="262">
        <f t="shared" si="0"/>
        <v>0</v>
      </c>
      <c r="I113" s="263">
        <f t="shared" si="0"/>
        <v>0</v>
      </c>
      <c r="J113" s="263">
        <f t="shared" si="0"/>
        <v>0</v>
      </c>
      <c r="K113" s="263">
        <f t="shared" si="0"/>
        <v>0</v>
      </c>
      <c r="L113" s="263">
        <f t="shared" si="0"/>
        <v>0</v>
      </c>
      <c r="M113" s="263">
        <f t="shared" si="0"/>
        <v>0</v>
      </c>
      <c r="N113" s="277">
        <f t="shared" si="0"/>
        <v>0</v>
      </c>
      <c r="O113" s="289">
        <f t="shared" si="0"/>
        <v>0</v>
      </c>
      <c r="P113" s="290">
        <f t="shared" si="0"/>
        <v>0</v>
      </c>
      <c r="Q113" s="290">
        <f t="shared" si="0"/>
        <v>0</v>
      </c>
      <c r="R113" s="290">
        <f t="shared" si="0"/>
        <v>0</v>
      </c>
      <c r="S113" s="290">
        <f t="shared" si="0"/>
        <v>0</v>
      </c>
      <c r="T113" s="290">
        <f t="shared" si="0"/>
        <v>0</v>
      </c>
      <c r="U113" s="290">
        <f t="shared" si="0"/>
        <v>0</v>
      </c>
      <c r="V113" s="290">
        <f t="shared" si="0"/>
        <v>0</v>
      </c>
      <c r="W113" s="290">
        <f t="shared" si="0"/>
        <v>0</v>
      </c>
      <c r="X113" s="290">
        <f t="shared" si="0"/>
        <v>0</v>
      </c>
      <c r="Y113" s="290">
        <f t="shared" si="0"/>
        <v>0</v>
      </c>
      <c r="Z113" s="290">
        <f t="shared" si="0"/>
        <v>0</v>
      </c>
      <c r="AA113" s="291">
        <f t="shared" si="0"/>
        <v>0</v>
      </c>
      <c r="AB113" s="289">
        <f t="shared" si="0"/>
        <v>0</v>
      </c>
      <c r="AC113" s="291">
        <f t="shared" si="0"/>
        <v>0</v>
      </c>
      <c r="AD113" s="36"/>
      <c r="AE113" s="36"/>
      <c r="AF113" s="36"/>
      <c r="AG113" s="3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</row>
    <row r="114" spans="1:115" s="37" customFormat="1" ht="11.5" thickTop="1" thickBot="1" x14ac:dyDescent="0.3">
      <c r="A114" s="293"/>
      <c r="B114" s="294"/>
      <c r="C114" s="295"/>
      <c r="D114" s="303"/>
      <c r="E114" s="304"/>
      <c r="F114" s="305"/>
      <c r="G114" s="306"/>
      <c r="H114" s="320"/>
      <c r="I114" s="305"/>
      <c r="J114" s="305"/>
      <c r="K114" s="305"/>
      <c r="L114" s="321"/>
      <c r="M114" s="305"/>
      <c r="N114" s="306"/>
      <c r="O114" s="337"/>
      <c r="P114" s="338"/>
      <c r="Q114" s="338"/>
      <c r="R114" s="338"/>
      <c r="S114" s="339"/>
      <c r="T114" s="338"/>
      <c r="U114" s="338"/>
      <c r="V114" s="340"/>
      <c r="W114" s="341"/>
      <c r="X114" s="341"/>
      <c r="Y114" s="341"/>
      <c r="Z114" s="341"/>
      <c r="AA114" s="342"/>
      <c r="AB114" s="469"/>
      <c r="AC114" s="470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</row>
    <row r="115" spans="1:115" s="6" customFormat="1" ht="50" customHeight="1" thickTop="1" thickBot="1" x14ac:dyDescent="0.3">
      <c r="A115" s="296" t="s">
        <v>30</v>
      </c>
      <c r="B115" s="12" t="s">
        <v>9</v>
      </c>
      <c r="C115" s="297"/>
      <c r="D115" s="307" t="s">
        <v>10</v>
      </c>
      <c r="E115" s="211"/>
      <c r="F115" s="211" t="s">
        <v>11</v>
      </c>
      <c r="G115" s="308"/>
      <c r="H115" s="322" t="str">
        <f>H3</f>
        <v>Contributions Normales</v>
      </c>
      <c r="I115" s="13" t="str">
        <f t="shared" ref="I115:AC115" si="1">I3</f>
        <v>Ventes Littérature</v>
      </c>
      <c r="J115" s="13" t="str">
        <f t="shared" si="1"/>
        <v>Recettes Fêtes IGPB</v>
      </c>
      <c r="K115" s="13" t="str">
        <f t="shared" si="1"/>
        <v>Chapeaux Réunion IGPB</v>
      </c>
      <c r="L115" s="14" t="str">
        <f t="shared" si="1"/>
        <v>Recettes Exeption- nelles</v>
      </c>
      <c r="M115" s="15" t="str">
        <f t="shared" si="1"/>
        <v>Virements Internes Livert A</v>
      </c>
      <c r="N115" s="323" t="str">
        <f t="shared" si="1"/>
        <v>Reports Caisse +       BNP( N-1)</v>
      </c>
      <c r="O115" s="266" t="str">
        <f t="shared" si="1"/>
        <v xml:space="preserve">Location local Sauton + charges </v>
      </c>
      <c r="P115" s="268" t="str">
        <f t="shared" si="1"/>
        <v>Electicité - Eaux Local Sauton</v>
      </c>
      <c r="Q115" s="278" t="str">
        <f t="shared" si="1"/>
        <v>Entretien équipement IGPB, Petits travaux</v>
      </c>
      <c r="R115" s="279" t="str">
        <f t="shared" si="1"/>
        <v>Achat de littérature BSG+ Médailles</v>
      </c>
      <c r="S115" s="280" t="str">
        <f t="shared" si="1"/>
        <v>Achat de littérature Hors (BSG &amp; Médailles)</v>
      </c>
      <c r="T115" s="268" t="str">
        <f t="shared" si="1"/>
        <v>Dépenses Fêtes IGPB</v>
      </c>
      <c r="U115" s="268" t="str">
        <f t="shared" si="1"/>
        <v>Informatique, Téléphone, Abonnement Internet</v>
      </c>
      <c r="V115" s="267" t="str">
        <f t="shared" si="1"/>
        <v>Frais Secrétariat, Lingettes, Gel …</v>
      </c>
      <c r="W115" s="281" t="str">
        <f t="shared" si="1"/>
        <v>Location Salles Réunions</v>
      </c>
      <c r="X115" s="268" t="str">
        <f t="shared" si="1"/>
        <v>Transport parking</v>
      </c>
      <c r="Y115" s="268" t="str">
        <f t="shared" si="1"/>
        <v>Frais Bancaires</v>
      </c>
      <c r="Z115" s="268" t="str">
        <f t="shared" si="1"/>
        <v>Virements internes</v>
      </c>
      <c r="AA115" s="269" t="str">
        <f t="shared" si="1"/>
        <v>Dépenses exception- nelles</v>
      </c>
      <c r="AB115" s="426" t="str">
        <f t="shared" si="1"/>
        <v>Evolutions Informatiques (1500 €)</v>
      </c>
      <c r="AC115" s="269" t="str">
        <f t="shared" si="1"/>
        <v>Gros Travaux Sauton (3000 €)</v>
      </c>
    </row>
    <row r="116" spans="1:115" s="6" customFormat="1" ht="11" thickBot="1" x14ac:dyDescent="0.3">
      <c r="A116" s="298"/>
      <c r="B116" s="16"/>
      <c r="C116" s="299"/>
      <c r="D116" s="309" t="s">
        <v>32</v>
      </c>
      <c r="E116" s="38" t="s">
        <v>33</v>
      </c>
      <c r="F116" s="16" t="s">
        <v>32</v>
      </c>
      <c r="G116" s="310" t="s">
        <v>33</v>
      </c>
      <c r="H116" s="298" t="s">
        <v>32</v>
      </c>
      <c r="I116" s="16" t="s">
        <v>32</v>
      </c>
      <c r="J116" s="16" t="s">
        <v>32</v>
      </c>
      <c r="K116" s="16" t="s">
        <v>32</v>
      </c>
      <c r="L116" s="17" t="s">
        <v>32</v>
      </c>
      <c r="M116" s="18" t="s">
        <v>32</v>
      </c>
      <c r="N116" s="324" t="s">
        <v>32</v>
      </c>
      <c r="O116" s="298" t="s">
        <v>33</v>
      </c>
      <c r="P116" s="16" t="s">
        <v>33</v>
      </c>
      <c r="Q116" s="18" t="s">
        <v>33</v>
      </c>
      <c r="R116" s="18" t="s">
        <v>33</v>
      </c>
      <c r="S116" s="16" t="s">
        <v>33</v>
      </c>
      <c r="T116" s="16" t="s">
        <v>33</v>
      </c>
      <c r="U116" s="16" t="s">
        <v>33</v>
      </c>
      <c r="V116" s="19" t="s">
        <v>33</v>
      </c>
      <c r="W116" s="16" t="s">
        <v>33</v>
      </c>
      <c r="X116" s="16" t="s">
        <v>33</v>
      </c>
      <c r="Y116" s="16" t="s">
        <v>33</v>
      </c>
      <c r="Z116" s="16" t="s">
        <v>33</v>
      </c>
      <c r="AA116" s="343" t="s">
        <v>33</v>
      </c>
      <c r="AB116" s="298" t="s">
        <v>138</v>
      </c>
      <c r="AC116" s="343" t="s">
        <v>138</v>
      </c>
    </row>
    <row r="117" spans="1:115" s="20" customFormat="1" ht="11" thickBot="1" x14ac:dyDescent="0.3">
      <c r="A117" s="300"/>
      <c r="B117" s="301"/>
      <c r="C117" s="302"/>
      <c r="D117" s="311">
        <f t="shared" ref="D117:AC117" si="2">SUM(D5:D112)</f>
        <v>12956.810000000009</v>
      </c>
      <c r="E117" s="312">
        <f t="shared" si="2"/>
        <v>0</v>
      </c>
      <c r="F117" s="312">
        <f t="shared" si="2"/>
        <v>109.70000000000164</v>
      </c>
      <c r="G117" s="313">
        <f t="shared" si="2"/>
        <v>0</v>
      </c>
      <c r="H117" s="325">
        <f t="shared" si="2"/>
        <v>0</v>
      </c>
      <c r="I117" s="326">
        <f t="shared" si="2"/>
        <v>0</v>
      </c>
      <c r="J117" s="326">
        <f t="shared" si="2"/>
        <v>0</v>
      </c>
      <c r="K117" s="326">
        <f t="shared" si="2"/>
        <v>0</v>
      </c>
      <c r="L117" s="326">
        <f t="shared" si="2"/>
        <v>0</v>
      </c>
      <c r="M117" s="326">
        <f t="shared" si="2"/>
        <v>0</v>
      </c>
      <c r="N117" s="327">
        <f t="shared" si="2"/>
        <v>13066.510000000009</v>
      </c>
      <c r="O117" s="325">
        <f t="shared" si="2"/>
        <v>0</v>
      </c>
      <c r="P117" s="326">
        <f t="shared" si="2"/>
        <v>0</v>
      </c>
      <c r="Q117" s="326">
        <f t="shared" si="2"/>
        <v>0</v>
      </c>
      <c r="R117" s="326">
        <f t="shared" si="2"/>
        <v>0</v>
      </c>
      <c r="S117" s="326">
        <f t="shared" si="2"/>
        <v>0</v>
      </c>
      <c r="T117" s="326">
        <f t="shared" si="2"/>
        <v>0</v>
      </c>
      <c r="U117" s="326">
        <f t="shared" si="2"/>
        <v>0</v>
      </c>
      <c r="V117" s="326">
        <f t="shared" si="2"/>
        <v>0</v>
      </c>
      <c r="W117" s="326">
        <f t="shared" si="2"/>
        <v>0</v>
      </c>
      <c r="X117" s="326">
        <f t="shared" si="2"/>
        <v>0</v>
      </c>
      <c r="Y117" s="326">
        <f t="shared" si="2"/>
        <v>0</v>
      </c>
      <c r="Z117" s="326">
        <f t="shared" si="2"/>
        <v>0</v>
      </c>
      <c r="AA117" s="327">
        <f t="shared" si="2"/>
        <v>0</v>
      </c>
      <c r="AB117" s="325">
        <f t="shared" si="2"/>
        <v>0</v>
      </c>
      <c r="AC117" s="327">
        <f t="shared" si="2"/>
        <v>0</v>
      </c>
    </row>
    <row r="118" spans="1:115" s="6" customFormat="1" ht="11.5" thickTop="1" thickBot="1" x14ac:dyDescent="0.3">
      <c r="A118" s="314"/>
      <c r="B118" s="315" t="s">
        <v>37</v>
      </c>
      <c r="C118" s="316"/>
      <c r="D118" s="317">
        <f>SUM(D117-E117)</f>
        <v>12956.810000000009</v>
      </c>
      <c r="E118" s="318"/>
      <c r="F118" s="317">
        <f>SUM(F117-G117)</f>
        <v>109.70000000000164</v>
      </c>
      <c r="G118" s="319"/>
      <c r="H118" s="329"/>
      <c r="I118" s="344"/>
      <c r="J118" s="344"/>
      <c r="K118" s="344" t="s">
        <v>38</v>
      </c>
      <c r="L118" s="331"/>
      <c r="M118" s="330"/>
      <c r="N118" s="332" t="s">
        <v>38</v>
      </c>
      <c r="O118" s="329"/>
      <c r="P118" s="330"/>
      <c r="Q118" s="330" t="s">
        <v>38</v>
      </c>
      <c r="R118" s="330" t="s">
        <v>38</v>
      </c>
      <c r="S118" s="330" t="s">
        <v>38</v>
      </c>
      <c r="T118" s="336"/>
      <c r="U118" s="330" t="s">
        <v>38</v>
      </c>
      <c r="V118" s="336"/>
      <c r="W118" s="330" t="s">
        <v>38</v>
      </c>
      <c r="X118" s="330" t="s">
        <v>38</v>
      </c>
      <c r="Y118" s="330" t="s">
        <v>38</v>
      </c>
      <c r="Z118" s="330" t="s">
        <v>38</v>
      </c>
      <c r="AA118" s="319" t="s">
        <v>38</v>
      </c>
      <c r="AB118" s="329" t="s">
        <v>38</v>
      </c>
      <c r="AC118" s="319" t="s">
        <v>38</v>
      </c>
    </row>
    <row r="119" spans="1:115" s="6" customFormat="1" ht="13.5" thickTop="1" thickBot="1" x14ac:dyDescent="0.3">
      <c r="A119" s="2"/>
      <c r="B119" s="2"/>
      <c r="C119" s="54"/>
      <c r="D119" s="34"/>
      <c r="E119" s="33"/>
      <c r="F119" s="4"/>
      <c r="I119" s="486" t="s">
        <v>39</v>
      </c>
      <c r="J119" s="487"/>
      <c r="K119" s="488"/>
      <c r="L119" s="328">
        <f>SUM(H117:N117)</f>
        <v>13066.510000000009</v>
      </c>
      <c r="N119" s="21"/>
      <c r="O119" s="4"/>
      <c r="P119" s="6" t="s">
        <v>40</v>
      </c>
      <c r="Q119" s="333" t="s">
        <v>38</v>
      </c>
      <c r="R119" s="334">
        <f>SUM(O117:AC117)</f>
        <v>0</v>
      </c>
      <c r="S119" s="335"/>
    </row>
    <row r="120" spans="1:115" s="6" customFormat="1" ht="11" thickBot="1" x14ac:dyDescent="0.3">
      <c r="A120" s="2"/>
      <c r="B120" s="22" t="s">
        <v>41</v>
      </c>
      <c r="C120" s="22"/>
      <c r="D120" s="39" t="s">
        <v>38</v>
      </c>
      <c r="E120" s="179">
        <f>SUM(D117-E117+F117-G117)</f>
        <v>13066.510000000009</v>
      </c>
      <c r="F120" s="24" t="s">
        <v>42</v>
      </c>
      <c r="H120" s="25"/>
      <c r="I120" s="45"/>
      <c r="J120" s="45"/>
      <c r="K120" s="45"/>
      <c r="L120" s="26"/>
      <c r="N120" s="23">
        <f>E117</f>
        <v>0</v>
      </c>
      <c r="O120" s="495">
        <f>SUM(L119-R119)</f>
        <v>13066.510000000009</v>
      </c>
      <c r="P120" s="495"/>
      <c r="Q120" s="481" t="s">
        <v>43</v>
      </c>
      <c r="R120" s="481"/>
      <c r="S120" s="481"/>
    </row>
    <row r="121" spans="1:115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115" s="6" customFormat="1" x14ac:dyDescent="0.25">
      <c r="A122" s="1"/>
      <c r="B122" s="2"/>
      <c r="C122" s="2"/>
      <c r="D122" s="482" t="s">
        <v>44</v>
      </c>
      <c r="E122" s="483"/>
      <c r="F122" s="180">
        <f>73.21-30+58.1</f>
        <v>101.31</v>
      </c>
      <c r="G122" s="183">
        <f>13358.52+(8)</f>
        <v>13366.52</v>
      </c>
      <c r="H122" s="51" t="s">
        <v>45</v>
      </c>
      <c r="I122" s="56"/>
      <c r="J122" s="56"/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115" s="6" customFormat="1" x14ac:dyDescent="0.25">
      <c r="A123" s="1"/>
      <c r="B123" s="2"/>
      <c r="C123" s="2"/>
      <c r="D123" s="484" t="s">
        <v>46</v>
      </c>
      <c r="E123" s="485"/>
      <c r="F123" s="181">
        <f>20.6+1.2</f>
        <v>21.8</v>
      </c>
      <c r="G123" s="183">
        <f>D118</f>
        <v>12956.810000000009</v>
      </c>
      <c r="H123" s="51" t="s">
        <v>47</v>
      </c>
      <c r="I123" s="56"/>
      <c r="J123" s="56"/>
      <c r="K123" s="3"/>
      <c r="L123" s="5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115" s="6" customFormat="1" x14ac:dyDescent="0.25">
      <c r="A124" s="1"/>
      <c r="B124" s="2"/>
      <c r="C124" s="2"/>
      <c r="D124" s="484" t="s">
        <v>48</v>
      </c>
      <c r="E124" s="485"/>
      <c r="F124" s="180">
        <v>0</v>
      </c>
      <c r="G124" s="184">
        <f>G122-G123</f>
        <v>409.70999999999185</v>
      </c>
      <c r="H124" s="52" t="s">
        <v>49</v>
      </c>
      <c r="I124" s="3"/>
      <c r="J124" s="3"/>
      <c r="K124" s="3"/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115" s="6" customFormat="1" x14ac:dyDescent="0.25">
      <c r="A125" s="1"/>
      <c r="B125" s="2"/>
      <c r="C125" s="2"/>
      <c r="D125" s="489" t="s">
        <v>49</v>
      </c>
      <c r="E125" s="490"/>
      <c r="F125" s="182">
        <f>F122+F123+F124-F118</f>
        <v>13.409999999998362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D123:E123"/>
    <mergeCell ref="D124:E124"/>
    <mergeCell ref="D125:E125"/>
    <mergeCell ref="A1:D1"/>
    <mergeCell ref="D3:E3"/>
    <mergeCell ref="F3:G3"/>
    <mergeCell ref="I119:K119"/>
    <mergeCell ref="O120:P120"/>
    <mergeCell ref="Q120:S120"/>
    <mergeCell ref="D122:E122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07536-6D01-4D4A-876C-80C38B94B5FD}">
  <sheetPr>
    <pageSetUpPr fitToPage="1"/>
  </sheetPr>
  <dimension ref="A1:AP1182"/>
  <sheetViews>
    <sheetView showGridLines="0" workbookViewId="0">
      <selection activeCell="A3" sqref="A3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164</v>
      </c>
      <c r="B2" s="478"/>
      <c r="C2" s="478"/>
      <c r="D2" s="478"/>
      <c r="E2" s="478"/>
      <c r="F2" s="478"/>
      <c r="G2" s="479"/>
      <c r="I2" s="477" t="s">
        <v>163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/>
      <c r="B4" s="345"/>
      <c r="C4" s="189"/>
      <c r="D4" s="188"/>
      <c r="E4" s="200"/>
      <c r="F4" s="188">
        <f>SUM(C4:E4)</f>
        <v>0</v>
      </c>
      <c r="G4" s="192"/>
      <c r="I4" s="191"/>
      <c r="J4" s="55"/>
      <c r="K4" s="185"/>
      <c r="L4" s="186"/>
      <c r="M4" s="187"/>
      <c r="N4" s="187">
        <f>SUM(K4:M4)</f>
        <v>0</v>
      </c>
      <c r="O4" s="198"/>
    </row>
    <row r="5" spans="1:42" ht="13" x14ac:dyDescent="0.3">
      <c r="A5" s="250"/>
      <c r="B5" s="345"/>
      <c r="C5" s="189"/>
      <c r="D5" s="188"/>
      <c r="E5" s="200"/>
      <c r="F5" s="188">
        <f t="shared" ref="F5:F54" si="0">SUM(C5:E5)</f>
        <v>0</v>
      </c>
      <c r="G5" s="192"/>
      <c r="I5" s="191"/>
      <c r="J5" s="55"/>
      <c r="K5" s="185"/>
      <c r="L5" s="186"/>
      <c r="M5" s="188"/>
      <c r="N5" s="187">
        <f t="shared" ref="N5:N54" si="1">SUM(K5:M5)</f>
        <v>0</v>
      </c>
      <c r="O5" s="198"/>
    </row>
    <row r="6" spans="1:42" ht="13" x14ac:dyDescent="0.3">
      <c r="A6" s="250"/>
      <c r="B6" s="345"/>
      <c r="C6" s="189"/>
      <c r="D6" s="188"/>
      <c r="E6" s="200"/>
      <c r="F6" s="187">
        <f t="shared" si="0"/>
        <v>0</v>
      </c>
      <c r="G6" s="192"/>
      <c r="I6" s="191"/>
      <c r="J6" s="55"/>
      <c r="K6" s="185"/>
      <c r="L6" s="186"/>
      <c r="M6" s="188"/>
      <c r="N6" s="188">
        <f t="shared" si="1"/>
        <v>0</v>
      </c>
      <c r="O6" s="198"/>
    </row>
    <row r="7" spans="1:42" ht="13" x14ac:dyDescent="0.3">
      <c r="A7" s="250"/>
      <c r="B7" s="345"/>
      <c r="C7" s="189"/>
      <c r="D7" s="188"/>
      <c r="E7" s="200"/>
      <c r="F7" s="187">
        <f t="shared" si="0"/>
        <v>0</v>
      </c>
      <c r="G7" s="192"/>
      <c r="I7" s="191"/>
      <c r="J7" s="55"/>
      <c r="K7" s="185"/>
      <c r="L7" s="186"/>
      <c r="M7" s="188"/>
      <c r="N7" s="188">
        <f t="shared" si="1"/>
        <v>0</v>
      </c>
      <c r="O7" s="198"/>
    </row>
    <row r="8" spans="1:42" ht="13" x14ac:dyDescent="0.3">
      <c r="A8" s="250"/>
      <c r="B8" s="345"/>
      <c r="C8" s="189"/>
      <c r="D8" s="188"/>
      <c r="E8" s="200"/>
      <c r="F8" s="187">
        <f t="shared" si="0"/>
        <v>0</v>
      </c>
      <c r="G8" s="192"/>
      <c r="I8" s="250"/>
      <c r="J8" s="209"/>
      <c r="K8" s="185"/>
      <c r="L8" s="186"/>
      <c r="M8" s="188"/>
      <c r="N8" s="188">
        <f t="shared" si="1"/>
        <v>0</v>
      </c>
      <c r="O8" s="198"/>
    </row>
    <row r="9" spans="1:42" ht="13" x14ac:dyDescent="0.3">
      <c r="A9" s="250"/>
      <c r="B9" s="345"/>
      <c r="C9" s="189"/>
      <c r="D9" s="188"/>
      <c r="E9" s="200"/>
      <c r="F9" s="187">
        <f t="shared" si="0"/>
        <v>0</v>
      </c>
      <c r="G9" s="192"/>
      <c r="I9" s="191"/>
      <c r="J9" s="55"/>
      <c r="K9" s="185"/>
      <c r="L9" s="186"/>
      <c r="M9" s="188"/>
      <c r="N9" s="188">
        <f t="shared" si="1"/>
        <v>0</v>
      </c>
      <c r="O9" s="198"/>
    </row>
    <row r="10" spans="1:42" ht="13" x14ac:dyDescent="0.3">
      <c r="A10" s="250"/>
      <c r="B10" s="345"/>
      <c r="C10" s="189"/>
      <c r="D10" s="188"/>
      <c r="E10" s="200"/>
      <c r="F10" s="187">
        <f t="shared" si="0"/>
        <v>0</v>
      </c>
      <c r="G10" s="192"/>
      <c r="I10" s="191"/>
      <c r="J10" s="55"/>
      <c r="K10" s="185"/>
      <c r="L10" s="186"/>
      <c r="M10" s="188"/>
      <c r="N10" s="188">
        <f t="shared" si="1"/>
        <v>0</v>
      </c>
      <c r="O10" s="198"/>
    </row>
    <row r="11" spans="1:42" ht="13" x14ac:dyDescent="0.3">
      <c r="A11" s="250"/>
      <c r="B11" s="345"/>
      <c r="C11" s="189"/>
      <c r="D11" s="188"/>
      <c r="E11" s="200"/>
      <c r="F11" s="187">
        <f t="shared" si="0"/>
        <v>0</v>
      </c>
      <c r="G11" s="192"/>
      <c r="I11" s="250"/>
      <c r="J11" s="209"/>
      <c r="K11" s="185"/>
      <c r="L11" s="186"/>
      <c r="M11" s="188"/>
      <c r="N11" s="188">
        <f t="shared" si="1"/>
        <v>0</v>
      </c>
      <c r="O11" s="198"/>
    </row>
    <row r="12" spans="1:42" s="154" customFormat="1" ht="13" x14ac:dyDescent="0.3">
      <c r="A12" s="250"/>
      <c r="B12" s="345"/>
      <c r="C12" s="189"/>
      <c r="D12" s="186"/>
      <c r="E12" s="200"/>
      <c r="F12" s="187">
        <f t="shared" si="0"/>
        <v>0</v>
      </c>
      <c r="G12" s="192"/>
      <c r="H12" s="3"/>
      <c r="I12" s="250"/>
      <c r="J12" s="209"/>
      <c r="K12" s="185"/>
      <c r="L12" s="186"/>
      <c r="M12" s="188"/>
      <c r="N12" s="188">
        <f t="shared" si="1"/>
        <v>0</v>
      </c>
      <c r="O12" s="19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/>
      <c r="B13" s="345"/>
      <c r="C13" s="189"/>
      <c r="D13" s="188"/>
      <c r="E13" s="200"/>
      <c r="F13" s="188">
        <f t="shared" si="0"/>
        <v>0</v>
      </c>
      <c r="G13" s="192"/>
      <c r="I13" s="191"/>
      <c r="J13" s="55"/>
      <c r="K13" s="185"/>
      <c r="L13" s="186"/>
      <c r="M13" s="188"/>
      <c r="N13" s="187">
        <f t="shared" si="1"/>
        <v>0</v>
      </c>
      <c r="O13" s="198"/>
    </row>
    <row r="14" spans="1:42" ht="13" x14ac:dyDescent="0.3">
      <c r="A14" s="250"/>
      <c r="B14" s="345"/>
      <c r="C14" s="189"/>
      <c r="D14" s="188"/>
      <c r="E14" s="200"/>
      <c r="F14" s="187">
        <f t="shared" si="0"/>
        <v>0</v>
      </c>
      <c r="G14" s="192"/>
      <c r="I14" s="191"/>
      <c r="J14" s="55"/>
      <c r="K14" s="185"/>
      <c r="L14" s="186"/>
      <c r="M14" s="188"/>
      <c r="N14" s="188">
        <f t="shared" si="1"/>
        <v>0</v>
      </c>
      <c r="O14" s="198"/>
    </row>
    <row r="15" spans="1:42" ht="13" x14ac:dyDescent="0.3">
      <c r="A15" s="250"/>
      <c r="B15" s="345"/>
      <c r="C15" s="189"/>
      <c r="D15" s="188"/>
      <c r="E15" s="200"/>
      <c r="F15" s="187">
        <f t="shared" si="0"/>
        <v>0</v>
      </c>
      <c r="G15" s="192"/>
      <c r="I15" s="191"/>
      <c r="J15" s="55"/>
      <c r="K15" s="185"/>
      <c r="L15" s="186"/>
      <c r="M15" s="188"/>
      <c r="N15" s="188">
        <f t="shared" si="1"/>
        <v>0</v>
      </c>
      <c r="O15" s="198"/>
    </row>
    <row r="16" spans="1:42" ht="13" x14ac:dyDescent="0.3">
      <c r="A16" s="250"/>
      <c r="B16" s="345"/>
      <c r="C16" s="189"/>
      <c r="D16" s="188"/>
      <c r="E16" s="200"/>
      <c r="F16" s="187">
        <f t="shared" si="0"/>
        <v>0</v>
      </c>
      <c r="G16" s="192"/>
      <c r="I16" s="250"/>
      <c r="J16" s="209"/>
      <c r="K16" s="185"/>
      <c r="L16" s="186"/>
      <c r="M16" s="188"/>
      <c r="N16" s="188">
        <f t="shared" si="1"/>
        <v>0</v>
      </c>
      <c r="O16" s="198"/>
    </row>
    <row r="17" spans="1:42" ht="13" x14ac:dyDescent="0.3">
      <c r="A17" s="250"/>
      <c r="B17" s="345"/>
      <c r="C17" s="189"/>
      <c r="D17" s="188"/>
      <c r="E17" s="200"/>
      <c r="F17" s="187">
        <f t="shared" si="0"/>
        <v>0</v>
      </c>
      <c r="G17" s="192"/>
      <c r="I17" s="191"/>
      <c r="J17" s="55"/>
      <c r="K17" s="185"/>
      <c r="L17" s="186"/>
      <c r="M17" s="188"/>
      <c r="N17" s="188">
        <f t="shared" si="1"/>
        <v>0</v>
      </c>
      <c r="O17" s="198"/>
    </row>
    <row r="18" spans="1:42" ht="13" x14ac:dyDescent="0.3">
      <c r="A18" s="250"/>
      <c r="B18" s="345"/>
      <c r="C18" s="189"/>
      <c r="D18" s="188"/>
      <c r="E18" s="200"/>
      <c r="F18" s="187">
        <f t="shared" si="0"/>
        <v>0</v>
      </c>
      <c r="G18" s="192"/>
      <c r="I18" s="191"/>
      <c r="J18" s="55"/>
      <c r="K18" s="185"/>
      <c r="L18" s="186"/>
      <c r="M18" s="188"/>
      <c r="N18" s="188">
        <f t="shared" si="1"/>
        <v>0</v>
      </c>
      <c r="O18" s="198"/>
    </row>
    <row r="19" spans="1:42" ht="13" x14ac:dyDescent="0.3">
      <c r="A19" s="250"/>
      <c r="B19" s="345"/>
      <c r="C19" s="189"/>
      <c r="D19" s="188"/>
      <c r="E19" s="200"/>
      <c r="F19" s="187">
        <f t="shared" si="0"/>
        <v>0</v>
      </c>
      <c r="G19" s="192"/>
      <c r="I19" s="250"/>
      <c r="J19" s="209"/>
      <c r="K19" s="185"/>
      <c r="L19" s="186"/>
      <c r="M19" s="188"/>
      <c r="N19" s="188">
        <f t="shared" si="1"/>
        <v>0</v>
      </c>
      <c r="O19" s="198"/>
    </row>
    <row r="20" spans="1:42" s="154" customFormat="1" ht="13" x14ac:dyDescent="0.3">
      <c r="A20" s="250"/>
      <c r="B20" s="345"/>
      <c r="C20" s="189"/>
      <c r="D20" s="186"/>
      <c r="E20" s="200"/>
      <c r="F20" s="187">
        <f t="shared" si="0"/>
        <v>0</v>
      </c>
      <c r="G20" s="192"/>
      <c r="H20" s="3"/>
      <c r="I20" s="250"/>
      <c r="J20" s="209"/>
      <c r="K20" s="185"/>
      <c r="L20" s="186"/>
      <c r="M20" s="188"/>
      <c r="N20" s="188">
        <f t="shared" si="1"/>
        <v>0</v>
      </c>
      <c r="O20" s="19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/>
      <c r="B21" s="345"/>
      <c r="C21" s="189"/>
      <c r="D21" s="188"/>
      <c r="E21" s="200"/>
      <c r="F21" s="187">
        <f t="shared" si="0"/>
        <v>0</v>
      </c>
      <c r="G21" s="192"/>
      <c r="I21" s="250"/>
      <c r="J21" s="209"/>
      <c r="K21" s="185"/>
      <c r="L21" s="186"/>
      <c r="M21" s="188"/>
      <c r="N21" s="188">
        <f t="shared" si="1"/>
        <v>0</v>
      </c>
      <c r="O21" s="198"/>
    </row>
    <row r="22" spans="1:42" s="154" customFormat="1" ht="13" x14ac:dyDescent="0.3">
      <c r="A22" s="250"/>
      <c r="B22" s="345"/>
      <c r="C22" s="189"/>
      <c r="D22" s="186"/>
      <c r="E22" s="200"/>
      <c r="F22" s="187">
        <f t="shared" si="0"/>
        <v>0</v>
      </c>
      <c r="G22" s="192"/>
      <c r="H22" s="3"/>
      <c r="I22" s="250"/>
      <c r="J22" s="209"/>
      <c r="K22" s="185"/>
      <c r="L22" s="186"/>
      <c r="M22" s="188"/>
      <c r="N22" s="188">
        <f t="shared" si="1"/>
        <v>0</v>
      </c>
      <c r="O22" s="19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/>
      <c r="B23" s="345"/>
      <c r="C23" s="189"/>
      <c r="D23" s="188"/>
      <c r="E23" s="200"/>
      <c r="F23" s="188">
        <f t="shared" si="0"/>
        <v>0</v>
      </c>
      <c r="G23" s="192"/>
      <c r="I23" s="191"/>
      <c r="J23" s="55"/>
      <c r="K23" s="185"/>
      <c r="L23" s="186"/>
      <c r="M23" s="188"/>
      <c r="N23" s="187">
        <f t="shared" si="1"/>
        <v>0</v>
      </c>
      <c r="O23" s="198"/>
    </row>
    <row r="24" spans="1:42" ht="13" x14ac:dyDescent="0.3">
      <c r="A24" s="250"/>
      <c r="B24" s="345"/>
      <c r="C24" s="189"/>
      <c r="D24" s="188"/>
      <c r="E24" s="200"/>
      <c r="F24" s="187">
        <f t="shared" si="0"/>
        <v>0</v>
      </c>
      <c r="G24" s="192"/>
      <c r="I24" s="191"/>
      <c r="J24" s="55"/>
      <c r="K24" s="185"/>
      <c r="L24" s="186"/>
      <c r="M24" s="188"/>
      <c r="N24" s="188">
        <f t="shared" si="1"/>
        <v>0</v>
      </c>
      <c r="O24" s="198"/>
    </row>
    <row r="25" spans="1:42" s="154" customFormat="1" ht="13" x14ac:dyDescent="0.3">
      <c r="A25" s="250"/>
      <c r="B25" s="345"/>
      <c r="C25" s="189"/>
      <c r="D25" s="186"/>
      <c r="E25" s="200"/>
      <c r="F25" s="187">
        <f t="shared" si="0"/>
        <v>0</v>
      </c>
      <c r="G25" s="192"/>
      <c r="H25" s="3"/>
      <c r="I25" s="250"/>
      <c r="J25" s="209"/>
      <c r="K25" s="185"/>
      <c r="L25" s="186"/>
      <c r="M25" s="188"/>
      <c r="N25" s="188">
        <f t="shared" si="1"/>
        <v>0</v>
      </c>
      <c r="O25" s="19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/>
      <c r="B26" s="345"/>
      <c r="C26" s="189"/>
      <c r="D26" s="188"/>
      <c r="E26" s="200"/>
      <c r="F26" s="188">
        <f t="shared" si="0"/>
        <v>0</v>
      </c>
      <c r="G26" s="192"/>
      <c r="I26" s="191"/>
      <c r="J26" s="55"/>
      <c r="K26" s="185"/>
      <c r="L26" s="186"/>
      <c r="M26" s="188"/>
      <c r="N26" s="187">
        <f t="shared" si="1"/>
        <v>0</v>
      </c>
      <c r="O26" s="198"/>
    </row>
    <row r="27" spans="1:42" ht="13" x14ac:dyDescent="0.3">
      <c r="A27" s="250"/>
      <c r="B27" s="345"/>
      <c r="C27" s="189"/>
      <c r="D27" s="188"/>
      <c r="E27" s="200"/>
      <c r="F27" s="187">
        <f t="shared" si="0"/>
        <v>0</v>
      </c>
      <c r="G27" s="192"/>
      <c r="I27" s="191"/>
      <c r="J27" s="55"/>
      <c r="K27" s="185"/>
      <c r="L27" s="186"/>
      <c r="M27" s="188"/>
      <c r="N27" s="188">
        <f t="shared" si="1"/>
        <v>0</v>
      </c>
      <c r="O27" s="198"/>
    </row>
    <row r="28" spans="1:42" ht="13" x14ac:dyDescent="0.3">
      <c r="A28" s="250"/>
      <c r="B28" s="345"/>
      <c r="C28" s="189"/>
      <c r="D28" s="188"/>
      <c r="E28" s="200"/>
      <c r="F28" s="187">
        <f t="shared" si="0"/>
        <v>0</v>
      </c>
      <c r="G28" s="192"/>
      <c r="I28" s="191"/>
      <c r="J28" s="55"/>
      <c r="K28" s="185"/>
      <c r="L28" s="186"/>
      <c r="M28" s="188"/>
      <c r="N28" s="188">
        <f t="shared" si="1"/>
        <v>0</v>
      </c>
      <c r="O28" s="198"/>
    </row>
    <row r="29" spans="1:42" ht="13" x14ac:dyDescent="0.3">
      <c r="A29" s="250"/>
      <c r="B29" s="345"/>
      <c r="C29" s="189"/>
      <c r="D29" s="188"/>
      <c r="E29" s="200"/>
      <c r="F29" s="187">
        <f t="shared" si="0"/>
        <v>0</v>
      </c>
      <c r="G29" s="192"/>
      <c r="I29" s="250"/>
      <c r="J29" s="209"/>
      <c r="K29" s="185"/>
      <c r="L29" s="186"/>
      <c r="M29" s="188"/>
      <c r="N29" s="188">
        <f t="shared" si="1"/>
        <v>0</v>
      </c>
      <c r="O29" s="198"/>
    </row>
    <row r="30" spans="1:42" ht="13" x14ac:dyDescent="0.3">
      <c r="A30" s="250"/>
      <c r="B30" s="345"/>
      <c r="C30" s="189"/>
      <c r="D30" s="188"/>
      <c r="E30" s="200"/>
      <c r="F30" s="187">
        <f t="shared" si="0"/>
        <v>0</v>
      </c>
      <c r="G30" s="192"/>
      <c r="I30" s="191"/>
      <c r="J30" s="55"/>
      <c r="K30" s="185"/>
      <c r="L30" s="186"/>
      <c r="M30" s="188"/>
      <c r="N30" s="188">
        <f t="shared" si="1"/>
        <v>0</v>
      </c>
      <c r="O30" s="198"/>
    </row>
    <row r="31" spans="1:42" ht="13" x14ac:dyDescent="0.3">
      <c r="A31" s="250"/>
      <c r="B31" s="345"/>
      <c r="C31" s="189"/>
      <c r="D31" s="188"/>
      <c r="E31" s="200"/>
      <c r="F31" s="187">
        <f t="shared" si="0"/>
        <v>0</v>
      </c>
      <c r="G31" s="192"/>
      <c r="I31" s="191"/>
      <c r="J31" s="55"/>
      <c r="K31" s="185"/>
      <c r="L31" s="186"/>
      <c r="M31" s="188"/>
      <c r="N31" s="188">
        <f t="shared" si="1"/>
        <v>0</v>
      </c>
      <c r="O31" s="198"/>
    </row>
    <row r="32" spans="1:42" ht="13" x14ac:dyDescent="0.3">
      <c r="A32" s="250"/>
      <c r="B32" s="345"/>
      <c r="C32" s="189"/>
      <c r="D32" s="188"/>
      <c r="E32" s="200"/>
      <c r="F32" s="187">
        <f t="shared" si="0"/>
        <v>0</v>
      </c>
      <c r="G32" s="192"/>
      <c r="I32" s="250"/>
      <c r="J32" s="209"/>
      <c r="K32" s="185"/>
      <c r="L32" s="186"/>
      <c r="M32" s="188"/>
      <c r="N32" s="188">
        <f t="shared" si="1"/>
        <v>0</v>
      </c>
      <c r="O32" s="198"/>
    </row>
    <row r="33" spans="1:42" s="154" customFormat="1" ht="13" x14ac:dyDescent="0.3">
      <c r="A33" s="250"/>
      <c r="B33" s="345"/>
      <c r="C33" s="189"/>
      <c r="D33" s="186"/>
      <c r="E33" s="200"/>
      <c r="F33" s="187">
        <f t="shared" si="0"/>
        <v>0</v>
      </c>
      <c r="G33" s="192"/>
      <c r="H33" s="3"/>
      <c r="I33" s="250"/>
      <c r="J33" s="209"/>
      <c r="K33" s="185"/>
      <c r="L33" s="186"/>
      <c r="M33" s="188"/>
      <c r="N33" s="188">
        <f t="shared" si="1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/>
      <c r="B34" s="345"/>
      <c r="C34" s="189"/>
      <c r="D34" s="188"/>
      <c r="E34" s="200"/>
      <c r="F34" s="187">
        <f t="shared" si="0"/>
        <v>0</v>
      </c>
      <c r="G34" s="192"/>
      <c r="I34" s="250"/>
      <c r="J34" s="209"/>
      <c r="K34" s="185"/>
      <c r="L34" s="186"/>
      <c r="M34" s="188"/>
      <c r="N34" s="188">
        <f t="shared" si="1"/>
        <v>0</v>
      </c>
      <c r="O34" s="198"/>
    </row>
    <row r="35" spans="1:42" s="154" customFormat="1" ht="13" x14ac:dyDescent="0.3">
      <c r="A35" s="250"/>
      <c r="B35" s="345"/>
      <c r="C35" s="189"/>
      <c r="D35" s="186"/>
      <c r="E35" s="200"/>
      <c r="F35" s="187">
        <f t="shared" si="0"/>
        <v>0</v>
      </c>
      <c r="G35" s="192"/>
      <c r="H35" s="3"/>
      <c r="I35" s="250"/>
      <c r="J35" s="209"/>
      <c r="K35" s="185"/>
      <c r="L35" s="186"/>
      <c r="M35" s="188"/>
      <c r="N35" s="188">
        <f t="shared" si="1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/>
      <c r="B36" s="345"/>
      <c r="C36" s="189"/>
      <c r="D36" s="188"/>
      <c r="E36" s="200"/>
      <c r="F36" s="188">
        <f t="shared" si="0"/>
        <v>0</v>
      </c>
      <c r="G36" s="192"/>
      <c r="I36" s="191"/>
      <c r="J36" s="55"/>
      <c r="K36" s="185"/>
      <c r="L36" s="186"/>
      <c r="M36" s="188"/>
      <c r="N36" s="187">
        <f t="shared" si="1"/>
        <v>0</v>
      </c>
      <c r="O36" s="198"/>
    </row>
    <row r="37" spans="1:42" ht="13" x14ac:dyDescent="0.3">
      <c r="A37" s="250"/>
      <c r="B37" s="345"/>
      <c r="C37" s="189"/>
      <c r="D37" s="188"/>
      <c r="E37" s="200"/>
      <c r="F37" s="187">
        <f t="shared" si="0"/>
        <v>0</v>
      </c>
      <c r="G37" s="192"/>
      <c r="I37" s="191"/>
      <c r="J37" s="55"/>
      <c r="K37" s="185"/>
      <c r="L37" s="186"/>
      <c r="M37" s="188"/>
      <c r="N37" s="188">
        <f t="shared" si="1"/>
        <v>0</v>
      </c>
      <c r="O37" s="198"/>
    </row>
    <row r="38" spans="1:42" ht="13" x14ac:dyDescent="0.3">
      <c r="A38" s="250"/>
      <c r="B38" s="345"/>
      <c r="C38" s="189"/>
      <c r="D38" s="188"/>
      <c r="E38" s="200"/>
      <c r="F38" s="187">
        <f t="shared" si="0"/>
        <v>0</v>
      </c>
      <c r="G38" s="192"/>
      <c r="I38" s="191"/>
      <c r="J38" s="55"/>
      <c r="K38" s="185"/>
      <c r="L38" s="186"/>
      <c r="M38" s="188"/>
      <c r="N38" s="188">
        <f t="shared" si="1"/>
        <v>0</v>
      </c>
      <c r="O38" s="198"/>
    </row>
    <row r="39" spans="1:42" ht="13" x14ac:dyDescent="0.3">
      <c r="A39" s="250"/>
      <c r="B39" s="345"/>
      <c r="C39" s="189"/>
      <c r="D39" s="188"/>
      <c r="E39" s="200"/>
      <c r="F39" s="187">
        <f t="shared" si="0"/>
        <v>0</v>
      </c>
      <c r="G39" s="192"/>
      <c r="I39" s="250"/>
      <c r="J39" s="209"/>
      <c r="K39" s="185"/>
      <c r="L39" s="186"/>
      <c r="M39" s="188"/>
      <c r="N39" s="188">
        <f t="shared" si="1"/>
        <v>0</v>
      </c>
      <c r="O39" s="198"/>
    </row>
    <row r="40" spans="1:42" ht="13" x14ac:dyDescent="0.3">
      <c r="A40" s="250"/>
      <c r="B40" s="345"/>
      <c r="C40" s="189"/>
      <c r="D40" s="188"/>
      <c r="E40" s="200"/>
      <c r="F40" s="187">
        <f t="shared" si="0"/>
        <v>0</v>
      </c>
      <c r="G40" s="192"/>
      <c r="I40" s="191"/>
      <c r="J40" s="55"/>
      <c r="K40" s="185"/>
      <c r="L40" s="186"/>
      <c r="M40" s="188"/>
      <c r="N40" s="188">
        <f t="shared" si="1"/>
        <v>0</v>
      </c>
      <c r="O40" s="198"/>
    </row>
    <row r="41" spans="1:42" ht="13" x14ac:dyDescent="0.3">
      <c r="A41" s="250"/>
      <c r="B41" s="345"/>
      <c r="C41" s="189"/>
      <c r="D41" s="188"/>
      <c r="E41" s="200"/>
      <c r="F41" s="187">
        <f t="shared" si="0"/>
        <v>0</v>
      </c>
      <c r="G41" s="192"/>
      <c r="I41" s="191"/>
      <c r="J41" s="55"/>
      <c r="K41" s="185"/>
      <c r="L41" s="186"/>
      <c r="M41" s="188"/>
      <c r="N41" s="188">
        <f t="shared" si="1"/>
        <v>0</v>
      </c>
      <c r="O41" s="198"/>
    </row>
    <row r="42" spans="1:42" ht="13" x14ac:dyDescent="0.3">
      <c r="A42" s="250"/>
      <c r="B42" s="345"/>
      <c r="C42" s="189"/>
      <c r="D42" s="188"/>
      <c r="E42" s="200"/>
      <c r="F42" s="187">
        <f t="shared" si="0"/>
        <v>0</v>
      </c>
      <c r="G42" s="192"/>
      <c r="I42" s="250"/>
      <c r="J42" s="209"/>
      <c r="K42" s="185"/>
      <c r="L42" s="186"/>
      <c r="M42" s="188"/>
      <c r="N42" s="188">
        <f t="shared" si="1"/>
        <v>0</v>
      </c>
      <c r="O42" s="198"/>
    </row>
    <row r="43" spans="1:42" s="154" customFormat="1" ht="13" x14ac:dyDescent="0.3">
      <c r="A43" s="250"/>
      <c r="B43" s="345"/>
      <c r="C43" s="189"/>
      <c r="D43" s="186"/>
      <c r="E43" s="200"/>
      <c r="F43" s="187">
        <f t="shared" si="0"/>
        <v>0</v>
      </c>
      <c r="G43" s="192"/>
      <c r="H43" s="3"/>
      <c r="I43" s="250"/>
      <c r="J43" s="209"/>
      <c r="K43" s="185"/>
      <c r="L43" s="186"/>
      <c r="M43" s="188"/>
      <c r="N43" s="188">
        <f t="shared" si="1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/>
      <c r="B44" s="345"/>
      <c r="C44" s="189"/>
      <c r="D44" s="188"/>
      <c r="E44" s="200"/>
      <c r="F44" s="187">
        <f t="shared" si="0"/>
        <v>0</v>
      </c>
      <c r="G44" s="192"/>
      <c r="I44" s="250"/>
      <c r="J44" s="209"/>
      <c r="K44" s="185"/>
      <c r="L44" s="186"/>
      <c r="M44" s="188"/>
      <c r="N44" s="188">
        <f t="shared" si="1"/>
        <v>0</v>
      </c>
      <c r="O44" s="198"/>
    </row>
    <row r="45" spans="1:42" s="154" customFormat="1" ht="13" x14ac:dyDescent="0.3">
      <c r="A45" s="250"/>
      <c r="B45" s="345"/>
      <c r="C45" s="189"/>
      <c r="D45" s="186"/>
      <c r="E45" s="200"/>
      <c r="F45" s="187">
        <f t="shared" si="0"/>
        <v>0</v>
      </c>
      <c r="G45" s="192"/>
      <c r="H45" s="3"/>
      <c r="I45" s="250"/>
      <c r="J45" s="209"/>
      <c r="K45" s="185"/>
      <c r="L45" s="186"/>
      <c r="M45" s="188"/>
      <c r="N45" s="188">
        <f t="shared" si="1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/>
      <c r="B46" s="345"/>
      <c r="C46" s="189"/>
      <c r="D46" s="188"/>
      <c r="E46" s="200"/>
      <c r="F46" s="188">
        <f t="shared" si="0"/>
        <v>0</v>
      </c>
      <c r="G46" s="192"/>
      <c r="I46" s="191"/>
      <c r="J46" s="55"/>
      <c r="K46" s="185"/>
      <c r="L46" s="186"/>
      <c r="M46" s="188"/>
      <c r="N46" s="187">
        <f t="shared" si="1"/>
        <v>0</v>
      </c>
      <c r="O46" s="198"/>
    </row>
    <row r="47" spans="1:42" ht="13" x14ac:dyDescent="0.3">
      <c r="A47" s="250"/>
      <c r="B47" s="345"/>
      <c r="C47" s="189"/>
      <c r="D47" s="188"/>
      <c r="E47" s="200"/>
      <c r="F47" s="187">
        <f t="shared" si="0"/>
        <v>0</v>
      </c>
      <c r="G47" s="192"/>
      <c r="I47" s="191"/>
      <c r="J47" s="55"/>
      <c r="K47" s="185"/>
      <c r="L47" s="186"/>
      <c r="M47" s="188"/>
      <c r="N47" s="188">
        <f t="shared" si="1"/>
        <v>0</v>
      </c>
      <c r="O47" s="198"/>
    </row>
    <row r="48" spans="1:42" ht="13" x14ac:dyDescent="0.3">
      <c r="A48" s="250"/>
      <c r="B48" s="345"/>
      <c r="C48" s="189"/>
      <c r="D48" s="188"/>
      <c r="E48" s="200"/>
      <c r="F48" s="187">
        <f t="shared" si="0"/>
        <v>0</v>
      </c>
      <c r="G48" s="192"/>
      <c r="I48" s="191"/>
      <c r="J48" s="55"/>
      <c r="K48" s="185"/>
      <c r="L48" s="186"/>
      <c r="M48" s="188"/>
      <c r="N48" s="188">
        <f t="shared" si="1"/>
        <v>0</v>
      </c>
      <c r="O48" s="198"/>
    </row>
    <row r="49" spans="1:42" ht="13" x14ac:dyDescent="0.3">
      <c r="A49" s="250"/>
      <c r="B49" s="345"/>
      <c r="C49" s="189"/>
      <c r="D49" s="188"/>
      <c r="E49" s="200"/>
      <c r="F49" s="187">
        <f t="shared" si="0"/>
        <v>0</v>
      </c>
      <c r="G49" s="192"/>
      <c r="I49" s="250"/>
      <c r="J49" s="209"/>
      <c r="K49" s="185"/>
      <c r="L49" s="186"/>
      <c r="M49" s="188"/>
      <c r="N49" s="188">
        <f t="shared" si="1"/>
        <v>0</v>
      </c>
      <c r="O49" s="198"/>
    </row>
    <row r="50" spans="1:42" ht="13" x14ac:dyDescent="0.3">
      <c r="A50" s="250"/>
      <c r="B50" s="345"/>
      <c r="C50" s="189"/>
      <c r="D50" s="188"/>
      <c r="E50" s="200"/>
      <c r="F50" s="187">
        <f t="shared" si="0"/>
        <v>0</v>
      </c>
      <c r="G50" s="192"/>
      <c r="I50" s="191"/>
      <c r="J50" s="55"/>
      <c r="K50" s="185"/>
      <c r="L50" s="186"/>
      <c r="M50" s="188"/>
      <c r="N50" s="188">
        <f t="shared" si="1"/>
        <v>0</v>
      </c>
      <c r="O50" s="198"/>
    </row>
    <row r="51" spans="1:42" ht="13" x14ac:dyDescent="0.3">
      <c r="A51" s="250"/>
      <c r="B51" s="345"/>
      <c r="C51" s="189"/>
      <c r="D51" s="188"/>
      <c r="E51" s="200"/>
      <c r="F51" s="187">
        <f t="shared" si="0"/>
        <v>0</v>
      </c>
      <c r="G51" s="192"/>
      <c r="I51" s="191"/>
      <c r="J51" s="55"/>
      <c r="K51" s="185"/>
      <c r="L51" s="186"/>
      <c r="M51" s="188"/>
      <c r="N51" s="188">
        <f t="shared" si="1"/>
        <v>0</v>
      </c>
      <c r="O51" s="198"/>
    </row>
    <row r="52" spans="1:42" ht="13" x14ac:dyDescent="0.3">
      <c r="A52" s="250"/>
      <c r="B52" s="345"/>
      <c r="C52" s="189"/>
      <c r="D52" s="188"/>
      <c r="E52" s="200"/>
      <c r="F52" s="187">
        <f t="shared" si="0"/>
        <v>0</v>
      </c>
      <c r="G52" s="192"/>
      <c r="I52" s="250"/>
      <c r="J52" s="209"/>
      <c r="K52" s="185"/>
      <c r="L52" s="186"/>
      <c r="M52" s="188"/>
      <c r="N52" s="188">
        <f t="shared" si="1"/>
        <v>0</v>
      </c>
      <c r="O52" s="198"/>
    </row>
    <row r="53" spans="1:42" s="154" customFormat="1" ht="13" x14ac:dyDescent="0.3">
      <c r="A53" s="250"/>
      <c r="B53" s="345"/>
      <c r="C53" s="189"/>
      <c r="D53" s="186"/>
      <c r="E53" s="200"/>
      <c r="F53" s="187">
        <f t="shared" si="0"/>
        <v>0</v>
      </c>
      <c r="G53" s="192"/>
      <c r="H53" s="3"/>
      <c r="I53" s="250"/>
      <c r="J53" s="209"/>
      <c r="K53" s="185"/>
      <c r="L53" s="186"/>
      <c r="M53" s="188"/>
      <c r="N53" s="188">
        <f t="shared" si="1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0"/>
      <c r="B54" s="345"/>
      <c r="C54" s="189"/>
      <c r="D54" s="186"/>
      <c r="E54" s="200"/>
      <c r="F54" s="187">
        <f t="shared" si="0"/>
        <v>0</v>
      </c>
      <c r="G54" s="192"/>
      <c r="I54" s="191"/>
      <c r="J54" s="55"/>
      <c r="K54" s="185"/>
      <c r="L54" s="186"/>
      <c r="M54" s="188"/>
      <c r="N54" s="188">
        <f t="shared" si="1"/>
        <v>0</v>
      </c>
      <c r="O54" s="198"/>
    </row>
    <row r="55" spans="1:42" s="3" customFormat="1" ht="13" thickBot="1" x14ac:dyDescent="0.3">
      <c r="A55" s="193"/>
      <c r="B55" s="194" t="s">
        <v>5</v>
      </c>
      <c r="C55" s="195">
        <f>SUM(C4:C54)</f>
        <v>0</v>
      </c>
      <c r="D55" s="195">
        <f>SUM(D4:D54)</f>
        <v>0</v>
      </c>
      <c r="E55" s="195">
        <f>SUM(E4:E54)</f>
        <v>0</v>
      </c>
      <c r="F55" s="196">
        <f>SUM(C55:E55)</f>
        <v>0</v>
      </c>
      <c r="G55" s="197"/>
      <c r="I55" s="193"/>
      <c r="J55" s="194" t="s">
        <v>5</v>
      </c>
      <c r="K55" s="195">
        <f>SUM(K4:K54)</f>
        <v>0</v>
      </c>
      <c r="L55" s="195">
        <f>SUM(L4:L54)</f>
        <v>0</v>
      </c>
      <c r="M55" s="195">
        <f>SUM(M4:M54)</f>
        <v>0</v>
      </c>
      <c r="N55" s="196">
        <f>SUM(N4:N54)</f>
        <v>0</v>
      </c>
      <c r="O55" s="197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6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6"/>
    </row>
    <row r="73" spans="4:16" s="3" customFormat="1" x14ac:dyDescent="0.25">
      <c r="D73" s="1"/>
      <c r="E73" s="1"/>
      <c r="L73" s="1"/>
      <c r="M73" s="1"/>
      <c r="P73" s="346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171F-1616-4688-BBF8-685A9723E785}">
  <dimension ref="A1:DM125"/>
  <sheetViews>
    <sheetView showGridLines="0" topLeftCell="H70" zoomScale="84" zoomScaleNormal="84" workbookViewId="0">
      <selection activeCell="W115" sqref="W115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7" s="6" customFormat="1" ht="25" customHeight="1" x14ac:dyDescent="0.25">
      <c r="A1" s="497" t="s">
        <v>181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7" s="3" customFormat="1" ht="12.75" customHeight="1" thickBot="1" x14ac:dyDescent="0.3">
      <c r="A2" s="241"/>
      <c r="B2" s="241"/>
      <c r="C2" s="156"/>
      <c r="D2" s="27"/>
      <c r="E2" s="157"/>
      <c r="L2" s="5"/>
    </row>
    <row r="3" spans="1:117" s="6" customFormat="1" ht="43.4" customHeight="1" thickTop="1" thickBot="1" x14ac:dyDescent="0.3">
      <c r="A3" s="292" t="s">
        <v>128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tr">
        <f>' 01 2024'!H3</f>
        <v>Contributions Normales</v>
      </c>
      <c r="I3" s="267" t="str">
        <f>' 01 2024'!I3</f>
        <v>Ventes Littérature</v>
      </c>
      <c r="J3" s="267" t="str">
        <f>' 01 2024'!J3</f>
        <v>Recettes Fêtes IGPB</v>
      </c>
      <c r="K3" s="267" t="str">
        <f>' 01 2024'!K3</f>
        <v>Chapeaux Réunion IGPB</v>
      </c>
      <c r="L3" s="267" t="str">
        <f>' 01 2024'!L3</f>
        <v>Recettes Exeption- nelles</v>
      </c>
      <c r="M3" s="267" t="str">
        <f>' 01 2024'!M3</f>
        <v>Virements Internes Livert A</v>
      </c>
      <c r="N3" s="269" t="str">
        <f>' 01 2024'!N3</f>
        <v>Reports Caisse +       BNP( N-1)</v>
      </c>
      <c r="O3" s="426" t="str">
        <f>' 01 2024'!O3</f>
        <v xml:space="preserve">Location local Sauton + charges </v>
      </c>
      <c r="P3" s="268" t="str">
        <f>' 01 2024'!P3</f>
        <v>Electicité - Eaux Local Sauton</v>
      </c>
      <c r="Q3" s="268" t="str">
        <f>' 01 2024'!Q3</f>
        <v>Entretien équipement IGPB, Petits travaux</v>
      </c>
      <c r="R3" s="268" t="str">
        <f>' 01 2024'!R3</f>
        <v>Achat de littérature BSG+ Médailles</v>
      </c>
      <c r="S3" s="268" t="str">
        <f>' 01 2024'!S3</f>
        <v>Achat de littérature Hors (BSG &amp; Médailles)</v>
      </c>
      <c r="T3" s="268" t="str">
        <f>' 01 2024'!T3</f>
        <v>Dépenses Fêtes IGPB</v>
      </c>
      <c r="U3" s="268" t="str">
        <f>' 01 2024'!U3</f>
        <v>Informatique, Téléphone, Abonnement Internet</v>
      </c>
      <c r="V3" s="268" t="str">
        <f>' 01 2024'!V3</f>
        <v>Frais Secrétariat, Lingettes, Gel …</v>
      </c>
      <c r="W3" s="268" t="str">
        <f>' 01 2024'!W3</f>
        <v>Location Salles Réunions</v>
      </c>
      <c r="X3" s="268" t="str">
        <f>' 01 2024'!X3</f>
        <v>Transport parking</v>
      </c>
      <c r="Y3" s="268" t="str">
        <f>' 01 2024'!Y3</f>
        <v>Frais Bancaires</v>
      </c>
      <c r="Z3" s="268" t="str">
        <f>' 01 2024'!Z3</f>
        <v>Virements internes</v>
      </c>
      <c r="AA3" s="269" t="str">
        <f>' 01 2024'!AA3</f>
        <v>Dépenses exception- nelles</v>
      </c>
      <c r="AB3" s="426" t="str">
        <f>' 01 2024'!AB3</f>
        <v>Evolutions Informatiques (1500 €)</v>
      </c>
      <c r="AC3" s="269" t="str">
        <f>' 01 2024'!AC3</f>
        <v>Gros Travaux Sauton (3000 €)</v>
      </c>
    </row>
    <row r="4" spans="1:117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282" t="s">
        <v>33</v>
      </c>
      <c r="AB4" s="468" t="s">
        <v>138</v>
      </c>
      <c r="AC4" s="282" t="s">
        <v>138</v>
      </c>
    </row>
    <row r="5" spans="1:117" s="7" customFormat="1" ht="15" customHeight="1" thickBot="1" x14ac:dyDescent="0.3">
      <c r="A5" s="246" t="s">
        <v>34</v>
      </c>
      <c r="B5" s="46" t="s">
        <v>35</v>
      </c>
      <c r="C5" s="247"/>
      <c r="D5" s="256">
        <f>' 06 2024'!D118</f>
        <v>12956.810000000009</v>
      </c>
      <c r="E5" s="169"/>
      <c r="F5" s="170">
        <f>' 06 2024'!F118</f>
        <v>109.70000000000164</v>
      </c>
      <c r="G5" s="257"/>
      <c r="H5" s="271"/>
      <c r="I5" s="171"/>
      <c r="J5" s="171"/>
      <c r="K5" s="171"/>
      <c r="L5" s="172"/>
      <c r="M5" s="171"/>
      <c r="N5" s="272">
        <f>SUM(D5:F5)</f>
        <v>13066.510000000009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4"/>
      <c r="AB5" s="283"/>
      <c r="AC5" s="284"/>
      <c r="AD5" s="8"/>
      <c r="AE5" s="8"/>
      <c r="AF5" s="8"/>
      <c r="AG5" s="8"/>
    </row>
    <row r="6" spans="1:117" s="162" customFormat="1" ht="12" customHeight="1" x14ac:dyDescent="0.25">
      <c r="A6" s="248"/>
      <c r="B6" s="201"/>
      <c r="C6" s="249"/>
      <c r="D6" s="258"/>
      <c r="E6" s="202"/>
      <c r="F6" s="203"/>
      <c r="G6" s="259"/>
      <c r="H6" s="273"/>
      <c r="I6" s="204"/>
      <c r="J6" s="204"/>
      <c r="K6" s="204"/>
      <c r="L6" s="205"/>
      <c r="M6" s="204"/>
      <c r="N6" s="274"/>
      <c r="O6" s="285"/>
      <c r="P6" s="206"/>
      <c r="Q6" s="206"/>
      <c r="R6" s="206"/>
      <c r="S6" s="206"/>
      <c r="T6" s="207"/>
      <c r="U6" s="206"/>
      <c r="V6" s="208"/>
      <c r="W6" s="206"/>
      <c r="X6" s="206"/>
      <c r="Y6" s="206"/>
      <c r="Z6" s="206"/>
      <c r="AA6" s="286"/>
      <c r="AB6" s="285"/>
      <c r="AC6" s="286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7" s="162" customFormat="1" ht="12" customHeight="1" x14ac:dyDescent="0.25">
      <c r="A7" s="440"/>
      <c r="B7" s="441"/>
      <c r="C7" s="442"/>
      <c r="D7" s="443"/>
      <c r="E7" s="444"/>
      <c r="F7" s="445"/>
      <c r="G7" s="446"/>
      <c r="H7" s="447"/>
      <c r="I7" s="448"/>
      <c r="J7" s="448"/>
      <c r="K7" s="448"/>
      <c r="L7" s="449"/>
      <c r="M7" s="448"/>
      <c r="N7" s="459"/>
      <c r="O7" s="458"/>
      <c r="P7" s="450"/>
      <c r="Q7" s="450"/>
      <c r="R7" s="450"/>
      <c r="S7" s="450"/>
      <c r="T7" s="451"/>
      <c r="U7" s="450"/>
      <c r="V7" s="452"/>
      <c r="W7" s="450"/>
      <c r="X7" s="450"/>
      <c r="Y7" s="450"/>
      <c r="Z7" s="450"/>
      <c r="AA7" s="453"/>
      <c r="AB7" s="458"/>
      <c r="AC7" s="453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7" s="162" customFormat="1" ht="12" customHeight="1" x14ac:dyDescent="0.25">
      <c r="A8" s="250"/>
      <c r="B8" s="209"/>
      <c r="C8" s="251"/>
      <c r="D8" s="260"/>
      <c r="E8" s="199"/>
      <c r="F8" s="200"/>
      <c r="G8" s="261"/>
      <c r="H8" s="275"/>
      <c r="I8" s="173"/>
      <c r="J8" s="173"/>
      <c r="K8" s="173"/>
      <c r="L8" s="174"/>
      <c r="M8" s="173"/>
      <c r="N8" s="276"/>
      <c r="O8" s="287"/>
      <c r="P8" s="177"/>
      <c r="Q8" s="177"/>
      <c r="R8" s="177"/>
      <c r="S8" s="177"/>
      <c r="T8" s="210"/>
      <c r="U8" s="177"/>
      <c r="V8" s="178"/>
      <c r="W8" s="177"/>
      <c r="X8" s="177"/>
      <c r="Y8" s="177"/>
      <c r="Z8" s="177"/>
      <c r="AA8" s="288"/>
      <c r="AB8" s="458"/>
      <c r="AC8" s="453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7" s="162" customFormat="1" ht="12" customHeight="1" x14ac:dyDescent="0.25">
      <c r="A9" s="250"/>
      <c r="B9" s="209"/>
      <c r="C9" s="251"/>
      <c r="D9" s="260"/>
      <c r="E9" s="199"/>
      <c r="F9" s="200"/>
      <c r="G9" s="261"/>
      <c r="H9" s="275"/>
      <c r="I9" s="173"/>
      <c r="J9" s="173"/>
      <c r="K9" s="173"/>
      <c r="L9" s="174"/>
      <c r="M9" s="173"/>
      <c r="N9" s="276"/>
      <c r="O9" s="287"/>
      <c r="P9" s="177"/>
      <c r="Q9" s="177"/>
      <c r="R9" s="177"/>
      <c r="S9" s="177"/>
      <c r="T9" s="210"/>
      <c r="U9" s="177"/>
      <c r="V9" s="178"/>
      <c r="W9" s="177"/>
      <c r="X9" s="177"/>
      <c r="Y9" s="177"/>
      <c r="Z9" s="177"/>
      <c r="AA9" s="288"/>
      <c r="AB9" s="458"/>
      <c r="AC9" s="453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7" s="162" customFormat="1" ht="12" customHeight="1" x14ac:dyDescent="0.25">
      <c r="A10" s="250"/>
      <c r="B10" s="209"/>
      <c r="C10" s="251"/>
      <c r="D10" s="260"/>
      <c r="E10" s="199"/>
      <c r="F10" s="200"/>
      <c r="G10" s="261"/>
      <c r="H10" s="275"/>
      <c r="I10" s="173"/>
      <c r="J10" s="173"/>
      <c r="K10" s="173"/>
      <c r="L10" s="174"/>
      <c r="M10" s="173"/>
      <c r="N10" s="276"/>
      <c r="O10" s="287"/>
      <c r="P10" s="177"/>
      <c r="Q10" s="177"/>
      <c r="R10" s="177"/>
      <c r="S10" s="177"/>
      <c r="T10" s="210"/>
      <c r="U10" s="177"/>
      <c r="V10" s="178"/>
      <c r="W10" s="177"/>
      <c r="X10" s="177"/>
      <c r="Y10" s="177"/>
      <c r="Z10" s="177"/>
      <c r="AA10" s="288"/>
      <c r="AB10" s="458"/>
      <c r="AC10" s="453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7" s="162" customFormat="1" ht="12" customHeight="1" x14ac:dyDescent="0.25">
      <c r="A11" s="250"/>
      <c r="B11" s="209"/>
      <c r="C11" s="251"/>
      <c r="D11" s="260"/>
      <c r="E11" s="199"/>
      <c r="F11" s="200"/>
      <c r="G11" s="261"/>
      <c r="H11" s="275"/>
      <c r="I11" s="173"/>
      <c r="J11" s="173"/>
      <c r="K11" s="173"/>
      <c r="L11" s="174"/>
      <c r="M11" s="173"/>
      <c r="N11" s="276"/>
      <c r="O11" s="287"/>
      <c r="P11" s="177"/>
      <c r="Q11" s="177"/>
      <c r="R11" s="177"/>
      <c r="S11" s="177"/>
      <c r="T11" s="210"/>
      <c r="U11" s="177"/>
      <c r="V11" s="178"/>
      <c r="W11" s="177"/>
      <c r="X11" s="177"/>
      <c r="Y11" s="177"/>
      <c r="Z11" s="177"/>
      <c r="AA11" s="288"/>
      <c r="AB11" s="458"/>
      <c r="AC11" s="453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7" s="162" customFormat="1" ht="12" customHeight="1" x14ac:dyDescent="0.25">
      <c r="A12" s="250"/>
      <c r="B12" s="209"/>
      <c r="C12" s="251"/>
      <c r="D12" s="260"/>
      <c r="E12" s="199"/>
      <c r="F12" s="200"/>
      <c r="G12" s="261"/>
      <c r="H12" s="275"/>
      <c r="I12" s="173"/>
      <c r="J12" s="173"/>
      <c r="K12" s="173"/>
      <c r="L12" s="174"/>
      <c r="M12" s="173"/>
      <c r="N12" s="276"/>
      <c r="O12" s="287"/>
      <c r="P12" s="177"/>
      <c r="Q12" s="177"/>
      <c r="R12" s="177"/>
      <c r="S12" s="177"/>
      <c r="T12" s="210"/>
      <c r="U12" s="177"/>
      <c r="V12" s="178"/>
      <c r="W12" s="177"/>
      <c r="X12" s="177"/>
      <c r="Y12" s="177"/>
      <c r="Z12" s="177"/>
      <c r="AA12" s="288"/>
      <c r="AB12" s="287"/>
      <c r="AC12" s="288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7" s="162" customFormat="1" ht="12" customHeight="1" x14ac:dyDescent="0.25">
      <c r="A13" s="250"/>
      <c r="B13" s="441"/>
      <c r="C13" s="442"/>
      <c r="D13" s="443"/>
      <c r="E13" s="444"/>
      <c r="F13" s="445"/>
      <c r="G13" s="446"/>
      <c r="H13" s="447"/>
      <c r="I13" s="448"/>
      <c r="J13" s="448"/>
      <c r="K13" s="448"/>
      <c r="L13" s="449"/>
      <c r="M13" s="448"/>
      <c r="N13" s="459"/>
      <c r="O13" s="458"/>
      <c r="P13" s="450"/>
      <c r="Q13" s="450"/>
      <c r="R13" s="450"/>
      <c r="S13" s="450"/>
      <c r="T13" s="451"/>
      <c r="U13" s="450"/>
      <c r="V13" s="452"/>
      <c r="W13" s="450"/>
      <c r="X13" s="450"/>
      <c r="Y13" s="450"/>
      <c r="Z13" s="450"/>
      <c r="AA13" s="463"/>
      <c r="AB13" s="458"/>
      <c r="AC13" s="453"/>
      <c r="AD13" s="160"/>
      <c r="AE13" s="160"/>
      <c r="AF13" s="160"/>
      <c r="AG13" s="160"/>
      <c r="AH13" s="160"/>
      <c r="AI13" s="160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</row>
    <row r="14" spans="1:117" s="162" customFormat="1" ht="12" customHeight="1" x14ac:dyDescent="0.25">
      <c r="A14" s="250"/>
      <c r="B14" s="209"/>
      <c r="C14" s="251"/>
      <c r="D14" s="260"/>
      <c r="E14" s="199"/>
      <c r="F14" s="200"/>
      <c r="G14" s="261"/>
      <c r="H14" s="275"/>
      <c r="I14" s="173"/>
      <c r="J14" s="173"/>
      <c r="K14" s="173"/>
      <c r="L14" s="174"/>
      <c r="M14" s="173"/>
      <c r="N14" s="276"/>
      <c r="O14" s="287"/>
      <c r="P14" s="177"/>
      <c r="Q14" s="177"/>
      <c r="R14" s="177"/>
      <c r="S14" s="177"/>
      <c r="T14" s="210"/>
      <c r="U14" s="177"/>
      <c r="V14" s="178"/>
      <c r="W14" s="177"/>
      <c r="X14" s="177"/>
      <c r="Y14" s="177"/>
      <c r="Z14" s="177"/>
      <c r="AA14" s="288"/>
      <c r="AB14" s="287"/>
      <c r="AC14" s="288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7" s="162" customFormat="1" ht="12" customHeight="1" x14ac:dyDescent="0.25">
      <c r="A15" s="250"/>
      <c r="B15" s="209"/>
      <c r="C15" s="251"/>
      <c r="D15" s="260"/>
      <c r="E15" s="199"/>
      <c r="F15" s="200"/>
      <c r="G15" s="261"/>
      <c r="H15" s="275"/>
      <c r="I15" s="173"/>
      <c r="J15" s="173"/>
      <c r="K15" s="173"/>
      <c r="L15" s="174"/>
      <c r="M15" s="173"/>
      <c r="N15" s="276"/>
      <c r="O15" s="287"/>
      <c r="P15" s="177"/>
      <c r="Q15" s="177"/>
      <c r="R15" s="177"/>
      <c r="S15" s="177"/>
      <c r="T15" s="210"/>
      <c r="U15" s="177"/>
      <c r="V15" s="178"/>
      <c r="W15" s="177"/>
      <c r="X15" s="177"/>
      <c r="Y15" s="177"/>
      <c r="Z15" s="177"/>
      <c r="AA15" s="288"/>
      <c r="AB15" s="458"/>
      <c r="AC15" s="453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7" s="162" customFormat="1" ht="12" customHeight="1" x14ac:dyDescent="0.25">
      <c r="A16" s="250"/>
      <c r="B16" s="209"/>
      <c r="C16" s="251"/>
      <c r="D16" s="260"/>
      <c r="E16" s="199"/>
      <c r="F16" s="200"/>
      <c r="G16" s="261"/>
      <c r="H16" s="275"/>
      <c r="I16" s="173"/>
      <c r="J16" s="173"/>
      <c r="K16" s="173"/>
      <c r="L16" s="174"/>
      <c r="M16" s="173"/>
      <c r="N16" s="276"/>
      <c r="O16" s="287"/>
      <c r="P16" s="177"/>
      <c r="Q16" s="177"/>
      <c r="R16" s="177"/>
      <c r="S16" s="177"/>
      <c r="T16" s="210"/>
      <c r="U16" s="177"/>
      <c r="V16" s="178"/>
      <c r="W16" s="177"/>
      <c r="X16" s="177"/>
      <c r="Y16" s="177"/>
      <c r="Z16" s="177"/>
      <c r="AA16" s="288"/>
      <c r="AB16" s="458"/>
      <c r="AC16" s="453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0"/>
      <c r="B17" s="209"/>
      <c r="C17" s="251"/>
      <c r="D17" s="260"/>
      <c r="E17" s="199"/>
      <c r="F17" s="200"/>
      <c r="G17" s="261"/>
      <c r="H17" s="275"/>
      <c r="I17" s="173"/>
      <c r="J17" s="173"/>
      <c r="K17" s="173"/>
      <c r="L17" s="174"/>
      <c r="M17" s="173"/>
      <c r="N17" s="276"/>
      <c r="O17" s="287"/>
      <c r="P17" s="177"/>
      <c r="Q17" s="177"/>
      <c r="R17" s="177"/>
      <c r="S17" s="177"/>
      <c r="T17" s="210"/>
      <c r="U17" s="177"/>
      <c r="V17" s="178"/>
      <c r="W17" s="177"/>
      <c r="X17" s="177"/>
      <c r="Y17" s="177"/>
      <c r="Z17" s="177"/>
      <c r="AA17" s="288"/>
      <c r="AB17" s="458"/>
      <c r="AC17" s="453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0"/>
      <c r="B18" s="209"/>
      <c r="C18" s="251"/>
      <c r="D18" s="260"/>
      <c r="E18" s="199"/>
      <c r="F18" s="200"/>
      <c r="G18" s="261"/>
      <c r="H18" s="275"/>
      <c r="I18" s="173"/>
      <c r="J18" s="173"/>
      <c r="K18" s="173"/>
      <c r="L18" s="174"/>
      <c r="M18" s="173"/>
      <c r="N18" s="276"/>
      <c r="O18" s="287"/>
      <c r="P18" s="177"/>
      <c r="Q18" s="177"/>
      <c r="R18" s="177"/>
      <c r="S18" s="177"/>
      <c r="T18" s="210"/>
      <c r="U18" s="177"/>
      <c r="V18" s="178"/>
      <c r="W18" s="177"/>
      <c r="X18" s="177"/>
      <c r="Y18" s="177"/>
      <c r="Z18" s="177"/>
      <c r="AA18" s="288"/>
      <c r="AB18" s="458"/>
      <c r="AC18" s="453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0"/>
      <c r="B19" s="209"/>
      <c r="C19" s="251"/>
      <c r="D19" s="260"/>
      <c r="E19" s="199"/>
      <c r="F19" s="200"/>
      <c r="G19" s="261"/>
      <c r="H19" s="275"/>
      <c r="I19" s="173"/>
      <c r="J19" s="173"/>
      <c r="K19" s="173"/>
      <c r="L19" s="174"/>
      <c r="M19" s="173"/>
      <c r="N19" s="276"/>
      <c r="O19" s="287"/>
      <c r="P19" s="177"/>
      <c r="Q19" s="177"/>
      <c r="R19" s="177"/>
      <c r="S19" s="177"/>
      <c r="T19" s="210"/>
      <c r="U19" s="177"/>
      <c r="V19" s="178"/>
      <c r="W19" s="177"/>
      <c r="X19" s="177"/>
      <c r="Y19" s="177"/>
      <c r="Z19" s="177"/>
      <c r="AA19" s="288"/>
      <c r="AB19" s="458"/>
      <c r="AC19" s="453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0"/>
      <c r="B20" s="209"/>
      <c r="C20" s="251"/>
      <c r="D20" s="260"/>
      <c r="E20" s="199"/>
      <c r="F20" s="200"/>
      <c r="G20" s="261"/>
      <c r="H20" s="275"/>
      <c r="I20" s="173"/>
      <c r="J20" s="173"/>
      <c r="K20" s="173"/>
      <c r="L20" s="174"/>
      <c r="M20" s="173"/>
      <c r="N20" s="276"/>
      <c r="O20" s="287"/>
      <c r="P20" s="177"/>
      <c r="Q20" s="177"/>
      <c r="R20" s="177"/>
      <c r="S20" s="177"/>
      <c r="T20" s="210"/>
      <c r="U20" s="177"/>
      <c r="V20" s="178"/>
      <c r="W20" s="177"/>
      <c r="X20" s="177"/>
      <c r="Y20" s="177"/>
      <c r="Z20" s="177"/>
      <c r="AA20" s="288"/>
      <c r="AB20" s="177"/>
      <c r="AC20" s="288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</row>
    <row r="21" spans="1:115" s="162" customFormat="1" ht="12" customHeight="1" x14ac:dyDescent="0.25">
      <c r="A21" s="250"/>
      <c r="B21" s="209"/>
      <c r="C21" s="251"/>
      <c r="D21" s="260"/>
      <c r="E21" s="199"/>
      <c r="F21" s="200"/>
      <c r="G21" s="261"/>
      <c r="H21" s="275"/>
      <c r="I21" s="173"/>
      <c r="J21" s="173"/>
      <c r="K21" s="173"/>
      <c r="L21" s="174"/>
      <c r="M21" s="173"/>
      <c r="N21" s="276"/>
      <c r="O21" s="287"/>
      <c r="P21" s="177"/>
      <c r="Q21" s="177"/>
      <c r="R21" s="177"/>
      <c r="S21" s="177"/>
      <c r="T21" s="210"/>
      <c r="U21" s="177"/>
      <c r="V21" s="178"/>
      <c r="W21" s="177"/>
      <c r="X21" s="177"/>
      <c r="Y21" s="177"/>
      <c r="Z21" s="177"/>
      <c r="AA21" s="288"/>
      <c r="AB21" s="458"/>
      <c r="AC21" s="453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0"/>
      <c r="B22" s="209"/>
      <c r="C22" s="251"/>
      <c r="D22" s="260"/>
      <c r="E22" s="199"/>
      <c r="F22" s="200"/>
      <c r="G22" s="261"/>
      <c r="H22" s="275"/>
      <c r="I22" s="173"/>
      <c r="J22" s="173"/>
      <c r="K22" s="173"/>
      <c r="L22" s="174"/>
      <c r="M22" s="173"/>
      <c r="N22" s="276"/>
      <c r="O22" s="287"/>
      <c r="P22" s="177"/>
      <c r="Q22" s="177"/>
      <c r="R22" s="177"/>
      <c r="S22" s="177"/>
      <c r="T22" s="210"/>
      <c r="U22" s="177"/>
      <c r="V22" s="178"/>
      <c r="W22" s="177"/>
      <c r="X22" s="177"/>
      <c r="Y22" s="177"/>
      <c r="Z22" s="177"/>
      <c r="AA22" s="288"/>
      <c r="AB22" s="458"/>
      <c r="AC22" s="453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0"/>
      <c r="B23" s="209"/>
      <c r="C23" s="251"/>
      <c r="D23" s="260"/>
      <c r="E23" s="199"/>
      <c r="F23" s="200"/>
      <c r="G23" s="261"/>
      <c r="H23" s="275"/>
      <c r="I23" s="173"/>
      <c r="J23" s="173"/>
      <c r="K23" s="173"/>
      <c r="L23" s="174"/>
      <c r="M23" s="173"/>
      <c r="N23" s="276"/>
      <c r="O23" s="287"/>
      <c r="P23" s="177"/>
      <c r="Q23" s="177"/>
      <c r="R23" s="177"/>
      <c r="S23" s="177"/>
      <c r="T23" s="210"/>
      <c r="U23" s="177"/>
      <c r="V23" s="178"/>
      <c r="W23" s="177"/>
      <c r="X23" s="177"/>
      <c r="Y23" s="177"/>
      <c r="Z23" s="177"/>
      <c r="AA23" s="288"/>
      <c r="AB23" s="458"/>
      <c r="AC23" s="453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0"/>
      <c r="B24" s="209"/>
      <c r="C24" s="251"/>
      <c r="D24" s="260"/>
      <c r="E24" s="199"/>
      <c r="F24" s="200"/>
      <c r="G24" s="261"/>
      <c r="H24" s="275"/>
      <c r="I24" s="173"/>
      <c r="J24" s="173"/>
      <c r="K24" s="173"/>
      <c r="L24" s="174"/>
      <c r="M24" s="173"/>
      <c r="N24" s="276"/>
      <c r="O24" s="287"/>
      <c r="P24" s="177"/>
      <c r="Q24" s="177"/>
      <c r="R24" s="177"/>
      <c r="S24" s="177"/>
      <c r="T24" s="210"/>
      <c r="U24" s="177"/>
      <c r="V24" s="178"/>
      <c r="W24" s="177"/>
      <c r="X24" s="177"/>
      <c r="Y24" s="177"/>
      <c r="Z24" s="177"/>
      <c r="AA24" s="288"/>
      <c r="AB24" s="458"/>
      <c r="AC24" s="453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0"/>
      <c r="B25" s="209"/>
      <c r="C25" s="251"/>
      <c r="D25" s="260"/>
      <c r="E25" s="199"/>
      <c r="F25" s="200"/>
      <c r="G25" s="261"/>
      <c r="H25" s="275"/>
      <c r="I25" s="173"/>
      <c r="J25" s="173"/>
      <c r="K25" s="173"/>
      <c r="L25" s="174"/>
      <c r="M25" s="173"/>
      <c r="N25" s="276"/>
      <c r="O25" s="287"/>
      <c r="P25" s="177"/>
      <c r="Q25" s="177"/>
      <c r="R25" s="177"/>
      <c r="S25" s="177"/>
      <c r="T25" s="210"/>
      <c r="U25" s="177"/>
      <c r="V25" s="178"/>
      <c r="W25" s="177"/>
      <c r="X25" s="177"/>
      <c r="Y25" s="177"/>
      <c r="Z25" s="177"/>
      <c r="AA25" s="288"/>
      <c r="AB25" s="458"/>
      <c r="AC25" s="453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0"/>
      <c r="B26" s="209"/>
      <c r="C26" s="251"/>
      <c r="D26" s="260"/>
      <c r="E26" s="199"/>
      <c r="F26" s="200"/>
      <c r="G26" s="261"/>
      <c r="H26" s="275"/>
      <c r="I26" s="173"/>
      <c r="J26" s="173"/>
      <c r="K26" s="173"/>
      <c r="L26" s="174"/>
      <c r="M26" s="173"/>
      <c r="N26" s="276"/>
      <c r="O26" s="287"/>
      <c r="P26" s="177"/>
      <c r="Q26" s="177"/>
      <c r="R26" s="177"/>
      <c r="S26" s="177"/>
      <c r="T26" s="210"/>
      <c r="U26" s="177"/>
      <c r="V26" s="178"/>
      <c r="W26" s="177"/>
      <c r="X26" s="177"/>
      <c r="Y26" s="177"/>
      <c r="Z26" s="177"/>
      <c r="AA26" s="288"/>
      <c r="AB26" s="287"/>
      <c r="AC26" s="288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0"/>
      <c r="B27" s="209"/>
      <c r="C27" s="251"/>
      <c r="D27" s="260"/>
      <c r="E27" s="199"/>
      <c r="F27" s="200"/>
      <c r="G27" s="261"/>
      <c r="H27" s="275"/>
      <c r="I27" s="173"/>
      <c r="J27" s="173"/>
      <c r="K27" s="173"/>
      <c r="L27" s="174"/>
      <c r="M27" s="173"/>
      <c r="N27" s="276"/>
      <c r="O27" s="287"/>
      <c r="P27" s="177"/>
      <c r="Q27" s="177"/>
      <c r="R27" s="177"/>
      <c r="S27" s="177"/>
      <c r="T27" s="210"/>
      <c r="U27" s="177"/>
      <c r="V27" s="178"/>
      <c r="W27" s="177"/>
      <c r="X27" s="177"/>
      <c r="Y27" s="177"/>
      <c r="Z27" s="177"/>
      <c r="AA27" s="288"/>
      <c r="AB27" s="458"/>
      <c r="AC27" s="453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0"/>
      <c r="B28" s="209"/>
      <c r="C28" s="251"/>
      <c r="D28" s="260"/>
      <c r="E28" s="199"/>
      <c r="F28" s="200"/>
      <c r="G28" s="261"/>
      <c r="H28" s="275"/>
      <c r="I28" s="173"/>
      <c r="J28" s="173"/>
      <c r="K28" s="173"/>
      <c r="L28" s="174"/>
      <c r="M28" s="173"/>
      <c r="N28" s="276"/>
      <c r="O28" s="287"/>
      <c r="P28" s="177"/>
      <c r="Q28" s="177"/>
      <c r="R28" s="177"/>
      <c r="S28" s="177"/>
      <c r="T28" s="210"/>
      <c r="U28" s="177"/>
      <c r="V28" s="178"/>
      <c r="W28" s="177"/>
      <c r="X28" s="177"/>
      <c r="Y28" s="177"/>
      <c r="Z28" s="177"/>
      <c r="AA28" s="288"/>
      <c r="AB28" s="287"/>
      <c r="AC28" s="288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0"/>
      <c r="B29" s="209"/>
      <c r="C29" s="251"/>
      <c r="D29" s="260"/>
      <c r="E29" s="199"/>
      <c r="F29" s="200"/>
      <c r="G29" s="261"/>
      <c r="H29" s="275"/>
      <c r="I29" s="173"/>
      <c r="J29" s="173"/>
      <c r="K29" s="173"/>
      <c r="L29" s="174"/>
      <c r="M29" s="173"/>
      <c r="N29" s="276"/>
      <c r="O29" s="287"/>
      <c r="P29" s="177"/>
      <c r="Q29" s="177"/>
      <c r="R29" s="177"/>
      <c r="S29" s="177"/>
      <c r="T29" s="210"/>
      <c r="U29" s="177"/>
      <c r="V29" s="178"/>
      <c r="W29" s="177"/>
      <c r="X29" s="177"/>
      <c r="Y29" s="177"/>
      <c r="Z29" s="177"/>
      <c r="AA29" s="288"/>
      <c r="AB29" s="458"/>
      <c r="AC29" s="453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0"/>
      <c r="B30" s="209"/>
      <c r="C30" s="251"/>
      <c r="D30" s="260"/>
      <c r="E30" s="199"/>
      <c r="F30" s="200"/>
      <c r="G30" s="261"/>
      <c r="H30" s="275"/>
      <c r="I30" s="173"/>
      <c r="J30" s="173"/>
      <c r="K30" s="173"/>
      <c r="L30" s="174"/>
      <c r="M30" s="173"/>
      <c r="N30" s="276"/>
      <c r="O30" s="287"/>
      <c r="P30" s="177"/>
      <c r="Q30" s="177"/>
      <c r="R30" s="177"/>
      <c r="S30" s="177"/>
      <c r="T30" s="210"/>
      <c r="U30" s="177"/>
      <c r="V30" s="178"/>
      <c r="W30" s="177"/>
      <c r="X30" s="177"/>
      <c r="Y30" s="177"/>
      <c r="Z30" s="177"/>
      <c r="AA30" s="288"/>
      <c r="AB30" s="287"/>
      <c r="AC30" s="288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0"/>
      <c r="B31" s="209"/>
      <c r="C31" s="251"/>
      <c r="D31" s="260"/>
      <c r="E31" s="199"/>
      <c r="F31" s="200"/>
      <c r="G31" s="261"/>
      <c r="H31" s="275"/>
      <c r="I31" s="173"/>
      <c r="J31" s="173"/>
      <c r="K31" s="173"/>
      <c r="L31" s="174"/>
      <c r="M31" s="173"/>
      <c r="N31" s="276"/>
      <c r="O31" s="287"/>
      <c r="P31" s="177"/>
      <c r="Q31" s="177"/>
      <c r="R31" s="177"/>
      <c r="S31" s="177"/>
      <c r="T31" s="210"/>
      <c r="U31" s="177"/>
      <c r="V31" s="178"/>
      <c r="W31" s="177"/>
      <c r="X31" s="177"/>
      <c r="Y31" s="177"/>
      <c r="Z31" s="177"/>
      <c r="AA31" s="288"/>
      <c r="AB31" s="458"/>
      <c r="AC31" s="453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0"/>
      <c r="B32" s="209"/>
      <c r="C32" s="251"/>
      <c r="D32" s="260"/>
      <c r="E32" s="199"/>
      <c r="F32" s="200"/>
      <c r="G32" s="261"/>
      <c r="H32" s="275"/>
      <c r="I32" s="173"/>
      <c r="J32" s="173"/>
      <c r="K32" s="173"/>
      <c r="L32" s="174"/>
      <c r="M32" s="173"/>
      <c r="N32" s="276"/>
      <c r="O32" s="287"/>
      <c r="P32" s="177"/>
      <c r="Q32" s="177"/>
      <c r="R32" s="177"/>
      <c r="S32" s="177"/>
      <c r="T32" s="210"/>
      <c r="U32" s="177"/>
      <c r="V32" s="178"/>
      <c r="W32" s="177"/>
      <c r="X32" s="177"/>
      <c r="Y32" s="177"/>
      <c r="Z32" s="177"/>
      <c r="AA32" s="288"/>
      <c r="AB32" s="458"/>
      <c r="AC32" s="453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0"/>
      <c r="B33" s="209"/>
      <c r="C33" s="251"/>
      <c r="D33" s="260"/>
      <c r="E33" s="199"/>
      <c r="F33" s="200"/>
      <c r="G33" s="261"/>
      <c r="H33" s="275"/>
      <c r="I33" s="173"/>
      <c r="J33" s="173"/>
      <c r="K33" s="173"/>
      <c r="L33" s="174"/>
      <c r="M33" s="173"/>
      <c r="N33" s="276"/>
      <c r="O33" s="287"/>
      <c r="P33" s="177"/>
      <c r="Q33" s="177"/>
      <c r="R33" s="177"/>
      <c r="S33" s="177"/>
      <c r="T33" s="210"/>
      <c r="U33" s="177"/>
      <c r="V33" s="178"/>
      <c r="W33" s="177"/>
      <c r="X33" s="177"/>
      <c r="Y33" s="177"/>
      <c r="Z33" s="177"/>
      <c r="AA33" s="288"/>
      <c r="AB33" s="287"/>
      <c r="AC33" s="288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0"/>
      <c r="B34" s="209"/>
      <c r="C34" s="251"/>
      <c r="D34" s="260"/>
      <c r="E34" s="199"/>
      <c r="F34" s="200"/>
      <c r="G34" s="261"/>
      <c r="H34" s="275"/>
      <c r="I34" s="173"/>
      <c r="J34" s="173"/>
      <c r="K34" s="173"/>
      <c r="L34" s="174"/>
      <c r="M34" s="173"/>
      <c r="N34" s="276"/>
      <c r="O34" s="287"/>
      <c r="P34" s="177"/>
      <c r="Q34" s="177"/>
      <c r="R34" s="177"/>
      <c r="S34" s="177"/>
      <c r="T34" s="210"/>
      <c r="U34" s="177"/>
      <c r="V34" s="178"/>
      <c r="W34" s="177"/>
      <c r="X34" s="177"/>
      <c r="Y34" s="177"/>
      <c r="Z34" s="177"/>
      <c r="AA34" s="288"/>
      <c r="AB34" s="458"/>
      <c r="AC34" s="453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0"/>
      <c r="B35" s="209"/>
      <c r="C35" s="251"/>
      <c r="D35" s="260"/>
      <c r="E35" s="199"/>
      <c r="F35" s="200"/>
      <c r="G35" s="261"/>
      <c r="H35" s="275"/>
      <c r="I35" s="173"/>
      <c r="J35" s="173"/>
      <c r="K35" s="173"/>
      <c r="L35" s="174"/>
      <c r="M35" s="173"/>
      <c r="N35" s="276"/>
      <c r="O35" s="287"/>
      <c r="P35" s="17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288"/>
      <c r="AB35" s="287"/>
      <c r="AC35" s="288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0"/>
      <c r="B36" s="209"/>
      <c r="C36" s="251"/>
      <c r="D36" s="260"/>
      <c r="E36" s="199"/>
      <c r="F36" s="200"/>
      <c r="G36" s="261"/>
      <c r="H36" s="275"/>
      <c r="I36" s="173"/>
      <c r="J36" s="173"/>
      <c r="K36" s="173"/>
      <c r="L36" s="174"/>
      <c r="M36" s="173"/>
      <c r="N36" s="276"/>
      <c r="O36" s="287"/>
      <c r="P36" s="177"/>
      <c r="Q36" s="177"/>
      <c r="R36" s="177"/>
      <c r="S36" s="177"/>
      <c r="T36" s="210"/>
      <c r="U36" s="177"/>
      <c r="V36" s="178"/>
      <c r="W36" s="177"/>
      <c r="X36" s="177"/>
      <c r="Y36" s="177"/>
      <c r="Z36" s="177"/>
      <c r="AA36" s="288"/>
      <c r="AB36" s="458"/>
      <c r="AC36" s="453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0"/>
      <c r="B37" s="209"/>
      <c r="C37" s="251"/>
      <c r="D37" s="260"/>
      <c r="E37" s="199"/>
      <c r="F37" s="200"/>
      <c r="G37" s="261"/>
      <c r="H37" s="275"/>
      <c r="I37" s="173"/>
      <c r="J37" s="173"/>
      <c r="K37" s="173"/>
      <c r="L37" s="174"/>
      <c r="M37" s="173"/>
      <c r="N37" s="276"/>
      <c r="O37" s="287"/>
      <c r="P37" s="177"/>
      <c r="Q37" s="177"/>
      <c r="R37" s="177"/>
      <c r="S37" s="177"/>
      <c r="T37" s="210"/>
      <c r="U37" s="177"/>
      <c r="V37" s="178"/>
      <c r="W37" s="177"/>
      <c r="X37" s="177"/>
      <c r="Y37" s="177"/>
      <c r="Z37" s="177"/>
      <c r="AA37" s="288"/>
      <c r="AB37" s="287"/>
      <c r="AC37" s="288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0"/>
      <c r="B38" s="209"/>
      <c r="C38" s="251"/>
      <c r="D38" s="260"/>
      <c r="E38" s="199"/>
      <c r="F38" s="200"/>
      <c r="G38" s="261"/>
      <c r="H38" s="275"/>
      <c r="I38" s="173"/>
      <c r="J38" s="173"/>
      <c r="K38" s="173"/>
      <c r="L38" s="174"/>
      <c r="M38" s="173"/>
      <c r="N38" s="276"/>
      <c r="O38" s="287"/>
      <c r="P38" s="177"/>
      <c r="Q38" s="177"/>
      <c r="R38" s="177"/>
      <c r="S38" s="177"/>
      <c r="T38" s="210"/>
      <c r="U38" s="177"/>
      <c r="V38" s="178"/>
      <c r="W38" s="177"/>
      <c r="X38" s="177"/>
      <c r="Y38" s="177"/>
      <c r="Z38" s="177"/>
      <c r="AA38" s="288"/>
      <c r="AB38" s="458"/>
      <c r="AC38" s="453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0"/>
      <c r="B39" s="209"/>
      <c r="C39" s="251"/>
      <c r="D39" s="260"/>
      <c r="E39" s="199"/>
      <c r="F39" s="200"/>
      <c r="G39" s="261"/>
      <c r="H39" s="275"/>
      <c r="I39" s="173"/>
      <c r="J39" s="173"/>
      <c r="K39" s="173"/>
      <c r="L39" s="174"/>
      <c r="M39" s="173"/>
      <c r="N39" s="276"/>
      <c r="O39" s="287"/>
      <c r="P39" s="17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288"/>
      <c r="AB39" s="458"/>
      <c r="AC39" s="453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0"/>
      <c r="B40" s="209"/>
      <c r="C40" s="251"/>
      <c r="D40" s="260"/>
      <c r="E40" s="199"/>
      <c r="F40" s="200"/>
      <c r="G40" s="261"/>
      <c r="H40" s="275"/>
      <c r="I40" s="173"/>
      <c r="J40" s="173"/>
      <c r="K40" s="173"/>
      <c r="L40" s="174"/>
      <c r="M40" s="173"/>
      <c r="N40" s="276"/>
      <c r="O40" s="287"/>
      <c r="P40" s="17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288"/>
      <c r="AB40" s="287"/>
      <c r="AC40" s="288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0"/>
      <c r="B41" s="209"/>
      <c r="C41" s="251"/>
      <c r="D41" s="260"/>
      <c r="E41" s="199"/>
      <c r="F41" s="200"/>
      <c r="G41" s="261"/>
      <c r="H41" s="275"/>
      <c r="I41" s="173"/>
      <c r="J41" s="173"/>
      <c r="K41" s="173"/>
      <c r="L41" s="174"/>
      <c r="M41" s="173"/>
      <c r="N41" s="276"/>
      <c r="O41" s="287"/>
      <c r="P41" s="17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288"/>
      <c r="AB41" s="458"/>
      <c r="AC41" s="453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0"/>
      <c r="B42" s="209"/>
      <c r="C42" s="251"/>
      <c r="D42" s="260"/>
      <c r="E42" s="199"/>
      <c r="F42" s="200"/>
      <c r="G42" s="261"/>
      <c r="H42" s="275"/>
      <c r="I42" s="173"/>
      <c r="J42" s="173"/>
      <c r="K42" s="173"/>
      <c r="L42" s="174"/>
      <c r="M42" s="173"/>
      <c r="N42" s="276"/>
      <c r="O42" s="287"/>
      <c r="P42" s="177"/>
      <c r="Q42" s="177"/>
      <c r="R42" s="177"/>
      <c r="S42" s="177"/>
      <c r="T42" s="210"/>
      <c r="U42" s="177"/>
      <c r="V42" s="178"/>
      <c r="W42" s="177"/>
      <c r="X42" s="177"/>
      <c r="Y42" s="177"/>
      <c r="Z42" s="177"/>
      <c r="AA42" s="288"/>
      <c r="AB42" s="458"/>
      <c r="AC42" s="453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0"/>
      <c r="B43" s="209"/>
      <c r="C43" s="251"/>
      <c r="D43" s="260"/>
      <c r="E43" s="199"/>
      <c r="F43" s="200"/>
      <c r="G43" s="261"/>
      <c r="H43" s="275"/>
      <c r="I43" s="173"/>
      <c r="J43" s="173"/>
      <c r="K43" s="173"/>
      <c r="L43" s="174"/>
      <c r="M43" s="173"/>
      <c r="N43" s="276"/>
      <c r="O43" s="287"/>
      <c r="P43" s="177"/>
      <c r="Q43" s="177"/>
      <c r="R43" s="177"/>
      <c r="S43" s="177"/>
      <c r="T43" s="210"/>
      <c r="U43" s="177"/>
      <c r="V43" s="178"/>
      <c r="W43" s="177"/>
      <c r="X43" s="177"/>
      <c r="Y43" s="177"/>
      <c r="Z43" s="177"/>
      <c r="AA43" s="288"/>
      <c r="AB43" s="287"/>
      <c r="AC43" s="288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0"/>
      <c r="B44" s="209"/>
      <c r="C44" s="251"/>
      <c r="D44" s="260"/>
      <c r="E44" s="199"/>
      <c r="F44" s="200"/>
      <c r="G44" s="261"/>
      <c r="H44" s="275"/>
      <c r="I44" s="173"/>
      <c r="J44" s="173"/>
      <c r="K44" s="173"/>
      <c r="L44" s="174"/>
      <c r="M44" s="173"/>
      <c r="N44" s="276"/>
      <c r="O44" s="287"/>
      <c r="P44" s="177"/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288"/>
      <c r="AB44" s="458"/>
      <c r="AC44" s="453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0"/>
      <c r="B45" s="209"/>
      <c r="C45" s="251"/>
      <c r="D45" s="260"/>
      <c r="E45" s="199"/>
      <c r="F45" s="200"/>
      <c r="G45" s="261"/>
      <c r="H45" s="275"/>
      <c r="I45" s="173"/>
      <c r="J45" s="173"/>
      <c r="K45" s="173"/>
      <c r="L45" s="174"/>
      <c r="M45" s="173"/>
      <c r="N45" s="276"/>
      <c r="O45" s="287"/>
      <c r="P45" s="177"/>
      <c r="Q45" s="177"/>
      <c r="R45" s="177"/>
      <c r="S45" s="177"/>
      <c r="T45" s="210"/>
      <c r="U45" s="177"/>
      <c r="V45" s="178"/>
      <c r="W45" s="177"/>
      <c r="X45" s="177"/>
      <c r="Y45" s="177"/>
      <c r="Z45" s="177"/>
      <c r="AA45" s="288"/>
      <c r="AB45" s="458"/>
      <c r="AC45" s="453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0"/>
      <c r="B46" s="209"/>
      <c r="C46" s="251"/>
      <c r="D46" s="260"/>
      <c r="E46" s="199"/>
      <c r="F46" s="200"/>
      <c r="G46" s="261"/>
      <c r="H46" s="275"/>
      <c r="I46" s="173"/>
      <c r="J46" s="173"/>
      <c r="K46" s="173"/>
      <c r="L46" s="174"/>
      <c r="M46" s="173"/>
      <c r="N46" s="276"/>
      <c r="O46" s="287"/>
      <c r="P46" s="17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288"/>
      <c r="AB46" s="458"/>
      <c r="AC46" s="453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0"/>
      <c r="B47" s="209"/>
      <c r="C47" s="251"/>
      <c r="D47" s="260"/>
      <c r="E47" s="199"/>
      <c r="F47" s="200"/>
      <c r="G47" s="261"/>
      <c r="H47" s="275"/>
      <c r="I47" s="173"/>
      <c r="J47" s="173"/>
      <c r="K47" s="173"/>
      <c r="L47" s="174"/>
      <c r="M47" s="173"/>
      <c r="N47" s="276"/>
      <c r="O47" s="287"/>
      <c r="P47" s="177"/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288"/>
      <c r="AB47" s="458"/>
      <c r="AC47" s="453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0"/>
      <c r="B48" s="209"/>
      <c r="C48" s="251"/>
      <c r="D48" s="260"/>
      <c r="E48" s="199"/>
      <c r="F48" s="200"/>
      <c r="G48" s="261"/>
      <c r="H48" s="275"/>
      <c r="I48" s="173"/>
      <c r="J48" s="173"/>
      <c r="K48" s="173"/>
      <c r="L48" s="174"/>
      <c r="M48" s="173"/>
      <c r="N48" s="276"/>
      <c r="O48" s="287"/>
      <c r="P48" s="177"/>
      <c r="Q48" s="177"/>
      <c r="R48" s="177"/>
      <c r="S48" s="177"/>
      <c r="T48" s="210"/>
      <c r="U48" s="177"/>
      <c r="V48" s="178"/>
      <c r="W48" s="177"/>
      <c r="X48" s="177"/>
      <c r="Y48" s="177"/>
      <c r="Z48" s="177"/>
      <c r="AA48" s="288"/>
      <c r="AB48" s="458"/>
      <c r="AC48" s="453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7" s="162" customFormat="1" ht="12" customHeight="1" x14ac:dyDescent="0.25">
      <c r="A49" s="250"/>
      <c r="B49" s="209"/>
      <c r="C49" s="251"/>
      <c r="D49" s="260"/>
      <c r="E49" s="199"/>
      <c r="F49" s="200"/>
      <c r="G49" s="261"/>
      <c r="H49" s="275"/>
      <c r="I49" s="173"/>
      <c r="J49" s="173"/>
      <c r="K49" s="173"/>
      <c r="L49" s="174"/>
      <c r="M49" s="173"/>
      <c r="N49" s="276"/>
      <c r="O49" s="287"/>
      <c r="P49" s="177"/>
      <c r="Q49" s="177"/>
      <c r="R49" s="177"/>
      <c r="S49" s="177"/>
      <c r="T49" s="210"/>
      <c r="U49" s="177"/>
      <c r="V49" s="178"/>
      <c r="W49" s="177"/>
      <c r="X49" s="177"/>
      <c r="Y49" s="177"/>
      <c r="Z49" s="177"/>
      <c r="AA49" s="288"/>
      <c r="AB49" s="458"/>
      <c r="AC49" s="453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7" s="162" customFormat="1" ht="12" customHeight="1" x14ac:dyDescent="0.25">
      <c r="A50" s="250"/>
      <c r="B50" s="209"/>
      <c r="C50" s="251"/>
      <c r="D50" s="260"/>
      <c r="E50" s="199"/>
      <c r="F50" s="200"/>
      <c r="G50" s="261"/>
      <c r="H50" s="275"/>
      <c r="I50" s="173"/>
      <c r="J50" s="173"/>
      <c r="K50" s="173"/>
      <c r="L50" s="174"/>
      <c r="M50" s="173"/>
      <c r="N50" s="276"/>
      <c r="O50" s="287"/>
      <c r="P50" s="177"/>
      <c r="Q50" s="177"/>
      <c r="R50" s="177"/>
      <c r="S50" s="177"/>
      <c r="T50" s="210"/>
      <c r="U50" s="177"/>
      <c r="V50" s="178"/>
      <c r="W50" s="177"/>
      <c r="X50" s="177"/>
      <c r="Y50" s="177"/>
      <c r="Z50" s="177"/>
      <c r="AA50" s="288"/>
      <c r="AB50" s="458"/>
      <c r="AC50" s="453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7" s="162" customFormat="1" ht="12" customHeight="1" x14ac:dyDescent="0.25">
      <c r="A51" s="250"/>
      <c r="B51" s="209"/>
      <c r="C51" s="251"/>
      <c r="D51" s="260"/>
      <c r="E51" s="199"/>
      <c r="F51" s="200"/>
      <c r="G51" s="261"/>
      <c r="H51" s="275"/>
      <c r="I51" s="173"/>
      <c r="J51" s="173"/>
      <c r="K51" s="173"/>
      <c r="L51" s="174"/>
      <c r="M51" s="173"/>
      <c r="N51" s="276"/>
      <c r="O51" s="287"/>
      <c r="P51" s="177"/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288"/>
      <c r="AB51" s="458"/>
      <c r="AC51" s="453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7" s="162" customFormat="1" ht="12" customHeight="1" x14ac:dyDescent="0.25">
      <c r="A52" s="440"/>
      <c r="B52" s="441"/>
      <c r="C52" s="442"/>
      <c r="D52" s="443"/>
      <c r="E52" s="444"/>
      <c r="F52" s="445"/>
      <c r="G52" s="446"/>
      <c r="H52" s="447"/>
      <c r="I52" s="448"/>
      <c r="J52" s="448"/>
      <c r="K52" s="448"/>
      <c r="L52" s="449"/>
      <c r="M52" s="448"/>
      <c r="N52" s="459"/>
      <c r="O52" s="458"/>
      <c r="P52" s="450"/>
      <c r="Q52" s="450"/>
      <c r="R52" s="450"/>
      <c r="S52" s="450"/>
      <c r="T52" s="451"/>
      <c r="U52" s="450"/>
      <c r="V52" s="452"/>
      <c r="W52" s="450"/>
      <c r="X52" s="450"/>
      <c r="Y52" s="450"/>
      <c r="Z52" s="450"/>
      <c r="AA52" s="463"/>
      <c r="AB52" s="458"/>
      <c r="AC52" s="453"/>
      <c r="AD52" s="160"/>
      <c r="AE52" s="160"/>
      <c r="AF52" s="160"/>
      <c r="AG52" s="160"/>
      <c r="AH52" s="160"/>
      <c r="AI52" s="160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</row>
    <row r="53" spans="1:117" s="162" customFormat="1" ht="12" customHeight="1" x14ac:dyDescent="0.25">
      <c r="A53" s="440"/>
      <c r="B53" s="441"/>
      <c r="C53" s="442"/>
      <c r="D53" s="443"/>
      <c r="E53" s="444"/>
      <c r="F53" s="445"/>
      <c r="G53" s="446"/>
      <c r="H53" s="447"/>
      <c r="I53" s="448"/>
      <c r="J53" s="448"/>
      <c r="K53" s="448"/>
      <c r="L53" s="449"/>
      <c r="M53" s="448"/>
      <c r="N53" s="459"/>
      <c r="O53" s="458"/>
      <c r="P53" s="450"/>
      <c r="Q53" s="450"/>
      <c r="R53" s="450"/>
      <c r="S53" s="450"/>
      <c r="T53" s="451"/>
      <c r="U53" s="450"/>
      <c r="V53" s="452"/>
      <c r="W53" s="450"/>
      <c r="X53" s="450"/>
      <c r="Y53" s="450"/>
      <c r="Z53" s="450"/>
      <c r="AA53" s="463"/>
      <c r="AB53" s="458"/>
      <c r="AC53" s="453"/>
      <c r="AD53" s="160"/>
      <c r="AE53" s="160"/>
      <c r="AF53" s="160"/>
      <c r="AG53" s="160"/>
      <c r="AH53" s="160"/>
      <c r="AI53" s="160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</row>
    <row r="54" spans="1:117" s="162" customFormat="1" ht="12" customHeight="1" x14ac:dyDescent="0.25">
      <c r="A54" s="440"/>
      <c r="B54" s="441"/>
      <c r="C54" s="442"/>
      <c r="D54" s="443"/>
      <c r="E54" s="444"/>
      <c r="F54" s="445"/>
      <c r="G54" s="446"/>
      <c r="H54" s="447"/>
      <c r="I54" s="448"/>
      <c r="J54" s="448"/>
      <c r="K54" s="448"/>
      <c r="L54" s="449"/>
      <c r="M54" s="448"/>
      <c r="N54" s="459"/>
      <c r="O54" s="458"/>
      <c r="P54" s="450"/>
      <c r="Q54" s="450"/>
      <c r="R54" s="450"/>
      <c r="S54" s="450"/>
      <c r="T54" s="451"/>
      <c r="U54" s="450"/>
      <c r="V54" s="452"/>
      <c r="W54" s="450"/>
      <c r="X54" s="450"/>
      <c r="Y54" s="450"/>
      <c r="Z54" s="450"/>
      <c r="AA54" s="463"/>
      <c r="AB54" s="458"/>
      <c r="AC54" s="453"/>
      <c r="AD54" s="160"/>
      <c r="AE54" s="160"/>
      <c r="AF54" s="160"/>
      <c r="AG54" s="160"/>
      <c r="AH54" s="160"/>
      <c r="AI54" s="160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</row>
    <row r="55" spans="1:117" s="162" customFormat="1" ht="12" customHeight="1" x14ac:dyDescent="0.25">
      <c r="A55" s="440"/>
      <c r="B55" s="441"/>
      <c r="C55" s="442"/>
      <c r="D55" s="443"/>
      <c r="E55" s="444"/>
      <c r="F55" s="445"/>
      <c r="G55" s="446"/>
      <c r="H55" s="447"/>
      <c r="I55" s="448"/>
      <c r="J55" s="448"/>
      <c r="K55" s="448"/>
      <c r="L55" s="449"/>
      <c r="M55" s="448"/>
      <c r="N55" s="459"/>
      <c r="O55" s="458"/>
      <c r="P55" s="450"/>
      <c r="Q55" s="450"/>
      <c r="R55" s="450"/>
      <c r="S55" s="450"/>
      <c r="T55" s="451"/>
      <c r="U55" s="450"/>
      <c r="V55" s="452"/>
      <c r="W55" s="450"/>
      <c r="X55" s="450"/>
      <c r="Y55" s="450"/>
      <c r="Z55" s="450"/>
      <c r="AA55" s="463"/>
      <c r="AB55" s="458"/>
      <c r="AC55" s="453"/>
      <c r="AD55" s="160"/>
      <c r="AE55" s="160"/>
      <c r="AF55" s="160"/>
      <c r="AG55" s="160"/>
      <c r="AH55" s="160"/>
      <c r="AI55" s="160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</row>
    <row r="56" spans="1:117" s="162" customFormat="1" ht="12" customHeight="1" x14ac:dyDescent="0.25">
      <c r="A56" s="440"/>
      <c r="B56" s="441"/>
      <c r="C56" s="442"/>
      <c r="D56" s="443"/>
      <c r="E56" s="444"/>
      <c r="F56" s="445"/>
      <c r="G56" s="446"/>
      <c r="H56" s="447"/>
      <c r="I56" s="448"/>
      <c r="J56" s="448"/>
      <c r="K56" s="448"/>
      <c r="L56" s="449"/>
      <c r="M56" s="448"/>
      <c r="N56" s="459"/>
      <c r="O56" s="458"/>
      <c r="P56" s="450"/>
      <c r="Q56" s="450"/>
      <c r="R56" s="450"/>
      <c r="S56" s="450"/>
      <c r="T56" s="451"/>
      <c r="U56" s="450"/>
      <c r="V56" s="452"/>
      <c r="W56" s="450"/>
      <c r="X56" s="450"/>
      <c r="Y56" s="450"/>
      <c r="Z56" s="450"/>
      <c r="AA56" s="463"/>
      <c r="AB56" s="458"/>
      <c r="AC56" s="453"/>
      <c r="AD56" s="160"/>
      <c r="AE56" s="160"/>
      <c r="AF56" s="160"/>
      <c r="AG56" s="160"/>
      <c r="AH56" s="160"/>
      <c r="AI56" s="160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</row>
    <row r="57" spans="1:117" s="162" customFormat="1" ht="12" customHeight="1" x14ac:dyDescent="0.25">
      <c r="A57" s="440"/>
      <c r="B57" s="441"/>
      <c r="C57" s="442"/>
      <c r="D57" s="443"/>
      <c r="E57" s="444"/>
      <c r="F57" s="445"/>
      <c r="G57" s="446"/>
      <c r="H57" s="447"/>
      <c r="I57" s="448"/>
      <c r="J57" s="448"/>
      <c r="K57" s="448"/>
      <c r="L57" s="449"/>
      <c r="M57" s="448"/>
      <c r="N57" s="459"/>
      <c r="O57" s="458"/>
      <c r="P57" s="450"/>
      <c r="Q57" s="450"/>
      <c r="R57" s="450"/>
      <c r="S57" s="450"/>
      <c r="T57" s="451"/>
      <c r="U57" s="450"/>
      <c r="V57" s="452"/>
      <c r="W57" s="450"/>
      <c r="X57" s="450"/>
      <c r="Y57" s="450"/>
      <c r="Z57" s="450"/>
      <c r="AA57" s="463"/>
      <c r="AB57" s="458"/>
      <c r="AC57" s="453"/>
      <c r="AD57" s="160"/>
      <c r="AE57" s="160"/>
      <c r="AF57" s="160"/>
      <c r="AG57" s="160"/>
      <c r="AH57" s="160"/>
      <c r="AI57" s="160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</row>
    <row r="58" spans="1:117" s="162" customFormat="1" ht="12" customHeight="1" x14ac:dyDescent="0.25">
      <c r="A58" s="440"/>
      <c r="B58" s="441"/>
      <c r="C58" s="442"/>
      <c r="D58" s="443"/>
      <c r="E58" s="444"/>
      <c r="F58" s="445"/>
      <c r="G58" s="446"/>
      <c r="H58" s="447"/>
      <c r="I58" s="448"/>
      <c r="J58" s="448"/>
      <c r="K58" s="448"/>
      <c r="L58" s="449"/>
      <c r="M58" s="448"/>
      <c r="N58" s="459"/>
      <c r="O58" s="458"/>
      <c r="P58" s="450"/>
      <c r="Q58" s="450"/>
      <c r="R58" s="450"/>
      <c r="S58" s="450"/>
      <c r="T58" s="451"/>
      <c r="U58" s="450"/>
      <c r="V58" s="452"/>
      <c r="W58" s="450"/>
      <c r="X58" s="450"/>
      <c r="Y58" s="450"/>
      <c r="Z58" s="450"/>
      <c r="AA58" s="463"/>
      <c r="AB58" s="458"/>
      <c r="AC58" s="453"/>
      <c r="AD58" s="160"/>
      <c r="AE58" s="160"/>
      <c r="AF58" s="160"/>
      <c r="AG58" s="160"/>
      <c r="AH58" s="160"/>
      <c r="AI58" s="160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</row>
    <row r="59" spans="1:117" s="162" customFormat="1" ht="12" customHeight="1" x14ac:dyDescent="0.25">
      <c r="A59" s="440"/>
      <c r="B59" s="441"/>
      <c r="C59" s="442"/>
      <c r="D59" s="443"/>
      <c r="E59" s="444"/>
      <c r="F59" s="445"/>
      <c r="G59" s="446"/>
      <c r="H59" s="447"/>
      <c r="I59" s="448"/>
      <c r="J59" s="448"/>
      <c r="K59" s="448"/>
      <c r="L59" s="449"/>
      <c r="M59" s="448"/>
      <c r="N59" s="459"/>
      <c r="O59" s="458"/>
      <c r="P59" s="450"/>
      <c r="Q59" s="450"/>
      <c r="R59" s="450"/>
      <c r="S59" s="450"/>
      <c r="T59" s="451"/>
      <c r="U59" s="450"/>
      <c r="V59" s="452"/>
      <c r="W59" s="450"/>
      <c r="X59" s="450"/>
      <c r="Y59" s="450"/>
      <c r="Z59" s="450"/>
      <c r="AA59" s="463"/>
      <c r="AB59" s="458"/>
      <c r="AC59" s="453"/>
      <c r="AD59" s="160"/>
      <c r="AE59" s="160"/>
      <c r="AF59" s="160"/>
      <c r="AG59" s="160"/>
      <c r="AH59" s="160"/>
      <c r="AI59" s="160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</row>
    <row r="60" spans="1:117" s="162" customFormat="1" ht="12" customHeight="1" x14ac:dyDescent="0.25">
      <c r="A60" s="440"/>
      <c r="B60" s="441"/>
      <c r="C60" s="442"/>
      <c r="D60" s="443"/>
      <c r="E60" s="444"/>
      <c r="F60" s="445"/>
      <c r="G60" s="446"/>
      <c r="H60" s="447"/>
      <c r="I60" s="448"/>
      <c r="J60" s="448"/>
      <c r="K60" s="448"/>
      <c r="L60" s="449"/>
      <c r="M60" s="448"/>
      <c r="N60" s="459"/>
      <c r="O60" s="458"/>
      <c r="P60" s="450"/>
      <c r="Q60" s="450"/>
      <c r="R60" s="450"/>
      <c r="S60" s="450"/>
      <c r="T60" s="451"/>
      <c r="U60" s="450"/>
      <c r="V60" s="452"/>
      <c r="W60" s="450"/>
      <c r="X60" s="450"/>
      <c r="Y60" s="450"/>
      <c r="Z60" s="450"/>
      <c r="AA60" s="463"/>
      <c r="AB60" s="458"/>
      <c r="AC60" s="453"/>
      <c r="AD60" s="160"/>
      <c r="AE60" s="160"/>
      <c r="AF60" s="160"/>
      <c r="AG60" s="160"/>
      <c r="AH60" s="160"/>
      <c r="AI60" s="160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</row>
    <row r="61" spans="1:117" s="162" customFormat="1" ht="12" customHeight="1" x14ac:dyDescent="0.25">
      <c r="A61" s="440"/>
      <c r="B61" s="441"/>
      <c r="C61" s="442"/>
      <c r="D61" s="443"/>
      <c r="E61" s="444"/>
      <c r="F61" s="445"/>
      <c r="G61" s="446"/>
      <c r="H61" s="447"/>
      <c r="I61" s="448"/>
      <c r="J61" s="448"/>
      <c r="K61" s="448"/>
      <c r="L61" s="449"/>
      <c r="M61" s="448"/>
      <c r="N61" s="459"/>
      <c r="O61" s="458"/>
      <c r="P61" s="450"/>
      <c r="Q61" s="450"/>
      <c r="R61" s="450"/>
      <c r="S61" s="450"/>
      <c r="T61" s="451"/>
      <c r="U61" s="450"/>
      <c r="V61" s="452"/>
      <c r="W61" s="450"/>
      <c r="X61" s="450"/>
      <c r="Y61" s="450"/>
      <c r="Z61" s="450"/>
      <c r="AA61" s="463"/>
      <c r="AB61" s="458"/>
      <c r="AC61" s="453"/>
      <c r="AD61" s="160"/>
      <c r="AE61" s="160"/>
      <c r="AF61" s="160"/>
      <c r="AG61" s="160"/>
      <c r="AH61" s="160"/>
      <c r="AI61" s="160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</row>
    <row r="62" spans="1:117" s="162" customFormat="1" ht="12" customHeight="1" x14ac:dyDescent="0.25">
      <c r="A62" s="440"/>
      <c r="B62" s="441"/>
      <c r="C62" s="442"/>
      <c r="D62" s="443"/>
      <c r="E62" s="444"/>
      <c r="F62" s="445"/>
      <c r="G62" s="446"/>
      <c r="H62" s="447"/>
      <c r="I62" s="448"/>
      <c r="J62" s="448"/>
      <c r="K62" s="448"/>
      <c r="L62" s="449"/>
      <c r="M62" s="448"/>
      <c r="N62" s="459"/>
      <c r="O62" s="458"/>
      <c r="P62" s="450"/>
      <c r="Q62" s="450"/>
      <c r="R62" s="450"/>
      <c r="S62" s="450"/>
      <c r="T62" s="451"/>
      <c r="U62" s="450"/>
      <c r="V62" s="452"/>
      <c r="W62" s="450"/>
      <c r="X62" s="450"/>
      <c r="Y62" s="450"/>
      <c r="Z62" s="450"/>
      <c r="AA62" s="463"/>
      <c r="AB62" s="458"/>
      <c r="AC62" s="453"/>
      <c r="AD62" s="160"/>
      <c r="AE62" s="160"/>
      <c r="AF62" s="160"/>
      <c r="AG62" s="160"/>
      <c r="AH62" s="160"/>
      <c r="AI62" s="160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</row>
    <row r="63" spans="1:117" s="162" customFormat="1" ht="12" customHeight="1" x14ac:dyDescent="0.25">
      <c r="A63" s="440"/>
      <c r="B63" s="441"/>
      <c r="C63" s="442"/>
      <c r="D63" s="443"/>
      <c r="E63" s="444"/>
      <c r="F63" s="445"/>
      <c r="G63" s="446"/>
      <c r="H63" s="447"/>
      <c r="I63" s="448"/>
      <c r="J63" s="448"/>
      <c r="K63" s="448"/>
      <c r="L63" s="449"/>
      <c r="M63" s="448"/>
      <c r="N63" s="459"/>
      <c r="O63" s="458"/>
      <c r="P63" s="450"/>
      <c r="Q63" s="450"/>
      <c r="R63" s="450"/>
      <c r="S63" s="450"/>
      <c r="T63" s="451"/>
      <c r="U63" s="450"/>
      <c r="V63" s="452"/>
      <c r="W63" s="450"/>
      <c r="X63" s="450"/>
      <c r="Y63" s="450"/>
      <c r="Z63" s="450"/>
      <c r="AA63" s="463"/>
      <c r="AB63" s="458"/>
      <c r="AC63" s="453"/>
      <c r="AD63" s="160"/>
      <c r="AE63" s="160"/>
      <c r="AF63" s="160"/>
      <c r="AG63" s="160"/>
      <c r="AH63" s="160"/>
      <c r="AI63" s="160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</row>
    <row r="64" spans="1:117" s="162" customFormat="1" ht="12" customHeight="1" x14ac:dyDescent="0.25">
      <c r="A64" s="250"/>
      <c r="B64" s="209"/>
      <c r="C64" s="251"/>
      <c r="D64" s="260"/>
      <c r="E64" s="199"/>
      <c r="F64" s="200"/>
      <c r="G64" s="261"/>
      <c r="H64" s="275"/>
      <c r="I64" s="173"/>
      <c r="J64" s="173"/>
      <c r="K64" s="173"/>
      <c r="L64" s="174"/>
      <c r="M64" s="173"/>
      <c r="N64" s="276"/>
      <c r="O64" s="287"/>
      <c r="P64" s="177"/>
      <c r="Q64" s="177"/>
      <c r="R64" s="177"/>
      <c r="S64" s="177"/>
      <c r="T64" s="210"/>
      <c r="U64" s="177"/>
      <c r="V64" s="178"/>
      <c r="W64" s="177"/>
      <c r="X64" s="177"/>
      <c r="Y64" s="177"/>
      <c r="Z64" s="177"/>
      <c r="AA64" s="288"/>
      <c r="AB64" s="287"/>
      <c r="AC64" s="288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7" s="162" customFormat="1" ht="12" customHeight="1" x14ac:dyDescent="0.25">
      <c r="A65" s="250"/>
      <c r="B65" s="209"/>
      <c r="C65" s="251"/>
      <c r="D65" s="260"/>
      <c r="E65" s="199"/>
      <c r="F65" s="200"/>
      <c r="G65" s="261"/>
      <c r="H65" s="275"/>
      <c r="I65" s="173"/>
      <c r="J65" s="173"/>
      <c r="K65" s="173"/>
      <c r="L65" s="174"/>
      <c r="M65" s="173"/>
      <c r="N65" s="276"/>
      <c r="O65" s="287"/>
      <c r="P65" s="177"/>
      <c r="Q65" s="177"/>
      <c r="R65" s="177"/>
      <c r="S65" s="177"/>
      <c r="T65" s="210"/>
      <c r="U65" s="177"/>
      <c r="V65" s="178"/>
      <c r="W65" s="177"/>
      <c r="X65" s="177"/>
      <c r="Y65" s="177"/>
      <c r="Z65" s="177"/>
      <c r="AA65" s="288"/>
      <c r="AB65" s="458"/>
      <c r="AC65" s="453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7" s="162" customFormat="1" ht="12" customHeight="1" x14ac:dyDescent="0.25">
      <c r="A66" s="250"/>
      <c r="B66" s="209"/>
      <c r="C66" s="251"/>
      <c r="D66" s="260"/>
      <c r="E66" s="199"/>
      <c r="F66" s="200"/>
      <c r="G66" s="261"/>
      <c r="H66" s="275"/>
      <c r="I66" s="173"/>
      <c r="J66" s="173"/>
      <c r="K66" s="173"/>
      <c r="L66" s="174"/>
      <c r="M66" s="173"/>
      <c r="N66" s="276"/>
      <c r="O66" s="287"/>
      <c r="P66" s="17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288"/>
      <c r="AB66" s="458"/>
      <c r="AC66" s="453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7" s="162" customFormat="1" ht="12" customHeight="1" x14ac:dyDescent="0.25">
      <c r="A67" s="250"/>
      <c r="B67" s="209"/>
      <c r="C67" s="251"/>
      <c r="D67" s="260"/>
      <c r="E67" s="199"/>
      <c r="F67" s="200"/>
      <c r="G67" s="261"/>
      <c r="H67" s="275"/>
      <c r="I67" s="173"/>
      <c r="J67" s="173"/>
      <c r="K67" s="173"/>
      <c r="L67" s="174"/>
      <c r="M67" s="173"/>
      <c r="N67" s="276"/>
      <c r="O67" s="287"/>
      <c r="P67" s="177"/>
      <c r="Q67" s="177"/>
      <c r="R67" s="177"/>
      <c r="S67" s="177"/>
      <c r="T67" s="210"/>
      <c r="U67" s="177"/>
      <c r="V67" s="178"/>
      <c r="W67" s="177"/>
      <c r="X67" s="177"/>
      <c r="Y67" s="177"/>
      <c r="Z67" s="177"/>
      <c r="AA67" s="288"/>
      <c r="AB67" s="458"/>
      <c r="AC67" s="453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7" s="162" customFormat="1" ht="12" customHeight="1" x14ac:dyDescent="0.25">
      <c r="A68" s="250"/>
      <c r="B68" s="209"/>
      <c r="C68" s="251"/>
      <c r="D68" s="260"/>
      <c r="E68" s="199"/>
      <c r="F68" s="200"/>
      <c r="G68" s="261"/>
      <c r="H68" s="275"/>
      <c r="I68" s="173"/>
      <c r="J68" s="173"/>
      <c r="K68" s="173"/>
      <c r="L68" s="174"/>
      <c r="M68" s="173"/>
      <c r="N68" s="276"/>
      <c r="O68" s="287"/>
      <c r="P68" s="177"/>
      <c r="Q68" s="177"/>
      <c r="R68" s="177"/>
      <c r="S68" s="177"/>
      <c r="T68" s="210"/>
      <c r="U68" s="177"/>
      <c r="V68" s="178"/>
      <c r="W68" s="177"/>
      <c r="X68" s="177"/>
      <c r="Y68" s="177"/>
      <c r="Z68" s="177"/>
      <c r="AA68" s="288"/>
      <c r="AB68" s="458"/>
      <c r="AC68" s="453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7" s="162" customFormat="1" ht="12" customHeight="1" x14ac:dyDescent="0.25">
      <c r="A69" s="250"/>
      <c r="B69" s="209"/>
      <c r="C69" s="251"/>
      <c r="D69" s="260"/>
      <c r="E69" s="199"/>
      <c r="F69" s="200"/>
      <c r="G69" s="261"/>
      <c r="H69" s="275"/>
      <c r="I69" s="173"/>
      <c r="J69" s="173"/>
      <c r="K69" s="173"/>
      <c r="L69" s="174"/>
      <c r="M69" s="173"/>
      <c r="N69" s="276"/>
      <c r="O69" s="287"/>
      <c r="P69" s="177"/>
      <c r="Q69" s="177"/>
      <c r="R69" s="177"/>
      <c r="S69" s="177"/>
      <c r="T69" s="210"/>
      <c r="U69" s="177"/>
      <c r="V69" s="178"/>
      <c r="W69" s="177"/>
      <c r="X69" s="177"/>
      <c r="Y69" s="177"/>
      <c r="Z69" s="177"/>
      <c r="AA69" s="288"/>
      <c r="AB69" s="458"/>
      <c r="AC69" s="453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7" s="162" customFormat="1" ht="12" customHeight="1" x14ac:dyDescent="0.25">
      <c r="A70" s="250"/>
      <c r="B70" s="209"/>
      <c r="C70" s="251"/>
      <c r="D70" s="260"/>
      <c r="E70" s="199"/>
      <c r="F70" s="200"/>
      <c r="G70" s="261"/>
      <c r="H70" s="275"/>
      <c r="I70" s="173"/>
      <c r="J70" s="173"/>
      <c r="K70" s="173"/>
      <c r="L70" s="174"/>
      <c r="M70" s="173"/>
      <c r="N70" s="276"/>
      <c r="O70" s="287"/>
      <c r="P70" s="177"/>
      <c r="Q70" s="177"/>
      <c r="R70" s="177"/>
      <c r="S70" s="177"/>
      <c r="T70" s="210"/>
      <c r="U70" s="177"/>
      <c r="V70" s="178"/>
      <c r="W70" s="177"/>
      <c r="X70" s="177"/>
      <c r="Y70" s="177"/>
      <c r="Z70" s="177"/>
      <c r="AA70" s="288"/>
      <c r="AB70" s="458"/>
      <c r="AC70" s="453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7" s="162" customFormat="1" ht="12" customHeight="1" x14ac:dyDescent="0.25">
      <c r="A71" s="440"/>
      <c r="B71" s="441"/>
      <c r="C71" s="442"/>
      <c r="D71" s="443"/>
      <c r="E71" s="444"/>
      <c r="F71" s="445"/>
      <c r="G71" s="446"/>
      <c r="H71" s="447"/>
      <c r="I71" s="448"/>
      <c r="J71" s="448"/>
      <c r="K71" s="448"/>
      <c r="L71" s="449"/>
      <c r="M71" s="448"/>
      <c r="N71" s="459"/>
      <c r="O71" s="458"/>
      <c r="P71" s="450"/>
      <c r="Q71" s="450"/>
      <c r="R71" s="450"/>
      <c r="S71" s="450"/>
      <c r="T71" s="451"/>
      <c r="U71" s="450"/>
      <c r="V71" s="452"/>
      <c r="W71" s="450"/>
      <c r="X71" s="450"/>
      <c r="Y71" s="450"/>
      <c r="Z71" s="450"/>
      <c r="AA71" s="463"/>
      <c r="AB71" s="458"/>
      <c r="AC71" s="453"/>
      <c r="AD71" s="160"/>
      <c r="AE71" s="160"/>
      <c r="AF71" s="160"/>
      <c r="AG71" s="160"/>
      <c r="AH71" s="160"/>
      <c r="AI71" s="160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</row>
    <row r="72" spans="1:117" s="162" customFormat="1" ht="12" customHeight="1" x14ac:dyDescent="0.25">
      <c r="A72" s="440"/>
      <c r="B72" s="441"/>
      <c r="C72" s="442"/>
      <c r="D72" s="443"/>
      <c r="E72" s="444"/>
      <c r="F72" s="445"/>
      <c r="G72" s="446"/>
      <c r="H72" s="447"/>
      <c r="I72" s="448"/>
      <c r="J72" s="448"/>
      <c r="K72" s="448"/>
      <c r="L72" s="449"/>
      <c r="M72" s="448"/>
      <c r="N72" s="459"/>
      <c r="O72" s="458"/>
      <c r="P72" s="450"/>
      <c r="Q72" s="450"/>
      <c r="R72" s="450"/>
      <c r="S72" s="450"/>
      <c r="T72" s="451"/>
      <c r="U72" s="450"/>
      <c r="V72" s="452"/>
      <c r="W72" s="450"/>
      <c r="X72" s="450"/>
      <c r="Y72" s="450"/>
      <c r="Z72" s="450"/>
      <c r="AA72" s="463"/>
      <c r="AB72" s="458"/>
      <c r="AC72" s="453"/>
      <c r="AD72" s="160"/>
      <c r="AE72" s="160"/>
      <c r="AF72" s="160"/>
      <c r="AG72" s="160"/>
      <c r="AH72" s="160"/>
      <c r="AI72" s="160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</row>
    <row r="73" spans="1:117" s="162" customFormat="1" ht="12" customHeight="1" x14ac:dyDescent="0.25">
      <c r="A73" s="440"/>
      <c r="B73" s="441"/>
      <c r="C73" s="442"/>
      <c r="D73" s="443"/>
      <c r="E73" s="444"/>
      <c r="F73" s="445"/>
      <c r="G73" s="446"/>
      <c r="H73" s="447"/>
      <c r="I73" s="448"/>
      <c r="J73" s="448"/>
      <c r="K73" s="448"/>
      <c r="L73" s="449"/>
      <c r="M73" s="448"/>
      <c r="N73" s="459"/>
      <c r="O73" s="458"/>
      <c r="P73" s="450"/>
      <c r="Q73" s="450"/>
      <c r="R73" s="450"/>
      <c r="S73" s="450"/>
      <c r="T73" s="451"/>
      <c r="U73" s="450"/>
      <c r="V73" s="452"/>
      <c r="W73" s="450"/>
      <c r="X73" s="450"/>
      <c r="Y73" s="450"/>
      <c r="Z73" s="450"/>
      <c r="AA73" s="463"/>
      <c r="AB73" s="458"/>
      <c r="AC73" s="453"/>
      <c r="AD73" s="160"/>
      <c r="AE73" s="160"/>
      <c r="AF73" s="160"/>
      <c r="AG73" s="160"/>
      <c r="AH73" s="160"/>
      <c r="AI73" s="160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</row>
    <row r="74" spans="1:117" s="162" customFormat="1" ht="12" customHeight="1" x14ac:dyDescent="0.25">
      <c r="A74" s="440"/>
      <c r="B74" s="441"/>
      <c r="C74" s="442"/>
      <c r="D74" s="443"/>
      <c r="E74" s="444"/>
      <c r="F74" s="445"/>
      <c r="G74" s="446"/>
      <c r="H74" s="447"/>
      <c r="I74" s="448"/>
      <c r="J74" s="448"/>
      <c r="K74" s="448"/>
      <c r="L74" s="449"/>
      <c r="M74" s="448"/>
      <c r="N74" s="459"/>
      <c r="O74" s="458"/>
      <c r="P74" s="450"/>
      <c r="Q74" s="450"/>
      <c r="R74" s="450"/>
      <c r="S74" s="450"/>
      <c r="T74" s="451"/>
      <c r="U74" s="450"/>
      <c r="V74" s="452"/>
      <c r="W74" s="450"/>
      <c r="X74" s="450"/>
      <c r="Y74" s="450"/>
      <c r="Z74" s="450"/>
      <c r="AA74" s="463"/>
      <c r="AB74" s="458"/>
      <c r="AC74" s="453"/>
      <c r="AD74" s="160"/>
      <c r="AE74" s="160"/>
      <c r="AF74" s="160"/>
      <c r="AG74" s="160"/>
      <c r="AH74" s="160"/>
      <c r="AI74" s="160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</row>
    <row r="75" spans="1:117" s="162" customFormat="1" ht="12" customHeight="1" x14ac:dyDescent="0.25">
      <c r="A75" s="440"/>
      <c r="B75" s="441"/>
      <c r="C75" s="442"/>
      <c r="D75" s="443"/>
      <c r="E75" s="444"/>
      <c r="F75" s="445"/>
      <c r="G75" s="446"/>
      <c r="H75" s="447"/>
      <c r="I75" s="448"/>
      <c r="J75" s="448"/>
      <c r="K75" s="448"/>
      <c r="L75" s="449"/>
      <c r="M75" s="448"/>
      <c r="N75" s="459"/>
      <c r="O75" s="458"/>
      <c r="P75" s="450"/>
      <c r="Q75" s="450"/>
      <c r="R75" s="450"/>
      <c r="S75" s="450"/>
      <c r="T75" s="451"/>
      <c r="U75" s="450"/>
      <c r="V75" s="452"/>
      <c r="W75" s="450"/>
      <c r="X75" s="450"/>
      <c r="Y75" s="450"/>
      <c r="Z75" s="450"/>
      <c r="AA75" s="463"/>
      <c r="AB75" s="458"/>
      <c r="AC75" s="453"/>
      <c r="AD75" s="160"/>
      <c r="AE75" s="160"/>
      <c r="AF75" s="160"/>
      <c r="AG75" s="160"/>
      <c r="AH75" s="160"/>
      <c r="AI75" s="160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</row>
    <row r="76" spans="1:117" s="162" customFormat="1" ht="12" customHeight="1" x14ac:dyDescent="0.25">
      <c r="A76" s="440"/>
      <c r="B76" s="441"/>
      <c r="C76" s="442"/>
      <c r="D76" s="443"/>
      <c r="E76" s="444"/>
      <c r="F76" s="445"/>
      <c r="G76" s="446"/>
      <c r="H76" s="447"/>
      <c r="I76" s="448"/>
      <c r="J76" s="448"/>
      <c r="K76" s="448"/>
      <c r="L76" s="449"/>
      <c r="M76" s="448"/>
      <c r="N76" s="459"/>
      <c r="O76" s="458"/>
      <c r="P76" s="450"/>
      <c r="Q76" s="450"/>
      <c r="R76" s="450"/>
      <c r="S76" s="450"/>
      <c r="T76" s="451"/>
      <c r="U76" s="450"/>
      <c r="V76" s="452"/>
      <c r="W76" s="450"/>
      <c r="X76" s="450"/>
      <c r="Y76" s="450"/>
      <c r="Z76" s="450"/>
      <c r="AA76" s="463"/>
      <c r="AB76" s="458"/>
      <c r="AC76" s="453"/>
      <c r="AD76" s="160"/>
      <c r="AE76" s="160"/>
      <c r="AF76" s="160"/>
      <c r="AG76" s="160"/>
      <c r="AH76" s="160"/>
      <c r="AI76" s="160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</row>
    <row r="77" spans="1:117" s="162" customFormat="1" ht="12" customHeight="1" x14ac:dyDescent="0.25">
      <c r="A77" s="440"/>
      <c r="B77" s="441"/>
      <c r="C77" s="442"/>
      <c r="D77" s="443"/>
      <c r="E77" s="444"/>
      <c r="F77" s="445"/>
      <c r="G77" s="446"/>
      <c r="H77" s="447"/>
      <c r="I77" s="448"/>
      <c r="J77" s="448"/>
      <c r="K77" s="448"/>
      <c r="L77" s="449"/>
      <c r="M77" s="448"/>
      <c r="N77" s="459"/>
      <c r="O77" s="458"/>
      <c r="P77" s="450"/>
      <c r="Q77" s="450"/>
      <c r="R77" s="450"/>
      <c r="S77" s="450"/>
      <c r="T77" s="451"/>
      <c r="U77" s="450"/>
      <c r="V77" s="452"/>
      <c r="W77" s="450"/>
      <c r="X77" s="450"/>
      <c r="Y77" s="450"/>
      <c r="Z77" s="450"/>
      <c r="AA77" s="463"/>
      <c r="AB77" s="458"/>
      <c r="AC77" s="453"/>
      <c r="AD77" s="160"/>
      <c r="AE77" s="160"/>
      <c r="AF77" s="160"/>
      <c r="AG77" s="160"/>
      <c r="AH77" s="160"/>
      <c r="AI77" s="160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</row>
    <row r="78" spans="1:117" s="162" customFormat="1" ht="12" customHeight="1" x14ac:dyDescent="0.25">
      <c r="A78" s="440"/>
      <c r="B78" s="441"/>
      <c r="C78" s="442"/>
      <c r="D78" s="443"/>
      <c r="E78" s="444"/>
      <c r="F78" s="445"/>
      <c r="G78" s="446"/>
      <c r="H78" s="447"/>
      <c r="I78" s="448"/>
      <c r="J78" s="448"/>
      <c r="K78" s="448"/>
      <c r="L78" s="449"/>
      <c r="M78" s="448"/>
      <c r="N78" s="459"/>
      <c r="O78" s="458"/>
      <c r="P78" s="450"/>
      <c r="Q78" s="450"/>
      <c r="R78" s="450"/>
      <c r="S78" s="450"/>
      <c r="T78" s="451"/>
      <c r="U78" s="450"/>
      <c r="V78" s="452"/>
      <c r="W78" s="450"/>
      <c r="X78" s="450"/>
      <c r="Y78" s="450"/>
      <c r="Z78" s="450"/>
      <c r="AA78" s="463"/>
      <c r="AB78" s="458"/>
      <c r="AC78" s="453"/>
      <c r="AD78" s="160"/>
      <c r="AE78" s="160"/>
      <c r="AF78" s="160"/>
      <c r="AG78" s="160"/>
      <c r="AH78" s="160"/>
      <c r="AI78" s="160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</row>
    <row r="79" spans="1:117" s="162" customFormat="1" ht="12" customHeight="1" x14ac:dyDescent="0.25">
      <c r="A79" s="440"/>
      <c r="B79" s="441"/>
      <c r="C79" s="442"/>
      <c r="D79" s="443"/>
      <c r="E79" s="444"/>
      <c r="F79" s="445"/>
      <c r="G79" s="446"/>
      <c r="H79" s="447"/>
      <c r="I79" s="448"/>
      <c r="J79" s="448"/>
      <c r="K79" s="448"/>
      <c r="L79" s="449"/>
      <c r="M79" s="448"/>
      <c r="N79" s="459"/>
      <c r="O79" s="458"/>
      <c r="P79" s="450"/>
      <c r="Q79" s="450"/>
      <c r="R79" s="450"/>
      <c r="S79" s="450"/>
      <c r="T79" s="451"/>
      <c r="U79" s="450"/>
      <c r="V79" s="452"/>
      <c r="W79" s="450"/>
      <c r="X79" s="450"/>
      <c r="Y79" s="450"/>
      <c r="Z79" s="450"/>
      <c r="AA79" s="463"/>
      <c r="AB79" s="458"/>
      <c r="AC79" s="453"/>
      <c r="AD79" s="160"/>
      <c r="AE79" s="160"/>
      <c r="AF79" s="160"/>
      <c r="AG79" s="160"/>
      <c r="AH79" s="160"/>
      <c r="AI79" s="160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</row>
    <row r="80" spans="1:117" s="162" customFormat="1" ht="12" customHeight="1" x14ac:dyDescent="0.25">
      <c r="A80" s="440"/>
      <c r="B80" s="441"/>
      <c r="C80" s="442"/>
      <c r="D80" s="443"/>
      <c r="E80" s="444"/>
      <c r="F80" s="445"/>
      <c r="G80" s="446"/>
      <c r="H80" s="447"/>
      <c r="I80" s="448"/>
      <c r="J80" s="448"/>
      <c r="K80" s="448"/>
      <c r="L80" s="449"/>
      <c r="M80" s="448"/>
      <c r="N80" s="459"/>
      <c r="O80" s="458"/>
      <c r="P80" s="450"/>
      <c r="Q80" s="450"/>
      <c r="R80" s="450"/>
      <c r="S80" s="450"/>
      <c r="T80" s="451"/>
      <c r="U80" s="450"/>
      <c r="V80" s="452"/>
      <c r="W80" s="450"/>
      <c r="X80" s="450"/>
      <c r="Y80" s="450"/>
      <c r="Z80" s="450"/>
      <c r="AA80" s="463"/>
      <c r="AB80" s="458"/>
      <c r="AC80" s="453"/>
      <c r="AD80" s="160"/>
      <c r="AE80" s="160"/>
      <c r="AF80" s="160"/>
      <c r="AG80" s="160"/>
      <c r="AH80" s="160"/>
      <c r="AI80" s="160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</row>
    <row r="81" spans="1:117" s="162" customFormat="1" ht="12" customHeight="1" x14ac:dyDescent="0.25">
      <c r="A81" s="440"/>
      <c r="B81" s="441"/>
      <c r="C81" s="442"/>
      <c r="D81" s="443"/>
      <c r="E81" s="444"/>
      <c r="F81" s="445"/>
      <c r="G81" s="446"/>
      <c r="H81" s="447"/>
      <c r="I81" s="448"/>
      <c r="J81" s="448"/>
      <c r="K81" s="448"/>
      <c r="L81" s="449"/>
      <c r="M81" s="448"/>
      <c r="N81" s="459"/>
      <c r="O81" s="458"/>
      <c r="P81" s="450"/>
      <c r="Q81" s="450"/>
      <c r="R81" s="450"/>
      <c r="S81" s="450"/>
      <c r="T81" s="451"/>
      <c r="U81" s="450"/>
      <c r="V81" s="452"/>
      <c r="W81" s="450"/>
      <c r="X81" s="450"/>
      <c r="Y81" s="450"/>
      <c r="Z81" s="450"/>
      <c r="AA81" s="463"/>
      <c r="AB81" s="458"/>
      <c r="AC81" s="453"/>
      <c r="AD81" s="160"/>
      <c r="AE81" s="160"/>
      <c r="AF81" s="160"/>
      <c r="AG81" s="160"/>
      <c r="AH81" s="160"/>
      <c r="AI81" s="160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</row>
    <row r="82" spans="1:117" s="162" customFormat="1" ht="12" customHeight="1" x14ac:dyDescent="0.25">
      <c r="A82" s="440"/>
      <c r="B82" s="441"/>
      <c r="C82" s="442"/>
      <c r="D82" s="443"/>
      <c r="E82" s="444"/>
      <c r="F82" s="445"/>
      <c r="G82" s="446"/>
      <c r="H82" s="447"/>
      <c r="I82" s="448"/>
      <c r="J82" s="448"/>
      <c r="K82" s="448"/>
      <c r="L82" s="449"/>
      <c r="M82" s="448"/>
      <c r="N82" s="459"/>
      <c r="O82" s="458"/>
      <c r="P82" s="450"/>
      <c r="Q82" s="450"/>
      <c r="R82" s="450"/>
      <c r="S82" s="450"/>
      <c r="T82" s="451"/>
      <c r="U82" s="450"/>
      <c r="V82" s="452"/>
      <c r="W82" s="450"/>
      <c r="X82" s="450"/>
      <c r="Y82" s="450"/>
      <c r="Z82" s="450"/>
      <c r="AA82" s="463"/>
      <c r="AB82" s="458"/>
      <c r="AC82" s="453"/>
      <c r="AD82" s="160"/>
      <c r="AE82" s="160"/>
      <c r="AF82" s="160"/>
      <c r="AG82" s="160"/>
      <c r="AH82" s="160"/>
      <c r="AI82" s="160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</row>
    <row r="83" spans="1:117" s="162" customFormat="1" ht="12" customHeight="1" x14ac:dyDescent="0.25">
      <c r="A83" s="250"/>
      <c r="B83" s="209"/>
      <c r="C83" s="251"/>
      <c r="D83" s="260"/>
      <c r="E83" s="199"/>
      <c r="F83" s="200"/>
      <c r="G83" s="261"/>
      <c r="H83" s="275"/>
      <c r="I83" s="173"/>
      <c r="J83" s="173"/>
      <c r="K83" s="173"/>
      <c r="L83" s="174"/>
      <c r="M83" s="173"/>
      <c r="N83" s="276"/>
      <c r="O83" s="287"/>
      <c r="P83" s="177"/>
      <c r="Q83" s="177"/>
      <c r="R83" s="177"/>
      <c r="S83" s="177"/>
      <c r="T83" s="210"/>
      <c r="U83" s="177"/>
      <c r="V83" s="178"/>
      <c r="W83" s="177"/>
      <c r="X83" s="177"/>
      <c r="Y83" s="177"/>
      <c r="Z83" s="177"/>
      <c r="AA83" s="288"/>
      <c r="AB83" s="287"/>
      <c r="AC83" s="288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7" s="162" customFormat="1" ht="12" customHeight="1" x14ac:dyDescent="0.25">
      <c r="A84" s="440"/>
      <c r="B84" s="441"/>
      <c r="C84" s="442"/>
      <c r="D84" s="443"/>
      <c r="E84" s="444"/>
      <c r="F84" s="445"/>
      <c r="G84" s="446"/>
      <c r="H84" s="447"/>
      <c r="I84" s="448"/>
      <c r="J84" s="448"/>
      <c r="K84" s="448"/>
      <c r="L84" s="449"/>
      <c r="M84" s="448"/>
      <c r="N84" s="459"/>
      <c r="O84" s="458"/>
      <c r="P84" s="450"/>
      <c r="Q84" s="450"/>
      <c r="R84" s="450"/>
      <c r="S84" s="450"/>
      <c r="T84" s="451"/>
      <c r="U84" s="450"/>
      <c r="V84" s="452"/>
      <c r="W84" s="450"/>
      <c r="X84" s="450"/>
      <c r="Y84" s="450"/>
      <c r="Z84" s="450"/>
      <c r="AA84" s="463"/>
      <c r="AB84" s="458"/>
      <c r="AC84" s="453"/>
      <c r="AD84" s="160"/>
      <c r="AE84" s="160"/>
      <c r="AF84" s="160"/>
      <c r="AG84" s="160"/>
      <c r="AH84" s="160"/>
      <c r="AI84" s="160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</row>
    <row r="85" spans="1:117" s="162" customFormat="1" ht="12" customHeight="1" x14ac:dyDescent="0.25">
      <c r="A85" s="440"/>
      <c r="B85" s="441"/>
      <c r="C85" s="442"/>
      <c r="D85" s="443"/>
      <c r="E85" s="444"/>
      <c r="F85" s="445"/>
      <c r="G85" s="446"/>
      <c r="H85" s="447"/>
      <c r="I85" s="448"/>
      <c r="J85" s="448"/>
      <c r="K85" s="448"/>
      <c r="L85" s="449"/>
      <c r="M85" s="448"/>
      <c r="N85" s="459"/>
      <c r="O85" s="458"/>
      <c r="P85" s="450"/>
      <c r="Q85" s="450"/>
      <c r="R85" s="450"/>
      <c r="S85" s="450"/>
      <c r="T85" s="451"/>
      <c r="U85" s="450"/>
      <c r="V85" s="452"/>
      <c r="W85" s="450"/>
      <c r="X85" s="450"/>
      <c r="Y85" s="450"/>
      <c r="Z85" s="450"/>
      <c r="AA85" s="463"/>
      <c r="AB85" s="458"/>
      <c r="AC85" s="453"/>
      <c r="AD85" s="160"/>
      <c r="AE85" s="160"/>
      <c r="AF85" s="160"/>
      <c r="AG85" s="160"/>
      <c r="AH85" s="160"/>
      <c r="AI85" s="160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</row>
    <row r="86" spans="1:117" s="162" customFormat="1" ht="12" customHeight="1" x14ac:dyDescent="0.25">
      <c r="A86" s="440"/>
      <c r="B86" s="441"/>
      <c r="C86" s="442"/>
      <c r="D86" s="443"/>
      <c r="E86" s="444"/>
      <c r="F86" s="445"/>
      <c r="G86" s="446"/>
      <c r="H86" s="447"/>
      <c r="I86" s="448"/>
      <c r="J86" s="448"/>
      <c r="K86" s="448"/>
      <c r="L86" s="449"/>
      <c r="M86" s="448"/>
      <c r="N86" s="459"/>
      <c r="O86" s="458"/>
      <c r="P86" s="450"/>
      <c r="Q86" s="450"/>
      <c r="R86" s="450"/>
      <c r="S86" s="450"/>
      <c r="T86" s="451"/>
      <c r="U86" s="450"/>
      <c r="V86" s="452"/>
      <c r="W86" s="450"/>
      <c r="X86" s="450"/>
      <c r="Y86" s="450"/>
      <c r="Z86" s="450"/>
      <c r="AA86" s="463"/>
      <c r="AB86" s="458"/>
      <c r="AC86" s="453"/>
      <c r="AD86" s="160"/>
      <c r="AE86" s="160"/>
      <c r="AF86" s="160"/>
      <c r="AG86" s="160"/>
      <c r="AH86" s="160"/>
      <c r="AI86" s="160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</row>
    <row r="87" spans="1:117" s="162" customFormat="1" ht="12" customHeight="1" x14ac:dyDescent="0.25">
      <c r="A87" s="250"/>
      <c r="B87" s="209"/>
      <c r="C87" s="251"/>
      <c r="D87" s="260"/>
      <c r="E87" s="199"/>
      <c r="F87" s="200"/>
      <c r="G87" s="261"/>
      <c r="H87" s="275"/>
      <c r="I87" s="173"/>
      <c r="J87" s="173"/>
      <c r="K87" s="173"/>
      <c r="L87" s="174"/>
      <c r="M87" s="173"/>
      <c r="N87" s="276"/>
      <c r="O87" s="287"/>
      <c r="P87" s="177"/>
      <c r="Q87" s="177"/>
      <c r="R87" s="177"/>
      <c r="S87" s="177"/>
      <c r="T87" s="210"/>
      <c r="U87" s="177"/>
      <c r="V87" s="178"/>
      <c r="W87" s="177"/>
      <c r="X87" s="177"/>
      <c r="Y87" s="177"/>
      <c r="Z87" s="177"/>
      <c r="AA87" s="288"/>
      <c r="AB87" s="287"/>
      <c r="AC87" s="288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7" s="162" customFormat="1" ht="12" customHeight="1" x14ac:dyDescent="0.25">
      <c r="A88" s="440"/>
      <c r="B88" s="441"/>
      <c r="C88" s="442"/>
      <c r="D88" s="443"/>
      <c r="E88" s="444"/>
      <c r="F88" s="445"/>
      <c r="G88" s="446"/>
      <c r="H88" s="447"/>
      <c r="I88" s="448"/>
      <c r="J88" s="448"/>
      <c r="K88" s="448"/>
      <c r="L88" s="449"/>
      <c r="M88" s="448"/>
      <c r="N88" s="459"/>
      <c r="O88" s="458"/>
      <c r="P88" s="450"/>
      <c r="Q88" s="450"/>
      <c r="R88" s="450"/>
      <c r="S88" s="450"/>
      <c r="T88" s="451"/>
      <c r="U88" s="450"/>
      <c r="V88" s="452"/>
      <c r="W88" s="450"/>
      <c r="X88" s="450"/>
      <c r="Y88" s="450"/>
      <c r="Z88" s="450"/>
      <c r="AA88" s="463"/>
      <c r="AB88" s="458"/>
      <c r="AC88" s="453"/>
      <c r="AD88" s="160"/>
      <c r="AE88" s="160"/>
      <c r="AF88" s="160"/>
      <c r="AG88" s="160"/>
      <c r="AH88" s="160"/>
      <c r="AI88" s="160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</row>
    <row r="89" spans="1:117" s="162" customFormat="1" ht="12" customHeight="1" x14ac:dyDescent="0.25">
      <c r="A89" s="440"/>
      <c r="B89" s="441"/>
      <c r="C89" s="442"/>
      <c r="D89" s="443"/>
      <c r="E89" s="444"/>
      <c r="F89" s="445"/>
      <c r="G89" s="446"/>
      <c r="H89" s="447"/>
      <c r="I89" s="448"/>
      <c r="J89" s="448"/>
      <c r="K89" s="448"/>
      <c r="L89" s="449"/>
      <c r="M89" s="448"/>
      <c r="N89" s="459"/>
      <c r="O89" s="458"/>
      <c r="P89" s="450"/>
      <c r="Q89" s="450"/>
      <c r="R89" s="450"/>
      <c r="S89" s="450"/>
      <c r="T89" s="451"/>
      <c r="U89" s="450"/>
      <c r="V89" s="452"/>
      <c r="W89" s="450"/>
      <c r="X89" s="450"/>
      <c r="Y89" s="450"/>
      <c r="Z89" s="450"/>
      <c r="AA89" s="463"/>
      <c r="AB89" s="458"/>
      <c r="AC89" s="453"/>
      <c r="AD89" s="160"/>
      <c r="AE89" s="160"/>
      <c r="AF89" s="160"/>
      <c r="AG89" s="160"/>
      <c r="AH89" s="160"/>
      <c r="AI89" s="160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</row>
    <row r="90" spans="1:117" s="162" customFormat="1" ht="12" customHeight="1" x14ac:dyDescent="0.25">
      <c r="A90" s="440"/>
      <c r="B90" s="441"/>
      <c r="C90" s="442"/>
      <c r="D90" s="443"/>
      <c r="E90" s="444"/>
      <c r="F90" s="445"/>
      <c r="G90" s="446"/>
      <c r="H90" s="447"/>
      <c r="I90" s="448"/>
      <c r="J90" s="448"/>
      <c r="K90" s="448"/>
      <c r="L90" s="449"/>
      <c r="M90" s="448"/>
      <c r="N90" s="459"/>
      <c r="O90" s="458"/>
      <c r="P90" s="450"/>
      <c r="Q90" s="450"/>
      <c r="R90" s="450"/>
      <c r="S90" s="450"/>
      <c r="T90" s="451"/>
      <c r="U90" s="450"/>
      <c r="V90" s="452"/>
      <c r="W90" s="450"/>
      <c r="X90" s="450"/>
      <c r="Y90" s="450"/>
      <c r="Z90" s="450"/>
      <c r="AA90" s="463"/>
      <c r="AB90" s="458"/>
      <c r="AC90" s="453"/>
      <c r="AD90" s="160"/>
      <c r="AE90" s="160"/>
      <c r="AF90" s="160"/>
      <c r="AG90" s="160"/>
      <c r="AH90" s="160"/>
      <c r="AI90" s="160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</row>
    <row r="91" spans="1:117" s="162" customFormat="1" ht="12" customHeight="1" x14ac:dyDescent="0.25">
      <c r="A91" s="440"/>
      <c r="B91" s="441"/>
      <c r="C91" s="442"/>
      <c r="D91" s="443"/>
      <c r="E91" s="444"/>
      <c r="F91" s="445"/>
      <c r="G91" s="446"/>
      <c r="H91" s="447"/>
      <c r="I91" s="448"/>
      <c r="J91" s="448"/>
      <c r="K91" s="448"/>
      <c r="L91" s="449"/>
      <c r="M91" s="448"/>
      <c r="N91" s="459"/>
      <c r="O91" s="458"/>
      <c r="P91" s="450"/>
      <c r="Q91" s="450"/>
      <c r="R91" s="450"/>
      <c r="S91" s="450"/>
      <c r="T91" s="451"/>
      <c r="U91" s="450"/>
      <c r="V91" s="452"/>
      <c r="W91" s="450"/>
      <c r="X91" s="450"/>
      <c r="Y91" s="450"/>
      <c r="Z91" s="450"/>
      <c r="AA91" s="463"/>
      <c r="AB91" s="458"/>
      <c r="AC91" s="453"/>
      <c r="AD91" s="160"/>
      <c r="AE91" s="160"/>
      <c r="AF91" s="160"/>
      <c r="AG91" s="160"/>
      <c r="AH91" s="160"/>
      <c r="AI91" s="160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</row>
    <row r="92" spans="1:117" s="162" customFormat="1" ht="12" customHeight="1" x14ac:dyDescent="0.25">
      <c r="A92" s="440"/>
      <c r="B92" s="441"/>
      <c r="C92" s="442"/>
      <c r="D92" s="443"/>
      <c r="E92" s="444"/>
      <c r="F92" s="445"/>
      <c r="G92" s="446"/>
      <c r="H92" s="447"/>
      <c r="I92" s="448"/>
      <c r="J92" s="448"/>
      <c r="K92" s="448"/>
      <c r="L92" s="449"/>
      <c r="M92" s="448"/>
      <c r="N92" s="459"/>
      <c r="O92" s="458"/>
      <c r="P92" s="450"/>
      <c r="Q92" s="450"/>
      <c r="R92" s="450"/>
      <c r="S92" s="450"/>
      <c r="T92" s="451"/>
      <c r="U92" s="450"/>
      <c r="V92" s="452"/>
      <c r="W92" s="450"/>
      <c r="X92" s="450"/>
      <c r="Y92" s="450"/>
      <c r="Z92" s="450"/>
      <c r="AA92" s="463"/>
      <c r="AB92" s="458"/>
      <c r="AC92" s="453"/>
      <c r="AD92" s="160"/>
      <c r="AE92" s="160"/>
      <c r="AF92" s="160"/>
      <c r="AG92" s="160"/>
      <c r="AH92" s="160"/>
      <c r="AI92" s="160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</row>
    <row r="93" spans="1:117" s="162" customFormat="1" ht="12" customHeight="1" x14ac:dyDescent="0.25">
      <c r="A93" s="440"/>
      <c r="B93" s="441"/>
      <c r="C93" s="442"/>
      <c r="D93" s="443"/>
      <c r="E93" s="444"/>
      <c r="F93" s="445"/>
      <c r="G93" s="446"/>
      <c r="H93" s="447"/>
      <c r="I93" s="448"/>
      <c r="J93" s="448"/>
      <c r="K93" s="448"/>
      <c r="L93" s="449"/>
      <c r="M93" s="448"/>
      <c r="N93" s="459"/>
      <c r="O93" s="458"/>
      <c r="P93" s="450"/>
      <c r="Q93" s="450"/>
      <c r="R93" s="450"/>
      <c r="S93" s="450"/>
      <c r="T93" s="451"/>
      <c r="U93" s="450"/>
      <c r="V93" s="452"/>
      <c r="W93" s="450"/>
      <c r="X93" s="450"/>
      <c r="Y93" s="450"/>
      <c r="Z93" s="450"/>
      <c r="AA93" s="463"/>
      <c r="AB93" s="458"/>
      <c r="AC93" s="453"/>
      <c r="AD93" s="160"/>
      <c r="AE93" s="160"/>
      <c r="AF93" s="160"/>
      <c r="AG93" s="160"/>
      <c r="AH93" s="160"/>
      <c r="AI93" s="160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</row>
    <row r="94" spans="1:117" s="162" customFormat="1" ht="12" customHeight="1" x14ac:dyDescent="0.25">
      <c r="A94" s="440"/>
      <c r="B94" s="441"/>
      <c r="C94" s="442"/>
      <c r="D94" s="443"/>
      <c r="E94" s="444"/>
      <c r="F94" s="445"/>
      <c r="G94" s="446"/>
      <c r="H94" s="447"/>
      <c r="I94" s="448"/>
      <c r="J94" s="448"/>
      <c r="K94" s="448"/>
      <c r="L94" s="449"/>
      <c r="M94" s="448"/>
      <c r="N94" s="459"/>
      <c r="O94" s="458"/>
      <c r="P94" s="450"/>
      <c r="Q94" s="450"/>
      <c r="R94" s="450"/>
      <c r="S94" s="450"/>
      <c r="T94" s="451"/>
      <c r="U94" s="450"/>
      <c r="V94" s="452"/>
      <c r="W94" s="450"/>
      <c r="X94" s="450"/>
      <c r="Y94" s="450"/>
      <c r="Z94" s="450"/>
      <c r="AA94" s="463"/>
      <c r="AB94" s="458"/>
      <c r="AC94" s="453"/>
      <c r="AD94" s="160"/>
      <c r="AE94" s="160"/>
      <c r="AF94" s="160"/>
      <c r="AG94" s="160"/>
      <c r="AH94" s="160"/>
      <c r="AI94" s="160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</row>
    <row r="95" spans="1:117" s="162" customFormat="1" ht="12" customHeight="1" x14ac:dyDescent="0.25">
      <c r="A95" s="440"/>
      <c r="B95" s="441"/>
      <c r="C95" s="442"/>
      <c r="D95" s="443"/>
      <c r="E95" s="444"/>
      <c r="F95" s="445"/>
      <c r="G95" s="446"/>
      <c r="H95" s="447"/>
      <c r="I95" s="448"/>
      <c r="J95" s="448"/>
      <c r="K95" s="448"/>
      <c r="L95" s="449"/>
      <c r="M95" s="448"/>
      <c r="N95" s="459"/>
      <c r="O95" s="458"/>
      <c r="P95" s="450"/>
      <c r="Q95" s="450"/>
      <c r="R95" s="450"/>
      <c r="S95" s="450"/>
      <c r="T95" s="451"/>
      <c r="U95" s="450"/>
      <c r="V95" s="452"/>
      <c r="W95" s="450"/>
      <c r="X95" s="450"/>
      <c r="Y95" s="450"/>
      <c r="Z95" s="450"/>
      <c r="AA95" s="463"/>
      <c r="AB95" s="458"/>
      <c r="AC95" s="453"/>
      <c r="AD95" s="160"/>
      <c r="AE95" s="160"/>
      <c r="AF95" s="160"/>
      <c r="AG95" s="160"/>
      <c r="AH95" s="160"/>
      <c r="AI95" s="160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</row>
    <row r="96" spans="1:117" s="162" customFormat="1" ht="12" customHeight="1" x14ac:dyDescent="0.25">
      <c r="A96" s="440"/>
      <c r="B96" s="441"/>
      <c r="C96" s="442"/>
      <c r="D96" s="443"/>
      <c r="E96" s="444"/>
      <c r="F96" s="445"/>
      <c r="G96" s="446"/>
      <c r="H96" s="447"/>
      <c r="I96" s="448"/>
      <c r="J96" s="448"/>
      <c r="K96" s="448"/>
      <c r="L96" s="449"/>
      <c r="M96" s="448"/>
      <c r="N96" s="459"/>
      <c r="O96" s="458"/>
      <c r="P96" s="450"/>
      <c r="Q96" s="450"/>
      <c r="R96" s="450"/>
      <c r="S96" s="450"/>
      <c r="T96" s="451"/>
      <c r="U96" s="450"/>
      <c r="V96" s="452"/>
      <c r="W96" s="450"/>
      <c r="X96" s="450"/>
      <c r="Y96" s="450"/>
      <c r="Z96" s="450"/>
      <c r="AA96" s="463"/>
      <c r="AB96" s="458"/>
      <c r="AC96" s="453"/>
      <c r="AD96" s="160"/>
      <c r="AE96" s="160"/>
      <c r="AF96" s="160"/>
      <c r="AG96" s="160"/>
      <c r="AH96" s="160"/>
      <c r="AI96" s="160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</row>
    <row r="97" spans="1:117" s="162" customFormat="1" ht="12" customHeight="1" x14ac:dyDescent="0.25">
      <c r="A97" s="440"/>
      <c r="B97" s="441"/>
      <c r="C97" s="442"/>
      <c r="D97" s="443"/>
      <c r="E97" s="444"/>
      <c r="F97" s="445"/>
      <c r="G97" s="446"/>
      <c r="H97" s="447"/>
      <c r="I97" s="448"/>
      <c r="J97" s="448"/>
      <c r="K97" s="448"/>
      <c r="L97" s="449"/>
      <c r="M97" s="448"/>
      <c r="N97" s="459"/>
      <c r="O97" s="458"/>
      <c r="P97" s="450"/>
      <c r="Q97" s="450"/>
      <c r="R97" s="450"/>
      <c r="S97" s="450"/>
      <c r="T97" s="451"/>
      <c r="U97" s="450"/>
      <c r="V97" s="452"/>
      <c r="W97" s="450"/>
      <c r="X97" s="450"/>
      <c r="Y97" s="450"/>
      <c r="Z97" s="450"/>
      <c r="AA97" s="463"/>
      <c r="AB97" s="458"/>
      <c r="AC97" s="453"/>
      <c r="AD97" s="160"/>
      <c r="AE97" s="160"/>
      <c r="AF97" s="160"/>
      <c r="AG97" s="160"/>
      <c r="AH97" s="160"/>
      <c r="AI97" s="160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</row>
    <row r="98" spans="1:117" s="162" customFormat="1" ht="12" customHeight="1" x14ac:dyDescent="0.25">
      <c r="A98" s="440"/>
      <c r="B98" s="441"/>
      <c r="C98" s="442"/>
      <c r="D98" s="443"/>
      <c r="E98" s="444"/>
      <c r="F98" s="445"/>
      <c r="G98" s="446"/>
      <c r="H98" s="447"/>
      <c r="I98" s="448"/>
      <c r="J98" s="448"/>
      <c r="K98" s="448"/>
      <c r="L98" s="449"/>
      <c r="M98" s="448"/>
      <c r="N98" s="459"/>
      <c r="O98" s="458"/>
      <c r="P98" s="450"/>
      <c r="Q98" s="450"/>
      <c r="R98" s="450"/>
      <c r="S98" s="450"/>
      <c r="T98" s="451"/>
      <c r="U98" s="450"/>
      <c r="V98" s="452"/>
      <c r="W98" s="450"/>
      <c r="X98" s="450"/>
      <c r="Y98" s="450"/>
      <c r="Z98" s="450"/>
      <c r="AA98" s="463"/>
      <c r="AB98" s="458"/>
      <c r="AC98" s="453"/>
      <c r="AD98" s="160"/>
      <c r="AE98" s="160"/>
      <c r="AF98" s="160"/>
      <c r="AG98" s="160"/>
      <c r="AH98" s="160"/>
      <c r="AI98" s="160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</row>
    <row r="99" spans="1:117" s="162" customFormat="1" ht="12" customHeight="1" x14ac:dyDescent="0.25">
      <c r="A99" s="250"/>
      <c r="B99" s="209"/>
      <c r="C99" s="251"/>
      <c r="D99" s="260"/>
      <c r="E99" s="199"/>
      <c r="F99" s="200"/>
      <c r="G99" s="261"/>
      <c r="H99" s="275"/>
      <c r="I99" s="173"/>
      <c r="J99" s="173"/>
      <c r="K99" s="173"/>
      <c r="L99" s="174"/>
      <c r="M99" s="173"/>
      <c r="N99" s="276"/>
      <c r="O99" s="287"/>
      <c r="P99" s="17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288"/>
      <c r="AB99" s="287"/>
      <c r="AC99" s="288"/>
      <c r="AD99" s="160"/>
      <c r="AE99" s="160"/>
      <c r="AF99" s="160"/>
      <c r="AG99" s="160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</row>
    <row r="100" spans="1:117" s="162" customFormat="1" ht="12" customHeight="1" x14ac:dyDescent="0.25">
      <c r="A100" s="440"/>
      <c r="B100" s="441"/>
      <c r="C100" s="442"/>
      <c r="D100" s="443"/>
      <c r="E100" s="444"/>
      <c r="F100" s="445"/>
      <c r="G100" s="446"/>
      <c r="H100" s="447"/>
      <c r="I100" s="448"/>
      <c r="J100" s="448"/>
      <c r="K100" s="448"/>
      <c r="L100" s="449"/>
      <c r="M100" s="448"/>
      <c r="N100" s="459"/>
      <c r="O100" s="458"/>
      <c r="P100" s="450"/>
      <c r="Q100" s="450"/>
      <c r="R100" s="450"/>
      <c r="S100" s="450"/>
      <c r="T100" s="451"/>
      <c r="U100" s="450"/>
      <c r="V100" s="452"/>
      <c r="W100" s="450"/>
      <c r="X100" s="450"/>
      <c r="Y100" s="450"/>
      <c r="Z100" s="450"/>
      <c r="AA100" s="463"/>
      <c r="AB100" s="458"/>
      <c r="AC100" s="453"/>
      <c r="AD100" s="160"/>
      <c r="AE100" s="160"/>
      <c r="AF100" s="160"/>
      <c r="AG100" s="160"/>
      <c r="AH100" s="160"/>
      <c r="AI100" s="160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</row>
    <row r="101" spans="1:117" s="162" customFormat="1" ht="12" customHeight="1" x14ac:dyDescent="0.25">
      <c r="A101" s="440"/>
      <c r="B101" s="441"/>
      <c r="C101" s="442"/>
      <c r="D101" s="443"/>
      <c r="E101" s="444"/>
      <c r="F101" s="445"/>
      <c r="G101" s="446"/>
      <c r="H101" s="447"/>
      <c r="I101" s="448"/>
      <c r="J101" s="448"/>
      <c r="K101" s="448"/>
      <c r="L101" s="449"/>
      <c r="M101" s="448"/>
      <c r="N101" s="459"/>
      <c r="O101" s="458"/>
      <c r="P101" s="450"/>
      <c r="Q101" s="450"/>
      <c r="R101" s="450"/>
      <c r="S101" s="450"/>
      <c r="T101" s="451"/>
      <c r="U101" s="450"/>
      <c r="V101" s="452"/>
      <c r="W101" s="450"/>
      <c r="X101" s="450"/>
      <c r="Y101" s="450"/>
      <c r="Z101" s="450"/>
      <c r="AA101" s="463"/>
      <c r="AB101" s="458"/>
      <c r="AC101" s="453"/>
      <c r="AD101" s="160"/>
      <c r="AE101" s="160"/>
      <c r="AF101" s="160"/>
      <c r="AG101" s="160"/>
      <c r="AH101" s="160"/>
      <c r="AI101" s="160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</row>
    <row r="102" spans="1:117" s="162" customFormat="1" ht="12" customHeight="1" x14ac:dyDescent="0.25">
      <c r="A102" s="440"/>
      <c r="B102" s="441"/>
      <c r="C102" s="442"/>
      <c r="D102" s="443"/>
      <c r="E102" s="444"/>
      <c r="F102" s="445"/>
      <c r="G102" s="446"/>
      <c r="H102" s="447"/>
      <c r="I102" s="448"/>
      <c r="J102" s="448"/>
      <c r="K102" s="448"/>
      <c r="L102" s="449"/>
      <c r="M102" s="448"/>
      <c r="N102" s="459"/>
      <c r="O102" s="458"/>
      <c r="P102" s="450"/>
      <c r="Q102" s="450"/>
      <c r="R102" s="450"/>
      <c r="S102" s="450"/>
      <c r="T102" s="451"/>
      <c r="U102" s="450"/>
      <c r="V102" s="452"/>
      <c r="W102" s="450"/>
      <c r="X102" s="450"/>
      <c r="Y102" s="450"/>
      <c r="Z102" s="450"/>
      <c r="AA102" s="463"/>
      <c r="AB102" s="458"/>
      <c r="AC102" s="453"/>
      <c r="AD102" s="160"/>
      <c r="AE102" s="160"/>
      <c r="AF102" s="160"/>
      <c r="AG102" s="160"/>
      <c r="AH102" s="160"/>
      <c r="AI102" s="160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  <c r="DL102" s="161"/>
      <c r="DM102" s="161"/>
    </row>
    <row r="103" spans="1:117" s="162" customFormat="1" ht="12" customHeight="1" x14ac:dyDescent="0.25">
      <c r="A103" s="250"/>
      <c r="B103" s="209"/>
      <c r="C103" s="251"/>
      <c r="D103" s="260"/>
      <c r="E103" s="199"/>
      <c r="F103" s="200"/>
      <c r="G103" s="261"/>
      <c r="H103" s="275"/>
      <c r="I103" s="173"/>
      <c r="J103" s="173"/>
      <c r="K103" s="173"/>
      <c r="L103" s="174"/>
      <c r="M103" s="173"/>
      <c r="N103" s="276"/>
      <c r="O103" s="287"/>
      <c r="P103" s="17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288"/>
      <c r="AB103" s="287"/>
      <c r="AC103" s="288"/>
      <c r="AD103" s="160"/>
      <c r="AE103" s="160"/>
      <c r="AF103" s="160"/>
      <c r="AG103" s="160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</row>
    <row r="104" spans="1:117" s="162" customFormat="1" ht="12" customHeight="1" x14ac:dyDescent="0.25">
      <c r="A104" s="440"/>
      <c r="B104" s="441"/>
      <c r="C104" s="442"/>
      <c r="D104" s="443"/>
      <c r="E104" s="444"/>
      <c r="F104" s="445"/>
      <c r="G104" s="446"/>
      <c r="H104" s="447"/>
      <c r="I104" s="448"/>
      <c r="J104" s="448"/>
      <c r="K104" s="448"/>
      <c r="L104" s="449"/>
      <c r="M104" s="448"/>
      <c r="N104" s="459"/>
      <c r="O104" s="458"/>
      <c r="P104" s="450"/>
      <c r="Q104" s="450"/>
      <c r="R104" s="450"/>
      <c r="S104" s="450"/>
      <c r="T104" s="451"/>
      <c r="U104" s="450"/>
      <c r="V104" s="452"/>
      <c r="W104" s="450"/>
      <c r="X104" s="450"/>
      <c r="Y104" s="450"/>
      <c r="Z104" s="450"/>
      <c r="AA104" s="463"/>
      <c r="AB104" s="458"/>
      <c r="AC104" s="453"/>
      <c r="AD104" s="160"/>
      <c r="AE104" s="160"/>
      <c r="AF104" s="160"/>
      <c r="AG104" s="160"/>
      <c r="AH104" s="160"/>
      <c r="AI104" s="160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  <c r="DL104" s="161"/>
      <c r="DM104" s="161"/>
    </row>
    <row r="105" spans="1:117" s="162" customFormat="1" ht="12" customHeight="1" x14ac:dyDescent="0.25">
      <c r="A105" s="250"/>
      <c r="B105" s="209"/>
      <c r="C105" s="251"/>
      <c r="D105" s="260"/>
      <c r="E105" s="199"/>
      <c r="F105" s="200"/>
      <c r="G105" s="261"/>
      <c r="H105" s="275"/>
      <c r="I105" s="173"/>
      <c r="J105" s="173"/>
      <c r="K105" s="173"/>
      <c r="L105" s="174"/>
      <c r="M105" s="173"/>
      <c r="N105" s="276"/>
      <c r="O105" s="287"/>
      <c r="P105" s="17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288"/>
      <c r="AB105" s="287"/>
      <c r="AC105" s="288"/>
      <c r="AD105" s="160"/>
      <c r="AE105" s="160"/>
      <c r="AF105" s="160"/>
      <c r="AG105" s="160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</row>
    <row r="106" spans="1:117" s="162" customFormat="1" ht="12" customHeight="1" x14ac:dyDescent="0.25">
      <c r="A106" s="440"/>
      <c r="B106" s="441"/>
      <c r="C106" s="442"/>
      <c r="D106" s="443"/>
      <c r="E106" s="444"/>
      <c r="F106" s="445"/>
      <c r="G106" s="446"/>
      <c r="H106" s="447"/>
      <c r="I106" s="448"/>
      <c r="J106" s="448"/>
      <c r="K106" s="448"/>
      <c r="L106" s="449"/>
      <c r="M106" s="448"/>
      <c r="N106" s="459"/>
      <c r="O106" s="458"/>
      <c r="P106" s="450"/>
      <c r="Q106" s="450"/>
      <c r="R106" s="450"/>
      <c r="S106" s="450"/>
      <c r="T106" s="451"/>
      <c r="U106" s="450"/>
      <c r="V106" s="452"/>
      <c r="W106" s="450"/>
      <c r="X106" s="450"/>
      <c r="Y106" s="450"/>
      <c r="Z106" s="450"/>
      <c r="AA106" s="463"/>
      <c r="AB106" s="458"/>
      <c r="AC106" s="453"/>
      <c r="AD106" s="160"/>
      <c r="AE106" s="160"/>
      <c r="AF106" s="160"/>
      <c r="AG106" s="160"/>
      <c r="AH106" s="160"/>
      <c r="AI106" s="160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  <c r="DL106" s="161"/>
      <c r="DM106" s="161"/>
    </row>
    <row r="107" spans="1:117" s="162" customFormat="1" ht="12" customHeight="1" x14ac:dyDescent="0.25">
      <c r="A107" s="250"/>
      <c r="B107" s="209"/>
      <c r="C107" s="251"/>
      <c r="D107" s="260"/>
      <c r="E107" s="199"/>
      <c r="F107" s="200"/>
      <c r="G107" s="261"/>
      <c r="H107" s="275"/>
      <c r="I107" s="173"/>
      <c r="J107" s="173"/>
      <c r="K107" s="173"/>
      <c r="L107" s="174"/>
      <c r="M107" s="173"/>
      <c r="N107" s="276"/>
      <c r="O107" s="287"/>
      <c r="P107" s="177"/>
      <c r="Q107" s="177"/>
      <c r="R107" s="177"/>
      <c r="S107" s="177"/>
      <c r="T107" s="210"/>
      <c r="U107" s="177"/>
      <c r="V107" s="178"/>
      <c r="W107" s="177"/>
      <c r="X107" s="177"/>
      <c r="Y107" s="177"/>
      <c r="Z107" s="177"/>
      <c r="AA107" s="288"/>
      <c r="AB107" s="287"/>
      <c r="AC107" s="288"/>
      <c r="AD107" s="160"/>
      <c r="AE107" s="160"/>
      <c r="AF107" s="160"/>
      <c r="AG107" s="160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</row>
    <row r="108" spans="1:117" s="162" customFormat="1" ht="12" customHeight="1" x14ac:dyDescent="0.25">
      <c r="A108" s="250"/>
      <c r="B108" s="209"/>
      <c r="C108" s="251"/>
      <c r="D108" s="260"/>
      <c r="E108" s="199"/>
      <c r="F108" s="200"/>
      <c r="G108" s="261"/>
      <c r="H108" s="275"/>
      <c r="I108" s="173"/>
      <c r="J108" s="173"/>
      <c r="K108" s="173"/>
      <c r="L108" s="174"/>
      <c r="M108" s="173"/>
      <c r="N108" s="276"/>
      <c r="O108" s="287"/>
      <c r="P108" s="177"/>
      <c r="Q108" s="177"/>
      <c r="R108" s="177"/>
      <c r="S108" s="177"/>
      <c r="T108" s="210"/>
      <c r="U108" s="177"/>
      <c r="V108" s="178"/>
      <c r="W108" s="177"/>
      <c r="X108" s="177"/>
      <c r="Y108" s="177"/>
      <c r="Z108" s="177"/>
      <c r="AA108" s="464"/>
      <c r="AB108" s="287"/>
      <c r="AC108" s="288"/>
      <c r="AD108" s="160"/>
      <c r="AE108" s="160"/>
      <c r="AF108" s="160"/>
      <c r="AG108" s="160"/>
      <c r="AH108" s="160"/>
      <c r="AI108" s="160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</row>
    <row r="109" spans="1:117" s="162" customFormat="1" ht="12" customHeight="1" x14ac:dyDescent="0.25">
      <c r="A109" s="250"/>
      <c r="B109" s="209"/>
      <c r="C109" s="251"/>
      <c r="D109" s="260"/>
      <c r="E109" s="199"/>
      <c r="F109" s="200"/>
      <c r="G109" s="261"/>
      <c r="H109" s="275"/>
      <c r="I109" s="173"/>
      <c r="J109" s="173"/>
      <c r="K109" s="173"/>
      <c r="L109" s="174"/>
      <c r="M109" s="173"/>
      <c r="N109" s="276"/>
      <c r="O109" s="287"/>
      <c r="P109" s="177"/>
      <c r="Q109" s="177"/>
      <c r="R109" s="177"/>
      <c r="S109" s="177"/>
      <c r="T109" s="210"/>
      <c r="U109" s="177"/>
      <c r="V109" s="178"/>
      <c r="W109" s="177"/>
      <c r="X109" s="177"/>
      <c r="Y109" s="177"/>
      <c r="Z109" s="177"/>
      <c r="AA109" s="288"/>
      <c r="AB109" s="458"/>
      <c r="AC109" s="453"/>
      <c r="AD109" s="160"/>
      <c r="AE109" s="160"/>
      <c r="AF109" s="160"/>
      <c r="AG109" s="160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</row>
    <row r="110" spans="1:117" s="162" customFormat="1" ht="12" customHeight="1" x14ac:dyDescent="0.25">
      <c r="A110" s="250"/>
      <c r="B110" s="209"/>
      <c r="C110" s="251"/>
      <c r="D110" s="260"/>
      <c r="E110" s="199"/>
      <c r="F110" s="200"/>
      <c r="G110" s="261"/>
      <c r="H110" s="275"/>
      <c r="I110" s="173"/>
      <c r="J110" s="173"/>
      <c r="K110" s="173"/>
      <c r="L110" s="174"/>
      <c r="M110" s="173"/>
      <c r="N110" s="276"/>
      <c r="O110" s="287"/>
      <c r="P110" s="177"/>
      <c r="Q110" s="177"/>
      <c r="R110" s="177"/>
      <c r="S110" s="177"/>
      <c r="T110" s="210"/>
      <c r="U110" s="177"/>
      <c r="V110" s="178"/>
      <c r="W110" s="177"/>
      <c r="X110" s="177"/>
      <c r="Y110" s="177"/>
      <c r="Z110" s="177"/>
      <c r="AA110" s="288"/>
      <c r="AB110" s="458"/>
      <c r="AC110" s="453"/>
      <c r="AD110" s="160"/>
      <c r="AE110" s="160"/>
      <c r="AF110" s="160"/>
      <c r="AG110" s="160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</row>
    <row r="111" spans="1:117" s="162" customFormat="1" ht="12" customHeight="1" x14ac:dyDescent="0.25">
      <c r="A111" s="250"/>
      <c r="B111" s="209"/>
      <c r="C111" s="251"/>
      <c r="D111" s="260"/>
      <c r="E111" s="199"/>
      <c r="F111" s="200"/>
      <c r="G111" s="261"/>
      <c r="H111" s="275"/>
      <c r="I111" s="173"/>
      <c r="J111" s="173"/>
      <c r="K111" s="173"/>
      <c r="L111" s="174"/>
      <c r="M111" s="173"/>
      <c r="N111" s="276"/>
      <c r="O111" s="287"/>
      <c r="P111" s="177"/>
      <c r="Q111" s="177"/>
      <c r="R111" s="177"/>
      <c r="S111" s="177"/>
      <c r="T111" s="210"/>
      <c r="U111" s="177"/>
      <c r="V111" s="178"/>
      <c r="W111" s="177"/>
      <c r="X111" s="177"/>
      <c r="Y111" s="177"/>
      <c r="Z111" s="177"/>
      <c r="AA111" s="288"/>
      <c r="AB111" s="287"/>
      <c r="AC111" s="288"/>
      <c r="AD111" s="160"/>
      <c r="AE111" s="160"/>
      <c r="AF111" s="160"/>
      <c r="AG111" s="160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</row>
    <row r="112" spans="1:117" s="162" customFormat="1" ht="12" customHeight="1" x14ac:dyDescent="0.25">
      <c r="A112" s="250"/>
      <c r="B112" s="209"/>
      <c r="C112" s="251"/>
      <c r="D112" s="260"/>
      <c r="E112" s="199"/>
      <c r="F112" s="200"/>
      <c r="G112" s="261"/>
      <c r="H112" s="275"/>
      <c r="I112" s="173"/>
      <c r="J112" s="173"/>
      <c r="K112" s="173"/>
      <c r="L112" s="174"/>
      <c r="M112" s="173"/>
      <c r="N112" s="276"/>
      <c r="O112" s="287"/>
      <c r="P112" s="177"/>
      <c r="Q112" s="177"/>
      <c r="R112" s="177"/>
      <c r="S112" s="177"/>
      <c r="T112" s="210"/>
      <c r="U112" s="177"/>
      <c r="V112" s="178"/>
      <c r="W112" s="177"/>
      <c r="X112" s="177"/>
      <c r="Y112" s="177"/>
      <c r="Z112" s="177"/>
      <c r="AA112" s="288"/>
      <c r="AB112" s="287"/>
      <c r="AC112" s="288"/>
      <c r="AD112" s="160"/>
      <c r="AE112" s="160"/>
      <c r="AF112" s="160"/>
      <c r="AG112" s="160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</row>
    <row r="113" spans="1:115" s="9" customFormat="1" ht="11" thickBot="1" x14ac:dyDescent="0.3">
      <c r="A113" s="252" t="s">
        <v>36</v>
      </c>
      <c r="B113" s="253"/>
      <c r="C113" s="254"/>
      <c r="D113" s="262">
        <f t="shared" ref="D113:AC113" si="0">SUM(D6:D112)</f>
        <v>0</v>
      </c>
      <c r="E113" s="263">
        <f t="shared" si="0"/>
        <v>0</v>
      </c>
      <c r="F113" s="264">
        <f t="shared" si="0"/>
        <v>0</v>
      </c>
      <c r="G113" s="265">
        <f t="shared" si="0"/>
        <v>0</v>
      </c>
      <c r="H113" s="262">
        <f t="shared" si="0"/>
        <v>0</v>
      </c>
      <c r="I113" s="263">
        <f t="shared" si="0"/>
        <v>0</v>
      </c>
      <c r="J113" s="263">
        <f t="shared" si="0"/>
        <v>0</v>
      </c>
      <c r="K113" s="263">
        <f t="shared" si="0"/>
        <v>0</v>
      </c>
      <c r="L113" s="263">
        <f t="shared" si="0"/>
        <v>0</v>
      </c>
      <c r="M113" s="263">
        <f t="shared" si="0"/>
        <v>0</v>
      </c>
      <c r="N113" s="277">
        <f t="shared" si="0"/>
        <v>0</v>
      </c>
      <c r="O113" s="289">
        <f t="shared" si="0"/>
        <v>0</v>
      </c>
      <c r="P113" s="290">
        <f t="shared" si="0"/>
        <v>0</v>
      </c>
      <c r="Q113" s="290">
        <f t="shared" si="0"/>
        <v>0</v>
      </c>
      <c r="R113" s="290">
        <f t="shared" si="0"/>
        <v>0</v>
      </c>
      <c r="S113" s="290">
        <f t="shared" si="0"/>
        <v>0</v>
      </c>
      <c r="T113" s="290">
        <f t="shared" si="0"/>
        <v>0</v>
      </c>
      <c r="U113" s="290">
        <f t="shared" si="0"/>
        <v>0</v>
      </c>
      <c r="V113" s="290">
        <f t="shared" si="0"/>
        <v>0</v>
      </c>
      <c r="W113" s="290">
        <f t="shared" si="0"/>
        <v>0</v>
      </c>
      <c r="X113" s="290">
        <f t="shared" si="0"/>
        <v>0</v>
      </c>
      <c r="Y113" s="290">
        <f t="shared" si="0"/>
        <v>0</v>
      </c>
      <c r="Z113" s="290">
        <f t="shared" si="0"/>
        <v>0</v>
      </c>
      <c r="AA113" s="291">
        <f t="shared" si="0"/>
        <v>0</v>
      </c>
      <c r="AB113" s="289">
        <f t="shared" si="0"/>
        <v>0</v>
      </c>
      <c r="AC113" s="291">
        <f t="shared" si="0"/>
        <v>0</v>
      </c>
      <c r="AD113" s="36"/>
      <c r="AE113" s="36"/>
      <c r="AF113" s="36"/>
      <c r="AG113" s="3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</row>
    <row r="114" spans="1:115" s="37" customFormat="1" ht="11.5" thickTop="1" thickBot="1" x14ac:dyDescent="0.3">
      <c r="A114" s="293"/>
      <c r="B114" s="294"/>
      <c r="C114" s="295"/>
      <c r="D114" s="303"/>
      <c r="E114" s="304"/>
      <c r="F114" s="305"/>
      <c r="G114" s="306"/>
      <c r="H114" s="320"/>
      <c r="I114" s="305"/>
      <c r="J114" s="305"/>
      <c r="K114" s="305"/>
      <c r="L114" s="321"/>
      <c r="M114" s="305"/>
      <c r="N114" s="306"/>
      <c r="O114" s="337"/>
      <c r="P114" s="338"/>
      <c r="Q114" s="338"/>
      <c r="R114" s="338"/>
      <c r="S114" s="339"/>
      <c r="T114" s="338"/>
      <c r="U114" s="338"/>
      <c r="V114" s="340"/>
      <c r="W114" s="341"/>
      <c r="X114" s="341"/>
      <c r="Y114" s="341"/>
      <c r="Z114" s="341"/>
      <c r="AA114" s="342"/>
      <c r="AB114" s="469"/>
      <c r="AC114" s="470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</row>
    <row r="115" spans="1:115" s="6" customFormat="1" ht="51.5" customHeight="1" thickTop="1" thickBot="1" x14ac:dyDescent="0.3">
      <c r="A115" s="296" t="s">
        <v>30</v>
      </c>
      <c r="B115" s="12" t="s">
        <v>9</v>
      </c>
      <c r="C115" s="297"/>
      <c r="D115" s="307" t="s">
        <v>10</v>
      </c>
      <c r="E115" s="211"/>
      <c r="F115" s="211" t="s">
        <v>11</v>
      </c>
      <c r="G115" s="308"/>
      <c r="H115" s="322" t="str">
        <f>H3</f>
        <v>Contributions Normales</v>
      </c>
      <c r="I115" s="13" t="str">
        <f t="shared" ref="I115:AC115" si="1">I3</f>
        <v>Ventes Littérature</v>
      </c>
      <c r="J115" s="13" t="str">
        <f t="shared" si="1"/>
        <v>Recettes Fêtes IGPB</v>
      </c>
      <c r="K115" s="13" t="str">
        <f t="shared" si="1"/>
        <v>Chapeaux Réunion IGPB</v>
      </c>
      <c r="L115" s="14" t="str">
        <f t="shared" si="1"/>
        <v>Recettes Exeption- nelles</v>
      </c>
      <c r="M115" s="15" t="str">
        <f t="shared" si="1"/>
        <v>Virements Internes Livert A</v>
      </c>
      <c r="N115" s="323" t="str">
        <f t="shared" si="1"/>
        <v>Reports Caisse +       BNP( N-1)</v>
      </c>
      <c r="O115" s="266" t="str">
        <f t="shared" si="1"/>
        <v xml:space="preserve">Location local Sauton + charges </v>
      </c>
      <c r="P115" s="268" t="str">
        <f t="shared" si="1"/>
        <v>Electicité - Eaux Local Sauton</v>
      </c>
      <c r="Q115" s="278" t="str">
        <f t="shared" si="1"/>
        <v>Entretien équipement IGPB, Petits travaux</v>
      </c>
      <c r="R115" s="279" t="str">
        <f t="shared" si="1"/>
        <v>Achat de littérature BSG+ Médailles</v>
      </c>
      <c r="S115" s="280" t="str">
        <f t="shared" si="1"/>
        <v>Achat de littérature Hors (BSG &amp; Médailles)</v>
      </c>
      <c r="T115" s="268" t="str">
        <f t="shared" si="1"/>
        <v>Dépenses Fêtes IGPB</v>
      </c>
      <c r="U115" s="268" t="str">
        <f t="shared" si="1"/>
        <v>Informatique, Téléphone, Abonnement Internet</v>
      </c>
      <c r="V115" s="267" t="str">
        <f t="shared" si="1"/>
        <v>Frais Secrétariat, Lingettes, Gel …</v>
      </c>
      <c r="W115" s="281" t="str">
        <f t="shared" si="1"/>
        <v>Location Salles Réunions</v>
      </c>
      <c r="X115" s="268" t="str">
        <f t="shared" si="1"/>
        <v>Transport parking</v>
      </c>
      <c r="Y115" s="268" t="str">
        <f t="shared" si="1"/>
        <v>Frais Bancaires</v>
      </c>
      <c r="Z115" s="268" t="str">
        <f t="shared" si="1"/>
        <v>Virements internes</v>
      </c>
      <c r="AA115" s="269" t="str">
        <f t="shared" si="1"/>
        <v>Dépenses exception- nelles</v>
      </c>
      <c r="AB115" s="426" t="str">
        <f t="shared" si="1"/>
        <v>Evolutions Informatiques (1500 €)</v>
      </c>
      <c r="AC115" s="269" t="str">
        <f t="shared" si="1"/>
        <v>Gros Travaux Sauton (3000 €)</v>
      </c>
    </row>
    <row r="116" spans="1:115" s="6" customFormat="1" ht="11" thickBot="1" x14ac:dyDescent="0.3">
      <c r="A116" s="298"/>
      <c r="B116" s="16"/>
      <c r="C116" s="299"/>
      <c r="D116" s="309" t="s">
        <v>32</v>
      </c>
      <c r="E116" s="38" t="s">
        <v>33</v>
      </c>
      <c r="F116" s="16" t="s">
        <v>32</v>
      </c>
      <c r="G116" s="310" t="s">
        <v>33</v>
      </c>
      <c r="H116" s="298" t="s">
        <v>32</v>
      </c>
      <c r="I116" s="16" t="s">
        <v>32</v>
      </c>
      <c r="J116" s="16" t="s">
        <v>32</v>
      </c>
      <c r="K116" s="16" t="s">
        <v>32</v>
      </c>
      <c r="L116" s="17" t="s">
        <v>32</v>
      </c>
      <c r="M116" s="18" t="s">
        <v>32</v>
      </c>
      <c r="N116" s="324" t="s">
        <v>32</v>
      </c>
      <c r="O116" s="298" t="s">
        <v>33</v>
      </c>
      <c r="P116" s="16" t="s">
        <v>33</v>
      </c>
      <c r="Q116" s="18" t="s">
        <v>33</v>
      </c>
      <c r="R116" s="18" t="s">
        <v>33</v>
      </c>
      <c r="S116" s="16" t="s">
        <v>33</v>
      </c>
      <c r="T116" s="16" t="s">
        <v>33</v>
      </c>
      <c r="U116" s="16" t="s">
        <v>33</v>
      </c>
      <c r="V116" s="19" t="s">
        <v>33</v>
      </c>
      <c r="W116" s="16" t="s">
        <v>33</v>
      </c>
      <c r="X116" s="16" t="s">
        <v>33</v>
      </c>
      <c r="Y116" s="16" t="s">
        <v>33</v>
      </c>
      <c r="Z116" s="16" t="s">
        <v>33</v>
      </c>
      <c r="AA116" s="343" t="s">
        <v>33</v>
      </c>
      <c r="AB116" s="298" t="s">
        <v>138</v>
      </c>
      <c r="AC116" s="343" t="s">
        <v>138</v>
      </c>
    </row>
    <row r="117" spans="1:115" s="20" customFormat="1" ht="11" thickBot="1" x14ac:dyDescent="0.3">
      <c r="A117" s="300"/>
      <c r="B117" s="301"/>
      <c r="C117" s="302"/>
      <c r="D117" s="311">
        <f t="shared" ref="D117:AC117" si="2">SUM(D5:D112)</f>
        <v>12956.810000000009</v>
      </c>
      <c r="E117" s="312">
        <f t="shared" si="2"/>
        <v>0</v>
      </c>
      <c r="F117" s="312">
        <f t="shared" si="2"/>
        <v>109.70000000000164</v>
      </c>
      <c r="G117" s="313">
        <f t="shared" si="2"/>
        <v>0</v>
      </c>
      <c r="H117" s="325">
        <f t="shared" si="2"/>
        <v>0</v>
      </c>
      <c r="I117" s="326">
        <f t="shared" si="2"/>
        <v>0</v>
      </c>
      <c r="J117" s="326">
        <f t="shared" si="2"/>
        <v>0</v>
      </c>
      <c r="K117" s="326">
        <f t="shared" si="2"/>
        <v>0</v>
      </c>
      <c r="L117" s="326">
        <f t="shared" si="2"/>
        <v>0</v>
      </c>
      <c r="M117" s="326">
        <f t="shared" si="2"/>
        <v>0</v>
      </c>
      <c r="N117" s="327">
        <f t="shared" si="2"/>
        <v>13066.510000000009</v>
      </c>
      <c r="O117" s="325">
        <f t="shared" si="2"/>
        <v>0</v>
      </c>
      <c r="P117" s="326">
        <f t="shared" si="2"/>
        <v>0</v>
      </c>
      <c r="Q117" s="326">
        <f t="shared" si="2"/>
        <v>0</v>
      </c>
      <c r="R117" s="326">
        <f t="shared" si="2"/>
        <v>0</v>
      </c>
      <c r="S117" s="326">
        <f t="shared" si="2"/>
        <v>0</v>
      </c>
      <c r="T117" s="326">
        <f t="shared" si="2"/>
        <v>0</v>
      </c>
      <c r="U117" s="326">
        <f t="shared" si="2"/>
        <v>0</v>
      </c>
      <c r="V117" s="326">
        <f t="shared" si="2"/>
        <v>0</v>
      </c>
      <c r="W117" s="326">
        <f t="shared" si="2"/>
        <v>0</v>
      </c>
      <c r="X117" s="326">
        <f t="shared" si="2"/>
        <v>0</v>
      </c>
      <c r="Y117" s="326">
        <f t="shared" si="2"/>
        <v>0</v>
      </c>
      <c r="Z117" s="326">
        <f t="shared" si="2"/>
        <v>0</v>
      </c>
      <c r="AA117" s="327">
        <f t="shared" si="2"/>
        <v>0</v>
      </c>
      <c r="AB117" s="325">
        <f t="shared" si="2"/>
        <v>0</v>
      </c>
      <c r="AC117" s="327">
        <f t="shared" si="2"/>
        <v>0</v>
      </c>
    </row>
    <row r="118" spans="1:115" s="6" customFormat="1" ht="11.5" thickTop="1" thickBot="1" x14ac:dyDescent="0.3">
      <c r="A118" s="314"/>
      <c r="B118" s="315" t="s">
        <v>37</v>
      </c>
      <c r="C118" s="316"/>
      <c r="D118" s="317">
        <f>SUM(D117-E117)</f>
        <v>12956.810000000009</v>
      </c>
      <c r="E118" s="318"/>
      <c r="F118" s="317">
        <f>SUM(F117-G117)</f>
        <v>109.70000000000164</v>
      </c>
      <c r="G118" s="319"/>
      <c r="H118" s="329"/>
      <c r="I118" s="344"/>
      <c r="J118" s="344"/>
      <c r="K118" s="344" t="s">
        <v>38</v>
      </c>
      <c r="L118" s="331"/>
      <c r="M118" s="330"/>
      <c r="N118" s="332" t="s">
        <v>38</v>
      </c>
      <c r="O118" s="329"/>
      <c r="P118" s="330"/>
      <c r="Q118" s="330" t="s">
        <v>38</v>
      </c>
      <c r="R118" s="330" t="s">
        <v>38</v>
      </c>
      <c r="S118" s="330" t="s">
        <v>38</v>
      </c>
      <c r="T118" s="336"/>
      <c r="U118" s="330" t="s">
        <v>38</v>
      </c>
      <c r="V118" s="336"/>
      <c r="W118" s="330" t="s">
        <v>38</v>
      </c>
      <c r="X118" s="330" t="s">
        <v>38</v>
      </c>
      <c r="Y118" s="330" t="s">
        <v>38</v>
      </c>
      <c r="Z118" s="330" t="s">
        <v>38</v>
      </c>
      <c r="AA118" s="319" t="s">
        <v>38</v>
      </c>
      <c r="AB118" s="329" t="s">
        <v>38</v>
      </c>
      <c r="AC118" s="319" t="s">
        <v>38</v>
      </c>
    </row>
    <row r="119" spans="1:115" s="6" customFormat="1" ht="13.5" thickTop="1" thickBot="1" x14ac:dyDescent="0.3">
      <c r="A119" s="2"/>
      <c r="B119" s="2"/>
      <c r="C119" s="54"/>
      <c r="D119" s="34"/>
      <c r="E119" s="33"/>
      <c r="F119" s="4"/>
      <c r="I119" s="486" t="s">
        <v>39</v>
      </c>
      <c r="J119" s="487"/>
      <c r="K119" s="488"/>
      <c r="L119" s="328">
        <f>SUM(H117:N117)</f>
        <v>13066.510000000009</v>
      </c>
      <c r="N119" s="21"/>
      <c r="O119" s="4"/>
      <c r="P119" s="6" t="s">
        <v>40</v>
      </c>
      <c r="Q119" s="333" t="s">
        <v>38</v>
      </c>
      <c r="R119" s="334">
        <f>SUM(O117:AC117)</f>
        <v>0</v>
      </c>
      <c r="S119" s="335"/>
    </row>
    <row r="120" spans="1:115" s="6" customFormat="1" ht="11" thickBot="1" x14ac:dyDescent="0.3">
      <c r="A120" s="2"/>
      <c r="B120" s="22" t="s">
        <v>41</v>
      </c>
      <c r="C120" s="22"/>
      <c r="D120" s="39" t="s">
        <v>38</v>
      </c>
      <c r="E120" s="179">
        <f>SUM(D117-E117+F117-G117)</f>
        <v>13066.510000000009</v>
      </c>
      <c r="F120" s="24" t="s">
        <v>42</v>
      </c>
      <c r="H120" s="25"/>
      <c r="I120" s="45"/>
      <c r="J120" s="45"/>
      <c r="K120" s="45"/>
      <c r="L120" s="26"/>
      <c r="N120" s="23">
        <f>E117</f>
        <v>0</v>
      </c>
      <c r="O120" s="495">
        <f>SUM(L119-R119)</f>
        <v>13066.510000000009</v>
      </c>
      <c r="P120" s="495"/>
      <c r="Q120" s="481" t="s">
        <v>43</v>
      </c>
      <c r="R120" s="481"/>
      <c r="S120" s="481"/>
    </row>
    <row r="121" spans="1:115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115" s="6" customFormat="1" x14ac:dyDescent="0.25">
      <c r="A122" s="1"/>
      <c r="B122" s="2"/>
      <c r="C122" s="2"/>
      <c r="D122" s="482" t="s">
        <v>44</v>
      </c>
      <c r="E122" s="483"/>
      <c r="F122" s="180">
        <v>73.209999999999994</v>
      </c>
      <c r="G122" s="183">
        <f>11369.3</f>
        <v>11369.3</v>
      </c>
      <c r="H122" s="51" t="s">
        <v>45</v>
      </c>
      <c r="I122" s="56"/>
      <c r="J122" s="56"/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115" s="6" customFormat="1" x14ac:dyDescent="0.25">
      <c r="A123" s="1"/>
      <c r="B123" s="2"/>
      <c r="C123" s="2"/>
      <c r="D123" s="484" t="s">
        <v>46</v>
      </c>
      <c r="E123" s="485"/>
      <c r="F123" s="181">
        <v>20.6</v>
      </c>
      <c r="G123" s="183">
        <f>D118</f>
        <v>12956.810000000009</v>
      </c>
      <c r="H123" s="51" t="s">
        <v>47</v>
      </c>
      <c r="I123" s="56"/>
      <c r="J123" s="56"/>
      <c r="K123" s="3"/>
      <c r="L123" s="5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115" s="6" customFormat="1" x14ac:dyDescent="0.25">
      <c r="A124" s="1"/>
      <c r="B124" s="2"/>
      <c r="C124" s="2"/>
      <c r="D124" s="484" t="s">
        <v>48</v>
      </c>
      <c r="E124" s="485"/>
      <c r="F124" s="180">
        <v>6.09</v>
      </c>
      <c r="G124" s="184">
        <f>G122-G123</f>
        <v>-1587.5100000000093</v>
      </c>
      <c r="H124" s="52" t="s">
        <v>49</v>
      </c>
      <c r="I124" s="3"/>
      <c r="J124" s="3"/>
      <c r="K124" s="3"/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115" s="6" customFormat="1" x14ac:dyDescent="0.25">
      <c r="A125" s="1"/>
      <c r="B125" s="2"/>
      <c r="C125" s="2"/>
      <c r="D125" s="489" t="s">
        <v>49</v>
      </c>
      <c r="E125" s="490"/>
      <c r="F125" s="182">
        <f>F122+F123+F124-F118</f>
        <v>-9.8000000000016314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D123:E123"/>
    <mergeCell ref="D124:E124"/>
    <mergeCell ref="D125:E125"/>
    <mergeCell ref="A1:D1"/>
    <mergeCell ref="D3:E3"/>
    <mergeCell ref="F3:G3"/>
    <mergeCell ref="I119:K119"/>
    <mergeCell ref="O120:P120"/>
    <mergeCell ref="Q120:S120"/>
    <mergeCell ref="D122:E122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5DBA-6BAF-4B20-AC62-F21D42324406}">
  <sheetPr>
    <pageSetUpPr fitToPage="1"/>
  </sheetPr>
  <dimension ref="A1:AP1182"/>
  <sheetViews>
    <sheetView showGridLines="0" workbookViewId="0">
      <selection activeCell="I3" sqref="I3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166</v>
      </c>
      <c r="B2" s="478"/>
      <c r="C2" s="478"/>
      <c r="D2" s="478"/>
      <c r="E2" s="478"/>
      <c r="F2" s="478"/>
      <c r="G2" s="479"/>
      <c r="I2" s="477" t="s">
        <v>165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/>
      <c r="B4" s="345"/>
      <c r="C4" s="189"/>
      <c r="D4" s="188"/>
      <c r="E4" s="200"/>
      <c r="F4" s="188">
        <f>SUM(C4:E4)</f>
        <v>0</v>
      </c>
      <c r="G4" s="192"/>
      <c r="I4" s="191"/>
      <c r="J4" s="55"/>
      <c r="K4" s="185"/>
      <c r="L4" s="186"/>
      <c r="M4" s="187"/>
      <c r="N4" s="187">
        <f>SUM(K4:M4)</f>
        <v>0</v>
      </c>
      <c r="O4" s="198"/>
    </row>
    <row r="5" spans="1:42" ht="13" x14ac:dyDescent="0.3">
      <c r="A5" s="250"/>
      <c r="B5" s="345"/>
      <c r="C5" s="189"/>
      <c r="D5" s="188"/>
      <c r="E5" s="200"/>
      <c r="F5" s="188">
        <f t="shared" ref="F5:F54" si="0">SUM(C5:E5)</f>
        <v>0</v>
      </c>
      <c r="G5" s="192"/>
      <c r="I5" s="191"/>
      <c r="J5" s="55"/>
      <c r="K5" s="185"/>
      <c r="L5" s="186"/>
      <c r="M5" s="188"/>
      <c r="N5" s="187">
        <f t="shared" ref="N5:N54" si="1">SUM(K5:M5)</f>
        <v>0</v>
      </c>
      <c r="O5" s="198"/>
    </row>
    <row r="6" spans="1:42" ht="13" x14ac:dyDescent="0.3">
      <c r="A6" s="250"/>
      <c r="B6" s="345"/>
      <c r="C6" s="189"/>
      <c r="D6" s="188"/>
      <c r="E6" s="200"/>
      <c r="F6" s="187">
        <f t="shared" si="0"/>
        <v>0</v>
      </c>
      <c r="G6" s="192"/>
      <c r="I6" s="191"/>
      <c r="J6" s="55"/>
      <c r="K6" s="185"/>
      <c r="L6" s="186"/>
      <c r="M6" s="188"/>
      <c r="N6" s="188">
        <f t="shared" si="1"/>
        <v>0</v>
      </c>
      <c r="O6" s="198"/>
    </row>
    <row r="7" spans="1:42" ht="13" x14ac:dyDescent="0.3">
      <c r="A7" s="250"/>
      <c r="B7" s="345"/>
      <c r="C7" s="189"/>
      <c r="D7" s="188"/>
      <c r="E7" s="200"/>
      <c r="F7" s="187">
        <f t="shared" si="0"/>
        <v>0</v>
      </c>
      <c r="G7" s="192"/>
      <c r="I7" s="191"/>
      <c r="J7" s="55"/>
      <c r="K7" s="185"/>
      <c r="L7" s="186"/>
      <c r="M7" s="188"/>
      <c r="N7" s="188">
        <f t="shared" si="1"/>
        <v>0</v>
      </c>
      <c r="O7" s="198"/>
    </row>
    <row r="8" spans="1:42" ht="13" x14ac:dyDescent="0.3">
      <c r="A8" s="250"/>
      <c r="B8" s="345"/>
      <c r="C8" s="189"/>
      <c r="D8" s="188"/>
      <c r="E8" s="200"/>
      <c r="F8" s="187">
        <f t="shared" si="0"/>
        <v>0</v>
      </c>
      <c r="G8" s="192"/>
      <c r="I8" s="250"/>
      <c r="J8" s="209"/>
      <c r="K8" s="185"/>
      <c r="L8" s="186"/>
      <c r="M8" s="188"/>
      <c r="N8" s="188">
        <f t="shared" si="1"/>
        <v>0</v>
      </c>
      <c r="O8" s="198"/>
    </row>
    <row r="9" spans="1:42" ht="13" x14ac:dyDescent="0.3">
      <c r="A9" s="250"/>
      <c r="B9" s="345"/>
      <c r="C9" s="189"/>
      <c r="D9" s="188"/>
      <c r="E9" s="200"/>
      <c r="F9" s="187">
        <f t="shared" si="0"/>
        <v>0</v>
      </c>
      <c r="G9" s="192"/>
      <c r="I9" s="191"/>
      <c r="J9" s="55"/>
      <c r="K9" s="185"/>
      <c r="L9" s="186"/>
      <c r="M9" s="188"/>
      <c r="N9" s="188">
        <f t="shared" si="1"/>
        <v>0</v>
      </c>
      <c r="O9" s="198"/>
    </row>
    <row r="10" spans="1:42" ht="13" x14ac:dyDescent="0.3">
      <c r="A10" s="250"/>
      <c r="B10" s="345"/>
      <c r="C10" s="189"/>
      <c r="D10" s="188"/>
      <c r="E10" s="200"/>
      <c r="F10" s="187">
        <f t="shared" si="0"/>
        <v>0</v>
      </c>
      <c r="G10" s="192"/>
      <c r="I10" s="191"/>
      <c r="J10" s="55"/>
      <c r="K10" s="185"/>
      <c r="L10" s="186"/>
      <c r="M10" s="188"/>
      <c r="N10" s="188">
        <f t="shared" si="1"/>
        <v>0</v>
      </c>
      <c r="O10" s="198"/>
    </row>
    <row r="11" spans="1:42" ht="13" x14ac:dyDescent="0.3">
      <c r="A11" s="250"/>
      <c r="B11" s="345"/>
      <c r="C11" s="189"/>
      <c r="D11" s="188"/>
      <c r="E11" s="200"/>
      <c r="F11" s="187">
        <f t="shared" si="0"/>
        <v>0</v>
      </c>
      <c r="G11" s="192"/>
      <c r="I11" s="250"/>
      <c r="J11" s="209"/>
      <c r="K11" s="185"/>
      <c r="L11" s="186"/>
      <c r="M11" s="188"/>
      <c r="N11" s="188">
        <f t="shared" si="1"/>
        <v>0</v>
      </c>
      <c r="O11" s="198"/>
    </row>
    <row r="12" spans="1:42" s="154" customFormat="1" ht="13" x14ac:dyDescent="0.3">
      <c r="A12" s="250"/>
      <c r="B12" s="345"/>
      <c r="C12" s="189"/>
      <c r="D12" s="186"/>
      <c r="E12" s="200"/>
      <c r="F12" s="187">
        <f t="shared" si="0"/>
        <v>0</v>
      </c>
      <c r="G12" s="192"/>
      <c r="H12" s="3"/>
      <c r="I12" s="250"/>
      <c r="J12" s="209"/>
      <c r="K12" s="185"/>
      <c r="L12" s="186"/>
      <c r="M12" s="188"/>
      <c r="N12" s="188">
        <f t="shared" si="1"/>
        <v>0</v>
      </c>
      <c r="O12" s="19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/>
      <c r="B13" s="345"/>
      <c r="C13" s="189"/>
      <c r="D13" s="188"/>
      <c r="E13" s="200"/>
      <c r="F13" s="188">
        <f t="shared" si="0"/>
        <v>0</v>
      </c>
      <c r="G13" s="192"/>
      <c r="I13" s="191"/>
      <c r="J13" s="55"/>
      <c r="K13" s="185"/>
      <c r="L13" s="186"/>
      <c r="M13" s="188"/>
      <c r="N13" s="187">
        <f t="shared" si="1"/>
        <v>0</v>
      </c>
      <c r="O13" s="198"/>
    </row>
    <row r="14" spans="1:42" ht="13" x14ac:dyDescent="0.3">
      <c r="A14" s="250"/>
      <c r="B14" s="345"/>
      <c r="C14" s="189"/>
      <c r="D14" s="188"/>
      <c r="E14" s="200"/>
      <c r="F14" s="187">
        <f t="shared" si="0"/>
        <v>0</v>
      </c>
      <c r="G14" s="192"/>
      <c r="I14" s="191"/>
      <c r="J14" s="55"/>
      <c r="K14" s="185"/>
      <c r="L14" s="186"/>
      <c r="M14" s="188"/>
      <c r="N14" s="188">
        <f t="shared" si="1"/>
        <v>0</v>
      </c>
      <c r="O14" s="198"/>
    </row>
    <row r="15" spans="1:42" ht="13" x14ac:dyDescent="0.3">
      <c r="A15" s="250"/>
      <c r="B15" s="345"/>
      <c r="C15" s="189"/>
      <c r="D15" s="188"/>
      <c r="E15" s="200"/>
      <c r="F15" s="187">
        <f t="shared" si="0"/>
        <v>0</v>
      </c>
      <c r="G15" s="192"/>
      <c r="I15" s="191"/>
      <c r="J15" s="55"/>
      <c r="K15" s="185"/>
      <c r="L15" s="186"/>
      <c r="M15" s="188"/>
      <c r="N15" s="188">
        <f t="shared" si="1"/>
        <v>0</v>
      </c>
      <c r="O15" s="198"/>
    </row>
    <row r="16" spans="1:42" ht="13" x14ac:dyDescent="0.3">
      <c r="A16" s="250"/>
      <c r="B16" s="345"/>
      <c r="C16" s="189"/>
      <c r="D16" s="188"/>
      <c r="E16" s="200"/>
      <c r="F16" s="187">
        <f t="shared" si="0"/>
        <v>0</v>
      </c>
      <c r="G16" s="192"/>
      <c r="I16" s="250"/>
      <c r="J16" s="209"/>
      <c r="K16" s="185"/>
      <c r="L16" s="186"/>
      <c r="M16" s="188"/>
      <c r="N16" s="188">
        <f t="shared" si="1"/>
        <v>0</v>
      </c>
      <c r="O16" s="198"/>
    </row>
    <row r="17" spans="1:42" ht="13" x14ac:dyDescent="0.3">
      <c r="A17" s="250"/>
      <c r="B17" s="345"/>
      <c r="C17" s="189"/>
      <c r="D17" s="188"/>
      <c r="E17" s="200"/>
      <c r="F17" s="187">
        <f t="shared" si="0"/>
        <v>0</v>
      </c>
      <c r="G17" s="192"/>
      <c r="I17" s="191"/>
      <c r="J17" s="55"/>
      <c r="K17" s="185"/>
      <c r="L17" s="186"/>
      <c r="M17" s="188"/>
      <c r="N17" s="188">
        <f t="shared" si="1"/>
        <v>0</v>
      </c>
      <c r="O17" s="198"/>
    </row>
    <row r="18" spans="1:42" ht="13" x14ac:dyDescent="0.3">
      <c r="A18" s="250"/>
      <c r="B18" s="345"/>
      <c r="C18" s="189"/>
      <c r="D18" s="188"/>
      <c r="E18" s="200"/>
      <c r="F18" s="187">
        <f t="shared" si="0"/>
        <v>0</v>
      </c>
      <c r="G18" s="192"/>
      <c r="I18" s="191"/>
      <c r="J18" s="55"/>
      <c r="K18" s="185"/>
      <c r="L18" s="186"/>
      <c r="M18" s="188"/>
      <c r="N18" s="188">
        <f t="shared" si="1"/>
        <v>0</v>
      </c>
      <c r="O18" s="198"/>
    </row>
    <row r="19" spans="1:42" ht="13" x14ac:dyDescent="0.3">
      <c r="A19" s="250"/>
      <c r="B19" s="345"/>
      <c r="C19" s="189"/>
      <c r="D19" s="188"/>
      <c r="E19" s="200"/>
      <c r="F19" s="187">
        <f t="shared" si="0"/>
        <v>0</v>
      </c>
      <c r="G19" s="192"/>
      <c r="I19" s="250"/>
      <c r="J19" s="209"/>
      <c r="K19" s="185"/>
      <c r="L19" s="186"/>
      <c r="M19" s="188"/>
      <c r="N19" s="188">
        <f t="shared" si="1"/>
        <v>0</v>
      </c>
      <c r="O19" s="198"/>
    </row>
    <row r="20" spans="1:42" s="154" customFormat="1" ht="13" x14ac:dyDescent="0.3">
      <c r="A20" s="250"/>
      <c r="B20" s="345"/>
      <c r="C20" s="189"/>
      <c r="D20" s="186"/>
      <c r="E20" s="200"/>
      <c r="F20" s="187">
        <f t="shared" si="0"/>
        <v>0</v>
      </c>
      <c r="G20" s="192"/>
      <c r="H20" s="3"/>
      <c r="I20" s="250"/>
      <c r="J20" s="209"/>
      <c r="K20" s="185"/>
      <c r="L20" s="186"/>
      <c r="M20" s="188"/>
      <c r="N20" s="188">
        <f t="shared" si="1"/>
        <v>0</v>
      </c>
      <c r="O20" s="19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/>
      <c r="B21" s="345"/>
      <c r="C21" s="189"/>
      <c r="D21" s="188"/>
      <c r="E21" s="200"/>
      <c r="F21" s="187">
        <f t="shared" si="0"/>
        <v>0</v>
      </c>
      <c r="G21" s="192"/>
      <c r="I21" s="250"/>
      <c r="J21" s="209"/>
      <c r="K21" s="185"/>
      <c r="L21" s="186"/>
      <c r="M21" s="188"/>
      <c r="N21" s="188">
        <f t="shared" si="1"/>
        <v>0</v>
      </c>
      <c r="O21" s="198"/>
    </row>
    <row r="22" spans="1:42" s="154" customFormat="1" ht="13" x14ac:dyDescent="0.3">
      <c r="A22" s="250"/>
      <c r="B22" s="345"/>
      <c r="C22" s="189"/>
      <c r="D22" s="186"/>
      <c r="E22" s="200"/>
      <c r="F22" s="187">
        <f t="shared" si="0"/>
        <v>0</v>
      </c>
      <c r="G22" s="192"/>
      <c r="H22" s="3"/>
      <c r="I22" s="250"/>
      <c r="J22" s="209"/>
      <c r="K22" s="185"/>
      <c r="L22" s="186"/>
      <c r="M22" s="188"/>
      <c r="N22" s="188">
        <f t="shared" si="1"/>
        <v>0</v>
      </c>
      <c r="O22" s="19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/>
      <c r="B23" s="345"/>
      <c r="C23" s="189"/>
      <c r="D23" s="188"/>
      <c r="E23" s="200"/>
      <c r="F23" s="188">
        <f t="shared" si="0"/>
        <v>0</v>
      </c>
      <c r="G23" s="192"/>
      <c r="I23" s="191"/>
      <c r="J23" s="55"/>
      <c r="K23" s="185"/>
      <c r="L23" s="186"/>
      <c r="M23" s="188"/>
      <c r="N23" s="187">
        <f t="shared" si="1"/>
        <v>0</v>
      </c>
      <c r="O23" s="198"/>
    </row>
    <row r="24" spans="1:42" ht="13" x14ac:dyDescent="0.3">
      <c r="A24" s="250"/>
      <c r="B24" s="345"/>
      <c r="C24" s="189"/>
      <c r="D24" s="188"/>
      <c r="E24" s="200"/>
      <c r="F24" s="187">
        <f t="shared" si="0"/>
        <v>0</v>
      </c>
      <c r="G24" s="192"/>
      <c r="I24" s="191"/>
      <c r="J24" s="55"/>
      <c r="K24" s="185"/>
      <c r="L24" s="186"/>
      <c r="M24" s="188"/>
      <c r="N24" s="188">
        <f t="shared" si="1"/>
        <v>0</v>
      </c>
      <c r="O24" s="198"/>
    </row>
    <row r="25" spans="1:42" s="154" customFormat="1" ht="13" x14ac:dyDescent="0.3">
      <c r="A25" s="250"/>
      <c r="B25" s="345"/>
      <c r="C25" s="189"/>
      <c r="D25" s="186"/>
      <c r="E25" s="200"/>
      <c r="F25" s="187">
        <f t="shared" si="0"/>
        <v>0</v>
      </c>
      <c r="G25" s="192"/>
      <c r="H25" s="3"/>
      <c r="I25" s="250"/>
      <c r="J25" s="209"/>
      <c r="K25" s="185"/>
      <c r="L25" s="186"/>
      <c r="M25" s="188"/>
      <c r="N25" s="188">
        <f t="shared" si="1"/>
        <v>0</v>
      </c>
      <c r="O25" s="19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/>
      <c r="B26" s="345"/>
      <c r="C26" s="189"/>
      <c r="D26" s="188"/>
      <c r="E26" s="200"/>
      <c r="F26" s="188">
        <f t="shared" si="0"/>
        <v>0</v>
      </c>
      <c r="G26" s="192"/>
      <c r="I26" s="191"/>
      <c r="J26" s="55"/>
      <c r="K26" s="185"/>
      <c r="L26" s="186"/>
      <c r="M26" s="188"/>
      <c r="N26" s="187">
        <f t="shared" si="1"/>
        <v>0</v>
      </c>
      <c r="O26" s="198"/>
    </row>
    <row r="27" spans="1:42" ht="13" x14ac:dyDescent="0.3">
      <c r="A27" s="250"/>
      <c r="B27" s="345"/>
      <c r="C27" s="189"/>
      <c r="D27" s="188"/>
      <c r="E27" s="200"/>
      <c r="F27" s="187">
        <f t="shared" si="0"/>
        <v>0</v>
      </c>
      <c r="G27" s="192"/>
      <c r="I27" s="191"/>
      <c r="J27" s="55"/>
      <c r="K27" s="185"/>
      <c r="L27" s="186"/>
      <c r="M27" s="188"/>
      <c r="N27" s="188">
        <f t="shared" si="1"/>
        <v>0</v>
      </c>
      <c r="O27" s="198"/>
    </row>
    <row r="28" spans="1:42" ht="13" x14ac:dyDescent="0.3">
      <c r="A28" s="250"/>
      <c r="B28" s="345"/>
      <c r="C28" s="189"/>
      <c r="D28" s="188"/>
      <c r="E28" s="200"/>
      <c r="F28" s="187">
        <f t="shared" si="0"/>
        <v>0</v>
      </c>
      <c r="G28" s="192"/>
      <c r="I28" s="191"/>
      <c r="J28" s="55"/>
      <c r="K28" s="185"/>
      <c r="L28" s="186"/>
      <c r="M28" s="188"/>
      <c r="N28" s="188">
        <f t="shared" si="1"/>
        <v>0</v>
      </c>
      <c r="O28" s="198"/>
    </row>
    <row r="29" spans="1:42" ht="13" x14ac:dyDescent="0.3">
      <c r="A29" s="250"/>
      <c r="B29" s="345"/>
      <c r="C29" s="189"/>
      <c r="D29" s="188"/>
      <c r="E29" s="200"/>
      <c r="F29" s="187">
        <f t="shared" si="0"/>
        <v>0</v>
      </c>
      <c r="G29" s="192"/>
      <c r="I29" s="250"/>
      <c r="J29" s="209"/>
      <c r="K29" s="185"/>
      <c r="L29" s="186"/>
      <c r="M29" s="188"/>
      <c r="N29" s="188">
        <f t="shared" si="1"/>
        <v>0</v>
      </c>
      <c r="O29" s="198"/>
    </row>
    <row r="30" spans="1:42" ht="13" x14ac:dyDescent="0.3">
      <c r="A30" s="250"/>
      <c r="B30" s="345"/>
      <c r="C30" s="189"/>
      <c r="D30" s="188"/>
      <c r="E30" s="200"/>
      <c r="F30" s="187">
        <f t="shared" si="0"/>
        <v>0</v>
      </c>
      <c r="G30" s="192"/>
      <c r="I30" s="191"/>
      <c r="J30" s="55"/>
      <c r="K30" s="185"/>
      <c r="L30" s="186"/>
      <c r="M30" s="188"/>
      <c r="N30" s="188">
        <f t="shared" si="1"/>
        <v>0</v>
      </c>
      <c r="O30" s="198"/>
    </row>
    <row r="31" spans="1:42" ht="13" x14ac:dyDescent="0.3">
      <c r="A31" s="250"/>
      <c r="B31" s="345"/>
      <c r="C31" s="189"/>
      <c r="D31" s="188"/>
      <c r="E31" s="200"/>
      <c r="F31" s="187">
        <f t="shared" si="0"/>
        <v>0</v>
      </c>
      <c r="G31" s="192"/>
      <c r="I31" s="191"/>
      <c r="J31" s="55"/>
      <c r="K31" s="185"/>
      <c r="L31" s="186"/>
      <c r="M31" s="188"/>
      <c r="N31" s="188">
        <f t="shared" si="1"/>
        <v>0</v>
      </c>
      <c r="O31" s="198"/>
    </row>
    <row r="32" spans="1:42" ht="13" x14ac:dyDescent="0.3">
      <c r="A32" s="250"/>
      <c r="B32" s="345"/>
      <c r="C32" s="189"/>
      <c r="D32" s="188"/>
      <c r="E32" s="200"/>
      <c r="F32" s="187">
        <f t="shared" si="0"/>
        <v>0</v>
      </c>
      <c r="G32" s="192"/>
      <c r="I32" s="250"/>
      <c r="J32" s="209"/>
      <c r="K32" s="185"/>
      <c r="L32" s="186"/>
      <c r="M32" s="188"/>
      <c r="N32" s="188">
        <f t="shared" si="1"/>
        <v>0</v>
      </c>
      <c r="O32" s="198"/>
    </row>
    <row r="33" spans="1:42" s="154" customFormat="1" ht="13" x14ac:dyDescent="0.3">
      <c r="A33" s="250"/>
      <c r="B33" s="345"/>
      <c r="C33" s="189"/>
      <c r="D33" s="186"/>
      <c r="E33" s="200"/>
      <c r="F33" s="187">
        <f t="shared" si="0"/>
        <v>0</v>
      </c>
      <c r="G33" s="192"/>
      <c r="H33" s="3"/>
      <c r="I33" s="250"/>
      <c r="J33" s="209"/>
      <c r="K33" s="185"/>
      <c r="L33" s="186"/>
      <c r="M33" s="188"/>
      <c r="N33" s="188">
        <f t="shared" si="1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/>
      <c r="B34" s="345"/>
      <c r="C34" s="189"/>
      <c r="D34" s="188"/>
      <c r="E34" s="200"/>
      <c r="F34" s="187">
        <f t="shared" si="0"/>
        <v>0</v>
      </c>
      <c r="G34" s="192"/>
      <c r="I34" s="250"/>
      <c r="J34" s="209"/>
      <c r="K34" s="185"/>
      <c r="L34" s="186"/>
      <c r="M34" s="188"/>
      <c r="N34" s="188">
        <f t="shared" si="1"/>
        <v>0</v>
      </c>
      <c r="O34" s="198"/>
    </row>
    <row r="35" spans="1:42" s="154" customFormat="1" ht="13" x14ac:dyDescent="0.3">
      <c r="A35" s="250"/>
      <c r="B35" s="345"/>
      <c r="C35" s="189"/>
      <c r="D35" s="186"/>
      <c r="E35" s="200"/>
      <c r="F35" s="187">
        <f t="shared" si="0"/>
        <v>0</v>
      </c>
      <c r="G35" s="192"/>
      <c r="H35" s="3"/>
      <c r="I35" s="250"/>
      <c r="J35" s="209"/>
      <c r="K35" s="185"/>
      <c r="L35" s="186"/>
      <c r="M35" s="188"/>
      <c r="N35" s="188">
        <f t="shared" si="1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/>
      <c r="B36" s="345"/>
      <c r="C36" s="189"/>
      <c r="D36" s="188"/>
      <c r="E36" s="200"/>
      <c r="F36" s="188">
        <f t="shared" si="0"/>
        <v>0</v>
      </c>
      <c r="G36" s="192"/>
      <c r="I36" s="191"/>
      <c r="J36" s="55"/>
      <c r="K36" s="185"/>
      <c r="L36" s="186"/>
      <c r="M36" s="188"/>
      <c r="N36" s="187">
        <f t="shared" si="1"/>
        <v>0</v>
      </c>
      <c r="O36" s="198"/>
    </row>
    <row r="37" spans="1:42" ht="13" x14ac:dyDescent="0.3">
      <c r="A37" s="250"/>
      <c r="B37" s="345"/>
      <c r="C37" s="189"/>
      <c r="D37" s="188"/>
      <c r="E37" s="200"/>
      <c r="F37" s="187">
        <f t="shared" si="0"/>
        <v>0</v>
      </c>
      <c r="G37" s="192"/>
      <c r="I37" s="191"/>
      <c r="J37" s="55"/>
      <c r="K37" s="185"/>
      <c r="L37" s="186"/>
      <c r="M37" s="188"/>
      <c r="N37" s="188">
        <f t="shared" si="1"/>
        <v>0</v>
      </c>
      <c r="O37" s="198"/>
    </row>
    <row r="38" spans="1:42" ht="13" x14ac:dyDescent="0.3">
      <c r="A38" s="250"/>
      <c r="B38" s="345"/>
      <c r="C38" s="189"/>
      <c r="D38" s="188"/>
      <c r="E38" s="200"/>
      <c r="F38" s="187">
        <f t="shared" si="0"/>
        <v>0</v>
      </c>
      <c r="G38" s="192"/>
      <c r="I38" s="191"/>
      <c r="J38" s="55"/>
      <c r="K38" s="185"/>
      <c r="L38" s="186"/>
      <c r="M38" s="188"/>
      <c r="N38" s="188">
        <f t="shared" si="1"/>
        <v>0</v>
      </c>
      <c r="O38" s="198"/>
    </row>
    <row r="39" spans="1:42" ht="13" x14ac:dyDescent="0.3">
      <c r="A39" s="250"/>
      <c r="B39" s="345"/>
      <c r="C39" s="189"/>
      <c r="D39" s="188"/>
      <c r="E39" s="200"/>
      <c r="F39" s="187">
        <f t="shared" si="0"/>
        <v>0</v>
      </c>
      <c r="G39" s="192"/>
      <c r="I39" s="250"/>
      <c r="J39" s="209"/>
      <c r="K39" s="185"/>
      <c r="L39" s="186"/>
      <c r="M39" s="188"/>
      <c r="N39" s="188">
        <f t="shared" si="1"/>
        <v>0</v>
      </c>
      <c r="O39" s="198"/>
    </row>
    <row r="40" spans="1:42" ht="13" x14ac:dyDescent="0.3">
      <c r="A40" s="250"/>
      <c r="B40" s="345"/>
      <c r="C40" s="189"/>
      <c r="D40" s="188"/>
      <c r="E40" s="200"/>
      <c r="F40" s="187">
        <f t="shared" si="0"/>
        <v>0</v>
      </c>
      <c r="G40" s="192"/>
      <c r="I40" s="191"/>
      <c r="J40" s="55"/>
      <c r="K40" s="185"/>
      <c r="L40" s="186"/>
      <c r="M40" s="188"/>
      <c r="N40" s="188">
        <f t="shared" si="1"/>
        <v>0</v>
      </c>
      <c r="O40" s="198"/>
    </row>
    <row r="41" spans="1:42" ht="13" x14ac:dyDescent="0.3">
      <c r="A41" s="250"/>
      <c r="B41" s="345"/>
      <c r="C41" s="189"/>
      <c r="D41" s="188"/>
      <c r="E41" s="200"/>
      <c r="F41" s="187">
        <f t="shared" si="0"/>
        <v>0</v>
      </c>
      <c r="G41" s="192"/>
      <c r="I41" s="191"/>
      <c r="J41" s="55"/>
      <c r="K41" s="185"/>
      <c r="L41" s="186"/>
      <c r="M41" s="188"/>
      <c r="N41" s="188">
        <f t="shared" si="1"/>
        <v>0</v>
      </c>
      <c r="O41" s="198"/>
    </row>
    <row r="42" spans="1:42" ht="13" x14ac:dyDescent="0.3">
      <c r="A42" s="250"/>
      <c r="B42" s="345"/>
      <c r="C42" s="189"/>
      <c r="D42" s="188"/>
      <c r="E42" s="200"/>
      <c r="F42" s="187">
        <f t="shared" si="0"/>
        <v>0</v>
      </c>
      <c r="G42" s="192"/>
      <c r="I42" s="250"/>
      <c r="J42" s="209"/>
      <c r="K42" s="185"/>
      <c r="L42" s="186"/>
      <c r="M42" s="188"/>
      <c r="N42" s="188">
        <f t="shared" si="1"/>
        <v>0</v>
      </c>
      <c r="O42" s="198"/>
    </row>
    <row r="43" spans="1:42" s="154" customFormat="1" ht="13" x14ac:dyDescent="0.3">
      <c r="A43" s="250"/>
      <c r="B43" s="345"/>
      <c r="C43" s="189"/>
      <c r="D43" s="186"/>
      <c r="E43" s="200"/>
      <c r="F43" s="187">
        <f t="shared" si="0"/>
        <v>0</v>
      </c>
      <c r="G43" s="192"/>
      <c r="H43" s="3"/>
      <c r="I43" s="250"/>
      <c r="J43" s="209"/>
      <c r="K43" s="185"/>
      <c r="L43" s="186"/>
      <c r="M43" s="188"/>
      <c r="N43" s="188">
        <f t="shared" si="1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/>
      <c r="B44" s="345"/>
      <c r="C44" s="189"/>
      <c r="D44" s="188"/>
      <c r="E44" s="200"/>
      <c r="F44" s="187">
        <f t="shared" si="0"/>
        <v>0</v>
      </c>
      <c r="G44" s="192"/>
      <c r="I44" s="250"/>
      <c r="J44" s="209"/>
      <c r="K44" s="185"/>
      <c r="L44" s="186"/>
      <c r="M44" s="188"/>
      <c r="N44" s="188">
        <f t="shared" si="1"/>
        <v>0</v>
      </c>
      <c r="O44" s="198"/>
    </row>
    <row r="45" spans="1:42" s="154" customFormat="1" ht="13" x14ac:dyDescent="0.3">
      <c r="A45" s="250"/>
      <c r="B45" s="345"/>
      <c r="C45" s="189"/>
      <c r="D45" s="186"/>
      <c r="E45" s="200"/>
      <c r="F45" s="187">
        <f t="shared" si="0"/>
        <v>0</v>
      </c>
      <c r="G45" s="192"/>
      <c r="H45" s="3"/>
      <c r="I45" s="250"/>
      <c r="J45" s="209"/>
      <c r="K45" s="185"/>
      <c r="L45" s="186"/>
      <c r="M45" s="188"/>
      <c r="N45" s="188">
        <f t="shared" si="1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/>
      <c r="B46" s="345"/>
      <c r="C46" s="189"/>
      <c r="D46" s="188"/>
      <c r="E46" s="200"/>
      <c r="F46" s="188">
        <f t="shared" si="0"/>
        <v>0</v>
      </c>
      <c r="G46" s="192"/>
      <c r="I46" s="191"/>
      <c r="J46" s="55"/>
      <c r="K46" s="185"/>
      <c r="L46" s="186"/>
      <c r="M46" s="188"/>
      <c r="N46" s="187">
        <f t="shared" si="1"/>
        <v>0</v>
      </c>
      <c r="O46" s="198"/>
    </row>
    <row r="47" spans="1:42" ht="13" x14ac:dyDescent="0.3">
      <c r="A47" s="250"/>
      <c r="B47" s="345"/>
      <c r="C47" s="189"/>
      <c r="D47" s="188"/>
      <c r="E47" s="200"/>
      <c r="F47" s="187">
        <f t="shared" si="0"/>
        <v>0</v>
      </c>
      <c r="G47" s="192"/>
      <c r="I47" s="191"/>
      <c r="J47" s="55"/>
      <c r="K47" s="185"/>
      <c r="L47" s="186"/>
      <c r="M47" s="188"/>
      <c r="N47" s="188">
        <f t="shared" si="1"/>
        <v>0</v>
      </c>
      <c r="O47" s="198"/>
    </row>
    <row r="48" spans="1:42" ht="13" x14ac:dyDescent="0.3">
      <c r="A48" s="250"/>
      <c r="B48" s="345"/>
      <c r="C48" s="189"/>
      <c r="D48" s="188"/>
      <c r="E48" s="200"/>
      <c r="F48" s="187">
        <f t="shared" si="0"/>
        <v>0</v>
      </c>
      <c r="G48" s="192"/>
      <c r="I48" s="191"/>
      <c r="J48" s="55"/>
      <c r="K48" s="185"/>
      <c r="L48" s="186"/>
      <c r="M48" s="188"/>
      <c r="N48" s="188">
        <f t="shared" si="1"/>
        <v>0</v>
      </c>
      <c r="O48" s="198"/>
    </row>
    <row r="49" spans="1:42" ht="13" x14ac:dyDescent="0.3">
      <c r="A49" s="250"/>
      <c r="B49" s="345"/>
      <c r="C49" s="189"/>
      <c r="D49" s="188"/>
      <c r="E49" s="200"/>
      <c r="F49" s="187">
        <f t="shared" si="0"/>
        <v>0</v>
      </c>
      <c r="G49" s="192"/>
      <c r="I49" s="250"/>
      <c r="J49" s="209"/>
      <c r="K49" s="185"/>
      <c r="L49" s="186"/>
      <c r="M49" s="188"/>
      <c r="N49" s="188">
        <f t="shared" si="1"/>
        <v>0</v>
      </c>
      <c r="O49" s="198"/>
    </row>
    <row r="50" spans="1:42" ht="13" x14ac:dyDescent="0.3">
      <c r="A50" s="250"/>
      <c r="B50" s="345"/>
      <c r="C50" s="189"/>
      <c r="D50" s="188"/>
      <c r="E50" s="200"/>
      <c r="F50" s="187">
        <f t="shared" si="0"/>
        <v>0</v>
      </c>
      <c r="G50" s="192"/>
      <c r="I50" s="191"/>
      <c r="J50" s="55"/>
      <c r="K50" s="185"/>
      <c r="L50" s="186"/>
      <c r="M50" s="188"/>
      <c r="N50" s="188">
        <f t="shared" si="1"/>
        <v>0</v>
      </c>
      <c r="O50" s="198"/>
    </row>
    <row r="51" spans="1:42" ht="13" x14ac:dyDescent="0.3">
      <c r="A51" s="250"/>
      <c r="B51" s="345"/>
      <c r="C51" s="189"/>
      <c r="D51" s="188"/>
      <c r="E51" s="200"/>
      <c r="F51" s="187">
        <f t="shared" si="0"/>
        <v>0</v>
      </c>
      <c r="G51" s="192"/>
      <c r="I51" s="191"/>
      <c r="J51" s="55"/>
      <c r="K51" s="185"/>
      <c r="L51" s="186"/>
      <c r="M51" s="188"/>
      <c r="N51" s="188">
        <f t="shared" si="1"/>
        <v>0</v>
      </c>
      <c r="O51" s="198"/>
    </row>
    <row r="52" spans="1:42" ht="13" x14ac:dyDescent="0.3">
      <c r="A52" s="250"/>
      <c r="B52" s="345"/>
      <c r="C52" s="189"/>
      <c r="D52" s="188"/>
      <c r="E52" s="200"/>
      <c r="F52" s="187">
        <f t="shared" si="0"/>
        <v>0</v>
      </c>
      <c r="G52" s="192"/>
      <c r="I52" s="250"/>
      <c r="J52" s="209"/>
      <c r="K52" s="185"/>
      <c r="L52" s="186"/>
      <c r="M52" s="188"/>
      <c r="N52" s="188">
        <f t="shared" si="1"/>
        <v>0</v>
      </c>
      <c r="O52" s="198"/>
    </row>
    <row r="53" spans="1:42" s="154" customFormat="1" ht="13" x14ac:dyDescent="0.3">
      <c r="A53" s="250"/>
      <c r="B53" s="345"/>
      <c r="C53" s="189"/>
      <c r="D53" s="186"/>
      <c r="E53" s="200"/>
      <c r="F53" s="187">
        <f t="shared" si="0"/>
        <v>0</v>
      </c>
      <c r="G53" s="192"/>
      <c r="H53" s="3"/>
      <c r="I53" s="250"/>
      <c r="J53" s="209"/>
      <c r="K53" s="185"/>
      <c r="L53" s="186"/>
      <c r="M53" s="188"/>
      <c r="N53" s="188">
        <f t="shared" si="1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0"/>
      <c r="B54" s="345"/>
      <c r="C54" s="189"/>
      <c r="D54" s="186"/>
      <c r="E54" s="200"/>
      <c r="F54" s="187">
        <f t="shared" si="0"/>
        <v>0</v>
      </c>
      <c r="G54" s="192"/>
      <c r="I54" s="191"/>
      <c r="J54" s="55"/>
      <c r="K54" s="185"/>
      <c r="L54" s="186"/>
      <c r="M54" s="188"/>
      <c r="N54" s="188">
        <f t="shared" si="1"/>
        <v>0</v>
      </c>
      <c r="O54" s="198"/>
    </row>
    <row r="55" spans="1:42" s="3" customFormat="1" ht="13" thickBot="1" x14ac:dyDescent="0.3">
      <c r="A55" s="193"/>
      <c r="B55" s="194" t="s">
        <v>5</v>
      </c>
      <c r="C55" s="195">
        <f>SUM(C4:C54)</f>
        <v>0</v>
      </c>
      <c r="D55" s="195">
        <f>SUM(D4:D54)</f>
        <v>0</v>
      </c>
      <c r="E55" s="195">
        <f>SUM(E4:E54)</f>
        <v>0</v>
      </c>
      <c r="F55" s="196">
        <f>SUM(C55:E55)</f>
        <v>0</v>
      </c>
      <c r="G55" s="197"/>
      <c r="I55" s="193"/>
      <c r="J55" s="194" t="s">
        <v>5</v>
      </c>
      <c r="K55" s="195">
        <f>SUM(K4:K54)</f>
        <v>0</v>
      </c>
      <c r="L55" s="195">
        <f>SUM(L4:L54)</f>
        <v>0</v>
      </c>
      <c r="M55" s="195">
        <f>SUM(M4:M54)</f>
        <v>0</v>
      </c>
      <c r="N55" s="196">
        <f>SUM(N4:N54)</f>
        <v>0</v>
      </c>
      <c r="O55" s="197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6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6"/>
    </row>
    <row r="73" spans="4:16" s="3" customFormat="1" x14ac:dyDescent="0.25">
      <c r="D73" s="1"/>
      <c r="E73" s="1"/>
      <c r="L73" s="1"/>
      <c r="M73" s="1"/>
      <c r="P73" s="346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E35A-DDD8-4EF5-B24D-6B367F8ABE7D}">
  <dimension ref="A1:BA125"/>
  <sheetViews>
    <sheetView showGridLines="0" zoomScale="84" zoomScaleNormal="84" workbookViewId="0">
      <selection activeCell="A31" sqref="A31:B31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53" s="6" customFormat="1" ht="25" customHeight="1" x14ac:dyDescent="0.25">
      <c r="A1" s="497" t="s">
        <v>177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53" s="3" customFormat="1" ht="12.75" customHeight="1" thickBot="1" x14ac:dyDescent="0.3">
      <c r="A2" s="241"/>
      <c r="B2" s="241"/>
      <c r="C2" s="156"/>
      <c r="D2" s="27"/>
      <c r="E2" s="157"/>
      <c r="L2" s="5"/>
    </row>
    <row r="3" spans="1:53" s="6" customFormat="1" ht="43.4" customHeight="1" thickTop="1" thickBot="1" x14ac:dyDescent="0.3">
      <c r="A3" s="292" t="s">
        <v>8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">
        <v>12</v>
      </c>
      <c r="I3" s="267" t="s">
        <v>13</v>
      </c>
      <c r="J3" s="267" t="s">
        <v>14</v>
      </c>
      <c r="K3" s="267" t="s">
        <v>15</v>
      </c>
      <c r="L3" s="267" t="s">
        <v>16</v>
      </c>
      <c r="M3" s="267" t="s">
        <v>17</v>
      </c>
      <c r="N3" s="269" t="s">
        <v>18</v>
      </c>
      <c r="O3" s="426" t="s">
        <v>19</v>
      </c>
      <c r="P3" s="268" t="s">
        <v>20</v>
      </c>
      <c r="Q3" s="268" t="s">
        <v>21</v>
      </c>
      <c r="R3" s="268" t="s">
        <v>208</v>
      </c>
      <c r="S3" s="268" t="s">
        <v>209</v>
      </c>
      <c r="T3" s="268" t="s">
        <v>22</v>
      </c>
      <c r="U3" s="268" t="s">
        <v>23</v>
      </c>
      <c r="V3" s="268" t="s">
        <v>24</v>
      </c>
      <c r="W3" s="268" t="s">
        <v>25</v>
      </c>
      <c r="X3" s="268" t="s">
        <v>26</v>
      </c>
      <c r="Y3" s="268" t="s">
        <v>27</v>
      </c>
      <c r="Z3" s="268" t="s">
        <v>28</v>
      </c>
      <c r="AA3" s="269" t="s">
        <v>29</v>
      </c>
      <c r="AB3" s="268" t="s">
        <v>136</v>
      </c>
      <c r="AC3" s="269" t="s">
        <v>137</v>
      </c>
    </row>
    <row r="4" spans="1:53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282" t="s">
        <v>33</v>
      </c>
      <c r="AB4" s="32" t="s">
        <v>138</v>
      </c>
      <c r="AC4" s="282" t="s">
        <v>138</v>
      </c>
    </row>
    <row r="5" spans="1:53" s="7" customFormat="1" ht="15" customHeight="1" thickTop="1" thickBot="1" x14ac:dyDescent="0.3">
      <c r="A5" s="246" t="s">
        <v>34</v>
      </c>
      <c r="B5" s="46" t="s">
        <v>35</v>
      </c>
      <c r="C5" s="247"/>
      <c r="D5" s="317">
        <v>14292.240000000011</v>
      </c>
      <c r="E5" s="169"/>
      <c r="F5" s="317">
        <v>339.06000000000131</v>
      </c>
      <c r="G5" s="257"/>
      <c r="H5" s="271"/>
      <c r="I5" s="171"/>
      <c r="J5" s="171"/>
      <c r="K5" s="171"/>
      <c r="L5" s="172"/>
      <c r="M5" s="171"/>
      <c r="N5" s="272">
        <f>SUM(D5:F5)</f>
        <v>14631.300000000012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4"/>
      <c r="AB5" s="175"/>
      <c r="AC5" s="284"/>
    </row>
    <row r="6" spans="1:53" s="162" customFormat="1" ht="12" customHeight="1" x14ac:dyDescent="0.25">
      <c r="A6" s="248">
        <v>45292</v>
      </c>
      <c r="B6" s="201" t="s">
        <v>198</v>
      </c>
      <c r="C6" s="249" t="s">
        <v>189</v>
      </c>
      <c r="D6" s="258"/>
      <c r="E6" s="202"/>
      <c r="F6" s="203">
        <v>4</v>
      </c>
      <c r="G6" s="259"/>
      <c r="H6" s="273"/>
      <c r="I6" s="204">
        <v>4</v>
      </c>
      <c r="J6" s="204"/>
      <c r="K6" s="204"/>
      <c r="L6" s="205"/>
      <c r="M6" s="204"/>
      <c r="N6" s="274"/>
      <c r="O6" s="285"/>
      <c r="P6" s="206"/>
      <c r="Q6" s="206"/>
      <c r="R6" s="206"/>
      <c r="S6" s="206"/>
      <c r="T6" s="207"/>
      <c r="U6" s="206"/>
      <c r="V6" s="208"/>
      <c r="W6" s="206"/>
      <c r="X6" s="206"/>
      <c r="Y6" s="206"/>
      <c r="Z6" s="206"/>
      <c r="AA6" s="286"/>
      <c r="AB6" s="206"/>
      <c r="AC6" s="286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3" s="162" customFormat="1" ht="12" customHeight="1" x14ac:dyDescent="0.25">
      <c r="A7" s="250">
        <v>45293</v>
      </c>
      <c r="B7" s="209" t="s">
        <v>187</v>
      </c>
      <c r="C7" s="251" t="s">
        <v>189</v>
      </c>
      <c r="D7" s="260"/>
      <c r="E7" s="199">
        <v>18.98</v>
      </c>
      <c r="F7" s="200"/>
      <c r="G7" s="261"/>
      <c r="H7" s="275"/>
      <c r="I7" s="173"/>
      <c r="J7" s="173"/>
      <c r="K7" s="173"/>
      <c r="L7" s="174"/>
      <c r="M7" s="173"/>
      <c r="N7" s="276"/>
      <c r="O7" s="287"/>
      <c r="P7" s="177"/>
      <c r="Q7" s="177"/>
      <c r="R7" s="177"/>
      <c r="S7" s="177"/>
      <c r="T7" s="210"/>
      <c r="U7" s="177">
        <v>18.98</v>
      </c>
      <c r="V7" s="178"/>
      <c r="W7" s="177"/>
      <c r="X7" s="177"/>
      <c r="Y7" s="177"/>
      <c r="Z7" s="177"/>
      <c r="AA7" s="288"/>
      <c r="AB7" s="177"/>
      <c r="AC7" s="288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</row>
    <row r="8" spans="1:53" s="162" customFormat="1" ht="12" customHeight="1" x14ac:dyDescent="0.25">
      <c r="A8" s="250">
        <v>45294</v>
      </c>
      <c r="B8" s="209" t="s">
        <v>199</v>
      </c>
      <c r="C8" s="251" t="s">
        <v>189</v>
      </c>
      <c r="D8" s="260">
        <v>102</v>
      </c>
      <c r="E8" s="199"/>
      <c r="F8" s="200"/>
      <c r="G8" s="261"/>
      <c r="H8" s="275">
        <v>102</v>
      </c>
      <c r="I8" s="173"/>
      <c r="J8" s="173"/>
      <c r="K8" s="173"/>
      <c r="L8" s="174"/>
      <c r="M8" s="173"/>
      <c r="N8" s="276"/>
      <c r="O8" s="287"/>
      <c r="P8" s="177"/>
      <c r="Q8" s="177"/>
      <c r="R8" s="177"/>
      <c r="S8" s="177"/>
      <c r="T8" s="210"/>
      <c r="U8" s="177"/>
      <c r="V8" s="178"/>
      <c r="W8" s="177"/>
      <c r="X8" s="177"/>
      <c r="Y8" s="177"/>
      <c r="Z8" s="177"/>
      <c r="AA8" s="288"/>
      <c r="AB8" s="177"/>
      <c r="AC8" s="288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</row>
    <row r="9" spans="1:53" s="162" customFormat="1" ht="12" customHeight="1" x14ac:dyDescent="0.25">
      <c r="A9" s="250">
        <v>45295</v>
      </c>
      <c r="B9" s="209" t="s">
        <v>188</v>
      </c>
      <c r="C9" s="251" t="s">
        <v>189</v>
      </c>
      <c r="D9" s="260"/>
      <c r="E9" s="199">
        <v>10.44</v>
      </c>
      <c r="F9" s="200"/>
      <c r="G9" s="261"/>
      <c r="H9" s="275"/>
      <c r="I9" s="173"/>
      <c r="J9" s="173"/>
      <c r="K9" s="173"/>
      <c r="L9" s="174"/>
      <c r="M9" s="173"/>
      <c r="N9" s="276"/>
      <c r="O9" s="287"/>
      <c r="P9" s="177"/>
      <c r="Q9" s="177"/>
      <c r="R9" s="177"/>
      <c r="S9" s="177"/>
      <c r="T9" s="210"/>
      <c r="U9" s="177"/>
      <c r="V9" s="178"/>
      <c r="W9" s="177"/>
      <c r="X9" s="177"/>
      <c r="Y9" s="177">
        <v>10.44</v>
      </c>
      <c r="Z9" s="177"/>
      <c r="AA9" s="288"/>
      <c r="AB9" s="177"/>
      <c r="AC9" s="288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</row>
    <row r="10" spans="1:53" s="162" customFormat="1" ht="12" customHeight="1" x14ac:dyDescent="0.25">
      <c r="A10" s="250">
        <v>45295</v>
      </c>
      <c r="B10" s="209" t="s">
        <v>200</v>
      </c>
      <c r="C10" s="251" t="s">
        <v>189</v>
      </c>
      <c r="D10" s="260">
        <v>100</v>
      </c>
      <c r="E10" s="199"/>
      <c r="F10" s="200"/>
      <c r="G10" s="261"/>
      <c r="H10" s="275">
        <v>100</v>
      </c>
      <c r="I10" s="173"/>
      <c r="J10" s="173"/>
      <c r="K10" s="173"/>
      <c r="L10" s="174"/>
      <c r="M10" s="173"/>
      <c r="N10" s="276"/>
      <c r="O10" s="287"/>
      <c r="P10" s="177"/>
      <c r="Q10" s="177"/>
      <c r="R10" s="177"/>
      <c r="S10" s="177"/>
      <c r="T10" s="210"/>
      <c r="U10" s="177"/>
      <c r="V10" s="178"/>
      <c r="W10" s="177"/>
      <c r="X10" s="177"/>
      <c r="Y10" s="177"/>
      <c r="Z10" s="177"/>
      <c r="AA10" s="288"/>
      <c r="AB10" s="177"/>
      <c r="AC10" s="288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</row>
    <row r="11" spans="1:53" s="162" customFormat="1" ht="12" customHeight="1" x14ac:dyDescent="0.25">
      <c r="A11" s="250">
        <v>45296</v>
      </c>
      <c r="B11" s="209" t="s">
        <v>240</v>
      </c>
      <c r="C11" s="251" t="s">
        <v>189</v>
      </c>
      <c r="D11" s="260"/>
      <c r="E11" s="199"/>
      <c r="F11" s="200"/>
      <c r="G11" s="261">
        <v>90</v>
      </c>
      <c r="H11" s="275"/>
      <c r="I11" s="173"/>
      <c r="J11" s="173"/>
      <c r="K11" s="173"/>
      <c r="L11" s="174"/>
      <c r="M11" s="173"/>
      <c r="N11" s="276"/>
      <c r="O11" s="287"/>
      <c r="P11" s="177"/>
      <c r="Q11" s="177">
        <v>90</v>
      </c>
      <c r="R11" s="177"/>
      <c r="S11" s="177"/>
      <c r="T11" s="210"/>
      <c r="U11" s="177"/>
      <c r="V11" s="178"/>
      <c r="W11" s="177"/>
      <c r="X11" s="177"/>
      <c r="Y11" s="177"/>
      <c r="Z11" s="177"/>
      <c r="AA11" s="288"/>
      <c r="AB11" s="177"/>
      <c r="AC11" s="288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</row>
    <row r="12" spans="1:53" s="162" customFormat="1" ht="12" customHeight="1" x14ac:dyDescent="0.25">
      <c r="A12" s="250">
        <v>45296</v>
      </c>
      <c r="B12" s="209" t="s">
        <v>203</v>
      </c>
      <c r="C12" s="251" t="s">
        <v>189</v>
      </c>
      <c r="D12" s="260">
        <v>48.21</v>
      </c>
      <c r="E12" s="199"/>
      <c r="F12" s="200"/>
      <c r="G12" s="261"/>
      <c r="H12" s="275">
        <v>48.21</v>
      </c>
      <c r="I12" s="173"/>
      <c r="J12" s="173"/>
      <c r="K12" s="173"/>
      <c r="L12" s="174"/>
      <c r="M12" s="173"/>
      <c r="N12" s="276"/>
      <c r="O12" s="287"/>
      <c r="P12" s="177"/>
      <c r="Q12" s="177"/>
      <c r="R12" s="177"/>
      <c r="S12" s="177"/>
      <c r="T12" s="210"/>
      <c r="U12" s="177"/>
      <c r="V12" s="178"/>
      <c r="W12" s="177"/>
      <c r="X12" s="177"/>
      <c r="Y12" s="177"/>
      <c r="Z12" s="177"/>
      <c r="AA12" s="288"/>
      <c r="AB12" s="177"/>
      <c r="AC12" s="288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</row>
    <row r="13" spans="1:53" s="162" customFormat="1" ht="12" customHeight="1" x14ac:dyDescent="0.25">
      <c r="A13" s="250">
        <v>45297</v>
      </c>
      <c r="B13" s="209" t="s">
        <v>204</v>
      </c>
      <c r="C13" s="251" t="s">
        <v>189</v>
      </c>
      <c r="D13" s="260">
        <v>40</v>
      </c>
      <c r="E13" s="199"/>
      <c r="F13" s="200"/>
      <c r="G13" s="261"/>
      <c r="H13" s="275">
        <v>40</v>
      </c>
      <c r="I13" s="173"/>
      <c r="J13" s="173"/>
      <c r="K13" s="173"/>
      <c r="L13" s="174"/>
      <c r="M13" s="173"/>
      <c r="N13" s="276"/>
      <c r="O13" s="287"/>
      <c r="P13" s="177"/>
      <c r="Q13" s="177"/>
      <c r="R13" s="177"/>
      <c r="S13" s="177"/>
      <c r="T13" s="210"/>
      <c r="U13" s="177"/>
      <c r="V13" s="178"/>
      <c r="W13" s="177"/>
      <c r="X13" s="177"/>
      <c r="Y13" s="177"/>
      <c r="Z13" s="177"/>
      <c r="AA13" s="288"/>
      <c r="AB13" s="177"/>
      <c r="AC13" s="288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</row>
    <row r="14" spans="1:53" s="162" customFormat="1" ht="12" customHeight="1" x14ac:dyDescent="0.25">
      <c r="A14" s="250">
        <v>45297</v>
      </c>
      <c r="B14" s="209" t="s">
        <v>205</v>
      </c>
      <c r="C14" s="251" t="s">
        <v>189</v>
      </c>
      <c r="D14" s="260"/>
      <c r="E14" s="199">
        <v>98.08</v>
      </c>
      <c r="F14" s="200"/>
      <c r="G14" s="261"/>
      <c r="H14" s="275"/>
      <c r="I14" s="173"/>
      <c r="J14" s="173"/>
      <c r="K14" s="173"/>
      <c r="L14" s="174"/>
      <c r="M14" s="173"/>
      <c r="N14" s="276"/>
      <c r="O14" s="287"/>
      <c r="P14" s="177"/>
      <c r="Q14" s="177"/>
      <c r="R14" s="177">
        <v>98.08</v>
      </c>
      <c r="S14" s="177"/>
      <c r="T14" s="210"/>
      <c r="U14" s="177"/>
      <c r="V14" s="178"/>
      <c r="W14" s="177"/>
      <c r="X14" s="177"/>
      <c r="Y14" s="177"/>
      <c r="Z14" s="177"/>
      <c r="AA14" s="288"/>
      <c r="AB14" s="177"/>
      <c r="AC14" s="288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</row>
    <row r="15" spans="1:53" s="162" customFormat="1" ht="12" customHeight="1" x14ac:dyDescent="0.25">
      <c r="A15" s="250">
        <v>45299</v>
      </c>
      <c r="B15" s="209" t="s">
        <v>206</v>
      </c>
      <c r="C15" s="251" t="s">
        <v>189</v>
      </c>
      <c r="D15" s="260">
        <v>329</v>
      </c>
      <c r="E15" s="199"/>
      <c r="F15" s="200"/>
      <c r="G15" s="261"/>
      <c r="H15" s="275">
        <v>329</v>
      </c>
      <c r="I15" s="173"/>
      <c r="J15" s="173"/>
      <c r="K15" s="173"/>
      <c r="L15" s="174"/>
      <c r="M15" s="173"/>
      <c r="N15" s="276"/>
      <c r="O15" s="287"/>
      <c r="P15" s="177"/>
      <c r="Q15" s="177"/>
      <c r="R15" s="177"/>
      <c r="S15" s="177"/>
      <c r="T15" s="210"/>
      <c r="U15" s="177"/>
      <c r="V15" s="178"/>
      <c r="W15" s="177"/>
      <c r="X15" s="177"/>
      <c r="Y15" s="177"/>
      <c r="Z15" s="177"/>
      <c r="AA15" s="288"/>
      <c r="AB15" s="177"/>
      <c r="AC15" s="288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</row>
    <row r="16" spans="1:53" s="162" customFormat="1" ht="12" customHeight="1" x14ac:dyDescent="0.25">
      <c r="A16" s="250">
        <v>45299</v>
      </c>
      <c r="B16" s="209" t="s">
        <v>216</v>
      </c>
      <c r="C16" s="251" t="s">
        <v>189</v>
      </c>
      <c r="D16" s="260"/>
      <c r="E16" s="199">
        <v>11.99</v>
      </c>
      <c r="F16" s="200"/>
      <c r="G16" s="261"/>
      <c r="H16" s="275"/>
      <c r="I16" s="173"/>
      <c r="J16" s="173"/>
      <c r="K16" s="173"/>
      <c r="L16" s="174"/>
      <c r="M16" s="173"/>
      <c r="N16" s="276"/>
      <c r="O16" s="287"/>
      <c r="P16" s="177"/>
      <c r="Q16" s="177"/>
      <c r="R16" s="177"/>
      <c r="S16" s="177"/>
      <c r="T16" s="210"/>
      <c r="U16" s="177"/>
      <c r="V16" s="178">
        <v>11.99</v>
      </c>
      <c r="W16" s="177"/>
      <c r="X16" s="177"/>
      <c r="Y16" s="177"/>
      <c r="Z16" s="177"/>
      <c r="AA16" s="288"/>
      <c r="AB16" s="177"/>
      <c r="AC16" s="288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</row>
    <row r="17" spans="1:53" s="162" customFormat="1" ht="12" customHeight="1" x14ac:dyDescent="0.25">
      <c r="A17" s="250">
        <v>45300</v>
      </c>
      <c r="B17" s="209" t="s">
        <v>217</v>
      </c>
      <c r="C17" s="251" t="s">
        <v>189</v>
      </c>
      <c r="D17" s="260">
        <v>35</v>
      </c>
      <c r="E17" s="199"/>
      <c r="F17" s="200"/>
      <c r="G17" s="261"/>
      <c r="H17" s="275">
        <v>35</v>
      </c>
      <c r="I17" s="173"/>
      <c r="J17" s="173"/>
      <c r="K17" s="173"/>
      <c r="L17" s="174"/>
      <c r="M17" s="173"/>
      <c r="N17" s="276"/>
      <c r="O17" s="287"/>
      <c r="P17" s="177"/>
      <c r="Q17" s="177"/>
      <c r="R17" s="177"/>
      <c r="S17" s="177"/>
      <c r="T17" s="210"/>
      <c r="U17" s="177"/>
      <c r="V17" s="178"/>
      <c r="W17" s="177"/>
      <c r="X17" s="177"/>
      <c r="Y17" s="177"/>
      <c r="Z17" s="177"/>
      <c r="AA17" s="288"/>
      <c r="AB17" s="177"/>
      <c r="AC17" s="288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</row>
    <row r="18" spans="1:53" s="162" customFormat="1" ht="12" customHeight="1" x14ac:dyDescent="0.25">
      <c r="A18" s="250">
        <v>45300</v>
      </c>
      <c r="B18" s="209" t="s">
        <v>219</v>
      </c>
      <c r="C18" s="251" t="s">
        <v>189</v>
      </c>
      <c r="D18" s="260"/>
      <c r="E18" s="199"/>
      <c r="F18" s="200">
        <v>24</v>
      </c>
      <c r="G18" s="261"/>
      <c r="H18" s="275"/>
      <c r="I18" s="173">
        <v>24</v>
      </c>
      <c r="J18" s="173"/>
      <c r="K18" s="173"/>
      <c r="L18" s="174"/>
      <c r="M18" s="173"/>
      <c r="N18" s="276"/>
      <c r="O18" s="287"/>
      <c r="P18" s="177"/>
      <c r="Q18" s="177"/>
      <c r="R18" s="177"/>
      <c r="S18" s="177"/>
      <c r="T18" s="210"/>
      <c r="U18" s="177"/>
      <c r="V18" s="178"/>
      <c r="W18" s="177"/>
      <c r="X18" s="177"/>
      <c r="Y18" s="177"/>
      <c r="Z18" s="177"/>
      <c r="AA18" s="288"/>
      <c r="AB18" s="177"/>
      <c r="AC18" s="288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</row>
    <row r="19" spans="1:53" s="162" customFormat="1" ht="12" customHeight="1" x14ac:dyDescent="0.25">
      <c r="A19" s="250">
        <v>45300</v>
      </c>
      <c r="B19" s="209" t="s">
        <v>220</v>
      </c>
      <c r="C19" s="251" t="s">
        <v>189</v>
      </c>
      <c r="D19" s="260"/>
      <c r="E19" s="199"/>
      <c r="F19" s="200">
        <v>24.8</v>
      </c>
      <c r="G19" s="261"/>
      <c r="H19" s="275"/>
      <c r="I19" s="173">
        <v>24.8</v>
      </c>
      <c r="J19" s="173"/>
      <c r="K19" s="173"/>
      <c r="L19" s="174"/>
      <c r="M19" s="173"/>
      <c r="N19" s="276"/>
      <c r="O19" s="287"/>
      <c r="P19" s="177"/>
      <c r="Q19" s="177"/>
      <c r="R19" s="177"/>
      <c r="S19" s="177"/>
      <c r="T19" s="210"/>
      <c r="U19" s="177"/>
      <c r="V19" s="178"/>
      <c r="W19" s="177"/>
      <c r="X19" s="177"/>
      <c r="Y19" s="177"/>
      <c r="Z19" s="177"/>
      <c r="AA19" s="288"/>
      <c r="AB19" s="177"/>
      <c r="AC19" s="288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</row>
    <row r="20" spans="1:53" s="162" customFormat="1" ht="12" customHeight="1" x14ac:dyDescent="0.25">
      <c r="A20" s="250">
        <v>45300</v>
      </c>
      <c r="B20" s="209" t="s">
        <v>221</v>
      </c>
      <c r="C20" s="251" t="s">
        <v>189</v>
      </c>
      <c r="D20" s="260"/>
      <c r="E20" s="199"/>
      <c r="F20" s="200">
        <v>21.2</v>
      </c>
      <c r="G20" s="261"/>
      <c r="H20" s="275"/>
      <c r="I20" s="173">
        <v>21.2</v>
      </c>
      <c r="J20" s="173"/>
      <c r="K20" s="173"/>
      <c r="L20" s="174"/>
      <c r="M20" s="173"/>
      <c r="N20" s="276"/>
      <c r="O20" s="287"/>
      <c r="P20" s="177"/>
      <c r="Q20" s="177"/>
      <c r="R20" s="177"/>
      <c r="S20" s="177"/>
      <c r="T20" s="210"/>
      <c r="U20" s="177"/>
      <c r="V20" s="178"/>
      <c r="W20" s="177"/>
      <c r="X20" s="177"/>
      <c r="Y20" s="177"/>
      <c r="Z20" s="177"/>
      <c r="AA20" s="288"/>
      <c r="AB20" s="177"/>
      <c r="AC20" s="288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</row>
    <row r="21" spans="1:53" s="162" customFormat="1" ht="12" customHeight="1" x14ac:dyDescent="0.25">
      <c r="A21" s="250">
        <v>45300</v>
      </c>
      <c r="B21" s="209" t="s">
        <v>221</v>
      </c>
      <c r="C21" s="251" t="s">
        <v>189</v>
      </c>
      <c r="D21" s="260">
        <v>15.3</v>
      </c>
      <c r="E21" s="199"/>
      <c r="F21" s="200"/>
      <c r="G21" s="261"/>
      <c r="H21" s="275"/>
      <c r="I21" s="173">
        <v>15.3</v>
      </c>
      <c r="J21" s="173"/>
      <c r="K21" s="173"/>
      <c r="L21" s="174"/>
      <c r="M21" s="173"/>
      <c r="N21" s="276"/>
      <c r="O21" s="287"/>
      <c r="P21" s="177"/>
      <c r="Q21" s="177"/>
      <c r="R21" s="177"/>
      <c r="S21" s="177"/>
      <c r="T21" s="210"/>
      <c r="U21" s="177"/>
      <c r="V21" s="178"/>
      <c r="W21" s="177"/>
      <c r="X21" s="177"/>
      <c r="Y21" s="177"/>
      <c r="Z21" s="177"/>
      <c r="AA21" s="288"/>
      <c r="AB21" s="177"/>
      <c r="AC21" s="288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</row>
    <row r="22" spans="1:53" s="162" customFormat="1" ht="12" customHeight="1" x14ac:dyDescent="0.25">
      <c r="A22" s="250">
        <v>45300</v>
      </c>
      <c r="B22" s="209" t="s">
        <v>218</v>
      </c>
      <c r="C22" s="251" t="s">
        <v>189</v>
      </c>
      <c r="D22" s="260">
        <v>11.8</v>
      </c>
      <c r="E22" s="199"/>
      <c r="F22" s="200"/>
      <c r="G22" s="261"/>
      <c r="H22" s="275"/>
      <c r="I22" s="173">
        <v>11.8</v>
      </c>
      <c r="J22" s="173"/>
      <c r="K22" s="173"/>
      <c r="L22" s="174"/>
      <c r="M22" s="173"/>
      <c r="N22" s="276"/>
      <c r="O22" s="287"/>
      <c r="P22" s="177"/>
      <c r="Q22" s="177"/>
      <c r="R22" s="177"/>
      <c r="S22" s="177"/>
      <c r="T22" s="210"/>
      <c r="U22" s="177"/>
      <c r="V22" s="178"/>
      <c r="W22" s="177"/>
      <c r="X22" s="177"/>
      <c r="Y22" s="177"/>
      <c r="Z22" s="177"/>
      <c r="AA22" s="288"/>
      <c r="AB22" s="177"/>
      <c r="AC22" s="288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</row>
    <row r="23" spans="1:53" s="162" customFormat="1" ht="12" customHeight="1" x14ac:dyDescent="0.25">
      <c r="A23" s="250">
        <v>45300</v>
      </c>
      <c r="B23" s="209" t="s">
        <v>222</v>
      </c>
      <c r="C23" s="251" t="s">
        <v>189</v>
      </c>
      <c r="D23" s="260"/>
      <c r="E23" s="199"/>
      <c r="F23" s="200">
        <v>7.5</v>
      </c>
      <c r="G23" s="261"/>
      <c r="H23" s="275"/>
      <c r="I23" s="173">
        <v>7.5</v>
      </c>
      <c r="J23" s="173"/>
      <c r="K23" s="173"/>
      <c r="L23" s="174"/>
      <c r="M23" s="173"/>
      <c r="N23" s="276"/>
      <c r="O23" s="287"/>
      <c r="P23" s="177"/>
      <c r="Q23" s="177"/>
      <c r="R23" s="177"/>
      <c r="S23" s="177"/>
      <c r="T23" s="210"/>
      <c r="U23" s="177"/>
      <c r="V23" s="178"/>
      <c r="W23" s="177"/>
      <c r="X23" s="177"/>
      <c r="Y23" s="177"/>
      <c r="Z23" s="177"/>
      <c r="AA23" s="288"/>
      <c r="AB23" s="177"/>
      <c r="AC23" s="288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</row>
    <row r="24" spans="1:53" s="162" customFormat="1" ht="12" customHeight="1" x14ac:dyDescent="0.25">
      <c r="A24" s="250">
        <v>45300</v>
      </c>
      <c r="B24" s="209" t="s">
        <v>223</v>
      </c>
      <c r="C24" s="251" t="s">
        <v>189</v>
      </c>
      <c r="D24" s="260"/>
      <c r="E24" s="199"/>
      <c r="F24" s="200">
        <v>28.8</v>
      </c>
      <c r="G24" s="261"/>
      <c r="H24" s="275"/>
      <c r="I24" s="173">
        <v>28.8</v>
      </c>
      <c r="J24" s="173"/>
      <c r="K24" s="173"/>
      <c r="L24" s="174"/>
      <c r="M24" s="173"/>
      <c r="N24" s="276"/>
      <c r="O24" s="287"/>
      <c r="P24" s="177"/>
      <c r="Q24" s="177"/>
      <c r="R24" s="177"/>
      <c r="S24" s="177"/>
      <c r="T24" s="210"/>
      <c r="U24" s="177"/>
      <c r="V24" s="178"/>
      <c r="W24" s="177"/>
      <c r="X24" s="177"/>
      <c r="Y24" s="177"/>
      <c r="Z24" s="177"/>
      <c r="AA24" s="288"/>
      <c r="AB24" s="177"/>
      <c r="AC24" s="288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</row>
    <row r="25" spans="1:53" s="162" customFormat="1" ht="12" customHeight="1" x14ac:dyDescent="0.25">
      <c r="A25" s="250">
        <v>45300</v>
      </c>
      <c r="B25" s="209" t="s">
        <v>224</v>
      </c>
      <c r="C25" s="251" t="s">
        <v>189</v>
      </c>
      <c r="D25" s="260"/>
      <c r="E25" s="199"/>
      <c r="F25" s="200">
        <v>8.5</v>
      </c>
      <c r="G25" s="261"/>
      <c r="H25" s="275"/>
      <c r="I25" s="173">
        <v>8.5</v>
      </c>
      <c r="J25" s="173"/>
      <c r="K25" s="173"/>
      <c r="L25" s="174"/>
      <c r="M25" s="173"/>
      <c r="N25" s="276"/>
      <c r="O25" s="287"/>
      <c r="P25" s="177"/>
      <c r="Q25" s="177"/>
      <c r="R25" s="177"/>
      <c r="S25" s="177"/>
      <c r="T25" s="210"/>
      <c r="U25" s="177"/>
      <c r="V25" s="178"/>
      <c r="W25" s="177"/>
      <c r="X25" s="177"/>
      <c r="Y25" s="177"/>
      <c r="Z25" s="177"/>
      <c r="AA25" s="288"/>
      <c r="AB25" s="177"/>
      <c r="AC25" s="288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</row>
    <row r="26" spans="1:53" s="162" customFormat="1" ht="12" customHeight="1" x14ac:dyDescent="0.25">
      <c r="A26" s="250">
        <v>45300</v>
      </c>
      <c r="B26" s="209" t="s">
        <v>225</v>
      </c>
      <c r="C26" s="251" t="s">
        <v>189</v>
      </c>
      <c r="D26" s="260"/>
      <c r="E26" s="199"/>
      <c r="F26" s="200">
        <v>105</v>
      </c>
      <c r="G26" s="261"/>
      <c r="H26" s="275"/>
      <c r="I26" s="173">
        <v>105</v>
      </c>
      <c r="J26" s="173"/>
      <c r="K26" s="173"/>
      <c r="L26" s="174"/>
      <c r="M26" s="173"/>
      <c r="N26" s="276"/>
      <c r="O26" s="287"/>
      <c r="P26" s="177"/>
      <c r="Q26" s="177"/>
      <c r="R26" s="177"/>
      <c r="S26" s="177"/>
      <c r="T26" s="210"/>
      <c r="U26" s="177"/>
      <c r="V26" s="178"/>
      <c r="W26" s="177"/>
      <c r="X26" s="177"/>
      <c r="Y26" s="177"/>
      <c r="Z26" s="177"/>
      <c r="AA26" s="288"/>
      <c r="AB26" s="177"/>
      <c r="AC26" s="288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</row>
    <row r="27" spans="1:53" s="162" customFormat="1" ht="12" customHeight="1" x14ac:dyDescent="0.25">
      <c r="A27" s="250">
        <v>45300</v>
      </c>
      <c r="B27" s="209" t="s">
        <v>221</v>
      </c>
      <c r="C27" s="251" t="s">
        <v>189</v>
      </c>
      <c r="D27" s="260"/>
      <c r="E27" s="199"/>
      <c r="F27" s="200">
        <v>3.4</v>
      </c>
      <c r="G27" s="261"/>
      <c r="H27" s="275"/>
      <c r="I27" s="173">
        <v>3.4</v>
      </c>
      <c r="J27" s="173"/>
      <c r="K27" s="173"/>
      <c r="L27" s="174"/>
      <c r="M27" s="173"/>
      <c r="N27" s="276"/>
      <c r="O27" s="287"/>
      <c r="P27" s="177"/>
      <c r="Q27" s="177"/>
      <c r="R27" s="177"/>
      <c r="S27" s="177"/>
      <c r="T27" s="210"/>
      <c r="U27" s="177"/>
      <c r="V27" s="178"/>
      <c r="W27" s="177"/>
      <c r="X27" s="177"/>
      <c r="Y27" s="177"/>
      <c r="Z27" s="177"/>
      <c r="AA27" s="288"/>
      <c r="AB27" s="177"/>
      <c r="AC27" s="288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</row>
    <row r="28" spans="1:53" s="162" customFormat="1" ht="12" customHeight="1" x14ac:dyDescent="0.25">
      <c r="A28" s="250">
        <v>45300</v>
      </c>
      <c r="B28" s="209" t="s">
        <v>226</v>
      </c>
      <c r="C28" s="251" t="s">
        <v>189</v>
      </c>
      <c r="D28" s="260"/>
      <c r="E28" s="199"/>
      <c r="F28" s="200">
        <v>4</v>
      </c>
      <c r="G28" s="261"/>
      <c r="H28" s="275"/>
      <c r="I28" s="173">
        <v>4</v>
      </c>
      <c r="J28" s="173"/>
      <c r="K28" s="173"/>
      <c r="L28" s="174"/>
      <c r="M28" s="173"/>
      <c r="N28" s="276"/>
      <c r="O28" s="287"/>
      <c r="P28" s="177"/>
      <c r="Q28" s="177"/>
      <c r="R28" s="177"/>
      <c r="S28" s="177"/>
      <c r="T28" s="210"/>
      <c r="U28" s="177"/>
      <c r="V28" s="178"/>
      <c r="W28" s="177"/>
      <c r="X28" s="177"/>
      <c r="Y28" s="177"/>
      <c r="Z28" s="177"/>
      <c r="AA28" s="288"/>
      <c r="AB28" s="177"/>
      <c r="AC28" s="288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</row>
    <row r="29" spans="1:53" s="162" customFormat="1" ht="12" customHeight="1" x14ac:dyDescent="0.25">
      <c r="A29" s="250">
        <v>45300</v>
      </c>
      <c r="B29" s="209" t="s">
        <v>227</v>
      </c>
      <c r="C29" s="251" t="s">
        <v>189</v>
      </c>
      <c r="D29" s="260"/>
      <c r="E29" s="199"/>
      <c r="F29" s="200">
        <v>13.7</v>
      </c>
      <c r="G29" s="261"/>
      <c r="H29" s="275"/>
      <c r="I29" s="173">
        <v>13.7</v>
      </c>
      <c r="J29" s="173"/>
      <c r="K29" s="173"/>
      <c r="L29" s="174"/>
      <c r="M29" s="173"/>
      <c r="N29" s="276"/>
      <c r="O29" s="287"/>
      <c r="P29" s="177"/>
      <c r="Q29" s="177"/>
      <c r="R29" s="177"/>
      <c r="S29" s="177"/>
      <c r="T29" s="210"/>
      <c r="U29" s="177"/>
      <c r="V29" s="178"/>
      <c r="W29" s="177"/>
      <c r="X29" s="177"/>
      <c r="Y29" s="177"/>
      <c r="Z29" s="177"/>
      <c r="AA29" s="288"/>
      <c r="AB29" s="177"/>
      <c r="AC29" s="288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</row>
    <row r="30" spans="1:53" s="162" customFormat="1" ht="12" customHeight="1" x14ac:dyDescent="0.25">
      <c r="A30" s="250">
        <v>45300</v>
      </c>
      <c r="B30" s="209" t="s">
        <v>242</v>
      </c>
      <c r="C30" s="251" t="s">
        <v>189</v>
      </c>
      <c r="D30" s="260"/>
      <c r="E30" s="199"/>
      <c r="F30" s="200"/>
      <c r="G30" s="261">
        <v>13.55</v>
      </c>
      <c r="H30" s="275"/>
      <c r="I30" s="173"/>
      <c r="J30" s="173"/>
      <c r="K30" s="173"/>
      <c r="L30" s="174"/>
      <c r="M30" s="173"/>
      <c r="N30" s="276"/>
      <c r="O30" s="287"/>
      <c r="P30" s="177"/>
      <c r="Q30" s="177"/>
      <c r="R30" s="177"/>
      <c r="S30" s="177"/>
      <c r="T30" s="210"/>
      <c r="U30" s="177"/>
      <c r="V30" s="178">
        <v>13.55</v>
      </c>
      <c r="W30" s="177"/>
      <c r="X30" s="177"/>
      <c r="Y30" s="177"/>
      <c r="Z30" s="177"/>
      <c r="AA30" s="288"/>
      <c r="AB30" s="177"/>
      <c r="AC30" s="288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</row>
    <row r="31" spans="1:53" s="162" customFormat="1" ht="12" customHeight="1" x14ac:dyDescent="0.25">
      <c r="A31" s="250">
        <v>45301</v>
      </c>
      <c r="B31" s="209" t="s">
        <v>423</v>
      </c>
      <c r="C31" s="251" t="s">
        <v>189</v>
      </c>
      <c r="D31" s="260"/>
      <c r="E31" s="199">
        <v>1520.7</v>
      </c>
      <c r="F31" s="200"/>
      <c r="G31" s="261"/>
      <c r="H31" s="275"/>
      <c r="I31" s="173"/>
      <c r="J31" s="173"/>
      <c r="K31" s="173"/>
      <c r="L31" s="174"/>
      <c r="M31" s="173"/>
      <c r="N31" s="276"/>
      <c r="O31" s="287">
        <v>1520.7</v>
      </c>
      <c r="P31" s="177"/>
      <c r="Q31" s="177"/>
      <c r="R31" s="177"/>
      <c r="S31" s="177"/>
      <c r="T31" s="210"/>
      <c r="U31" s="177"/>
      <c r="V31" s="178"/>
      <c r="W31" s="177"/>
      <c r="X31" s="177"/>
      <c r="Y31" s="177"/>
      <c r="Z31" s="177"/>
      <c r="AA31" s="288"/>
      <c r="AB31" s="177"/>
      <c r="AC31" s="288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</row>
    <row r="32" spans="1:53" s="162" customFormat="1" ht="12" customHeight="1" x14ac:dyDescent="0.25">
      <c r="A32" s="250">
        <v>45301</v>
      </c>
      <c r="B32" s="209" t="s">
        <v>228</v>
      </c>
      <c r="C32" s="251" t="s">
        <v>189</v>
      </c>
      <c r="D32" s="260"/>
      <c r="E32" s="199"/>
      <c r="F32" s="200">
        <v>23.41</v>
      </c>
      <c r="G32" s="261"/>
      <c r="H32" s="275"/>
      <c r="I32" s="173"/>
      <c r="J32" s="173"/>
      <c r="K32" s="173">
        <v>23.41</v>
      </c>
      <c r="L32" s="174"/>
      <c r="M32" s="173"/>
      <c r="N32" s="276"/>
      <c r="O32" s="287"/>
      <c r="P32" s="177"/>
      <c r="Q32" s="177"/>
      <c r="R32" s="177"/>
      <c r="S32" s="177"/>
      <c r="T32" s="210"/>
      <c r="U32" s="177"/>
      <c r="V32" s="178"/>
      <c r="W32" s="177"/>
      <c r="X32" s="177"/>
      <c r="Y32" s="177"/>
      <c r="Z32" s="177"/>
      <c r="AA32" s="288"/>
      <c r="AB32" s="177"/>
      <c r="AC32" s="288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</row>
    <row r="33" spans="1:53" s="162" customFormat="1" ht="12" customHeight="1" x14ac:dyDescent="0.25">
      <c r="A33" s="250">
        <v>45302</v>
      </c>
      <c r="B33" s="209" t="s">
        <v>229</v>
      </c>
      <c r="C33" s="251" t="s">
        <v>189</v>
      </c>
      <c r="D33" s="260"/>
      <c r="E33" s="199">
        <v>1750</v>
      </c>
      <c r="F33" s="200"/>
      <c r="G33" s="261"/>
      <c r="H33" s="275"/>
      <c r="I33" s="173"/>
      <c r="J33" s="173"/>
      <c r="K33" s="173"/>
      <c r="L33" s="174"/>
      <c r="M33" s="173"/>
      <c r="N33" s="276"/>
      <c r="O33" s="287"/>
      <c r="P33" s="177"/>
      <c r="Q33" s="177"/>
      <c r="R33" s="177"/>
      <c r="S33" s="177"/>
      <c r="T33" s="210"/>
      <c r="U33" s="177"/>
      <c r="V33" s="178"/>
      <c r="W33" s="177"/>
      <c r="X33" s="177"/>
      <c r="Y33" s="177"/>
      <c r="Z33" s="177">
        <v>1750</v>
      </c>
      <c r="AA33" s="288"/>
      <c r="AB33" s="177"/>
      <c r="AC33" s="288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</row>
    <row r="34" spans="1:53" s="162" customFormat="1" ht="12" customHeight="1" x14ac:dyDescent="0.25">
      <c r="A34" s="250">
        <v>45302</v>
      </c>
      <c r="B34" s="209" t="s">
        <v>230</v>
      </c>
      <c r="C34" s="251" t="s">
        <v>189</v>
      </c>
      <c r="D34" s="260"/>
      <c r="E34" s="199">
        <v>1750</v>
      </c>
      <c r="F34" s="200"/>
      <c r="G34" s="261"/>
      <c r="H34" s="275"/>
      <c r="I34" s="173"/>
      <c r="J34" s="173"/>
      <c r="K34" s="173"/>
      <c r="L34" s="174"/>
      <c r="M34" s="173"/>
      <c r="N34" s="276"/>
      <c r="O34" s="287"/>
      <c r="P34" s="177"/>
      <c r="Q34" s="177"/>
      <c r="R34" s="177"/>
      <c r="S34" s="177"/>
      <c r="T34" s="210"/>
      <c r="U34" s="177"/>
      <c r="V34" s="178"/>
      <c r="W34" s="177"/>
      <c r="X34" s="177"/>
      <c r="Y34" s="177"/>
      <c r="Z34" s="177">
        <v>1750</v>
      </c>
      <c r="AA34" s="288"/>
      <c r="AB34" s="177"/>
      <c r="AC34" s="288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</row>
    <row r="35" spans="1:53" s="162" customFormat="1" ht="12" customHeight="1" x14ac:dyDescent="0.25">
      <c r="A35" s="250">
        <v>45302</v>
      </c>
      <c r="B35" s="209" t="s">
        <v>231</v>
      </c>
      <c r="C35" s="251" t="s">
        <v>189</v>
      </c>
      <c r="D35" s="260">
        <v>100</v>
      </c>
      <c r="E35" s="199"/>
      <c r="F35" s="200"/>
      <c r="G35" s="261">
        <v>100</v>
      </c>
      <c r="H35" s="275"/>
      <c r="I35" s="173"/>
      <c r="J35" s="173"/>
      <c r="K35" s="173"/>
      <c r="L35" s="174"/>
      <c r="M35" s="173"/>
      <c r="N35" s="276"/>
      <c r="O35" s="287"/>
      <c r="P35" s="17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288"/>
      <c r="AB35" s="177"/>
      <c r="AC35" s="288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</row>
    <row r="36" spans="1:53" s="162" customFormat="1" ht="12" customHeight="1" x14ac:dyDescent="0.25">
      <c r="A36" s="250">
        <v>45302</v>
      </c>
      <c r="B36" s="209" t="s">
        <v>232</v>
      </c>
      <c r="C36" s="251" t="s">
        <v>189</v>
      </c>
      <c r="D36" s="260">
        <v>50</v>
      </c>
      <c r="E36" s="199"/>
      <c r="F36" s="200"/>
      <c r="G36" s="261"/>
      <c r="H36" s="275">
        <v>50</v>
      </c>
      <c r="I36" s="173"/>
      <c r="J36" s="173"/>
      <c r="K36" s="173"/>
      <c r="L36" s="174"/>
      <c r="M36" s="173"/>
      <c r="N36" s="276"/>
      <c r="O36" s="287"/>
      <c r="P36" s="177"/>
      <c r="Q36" s="177"/>
      <c r="R36" s="177"/>
      <c r="S36" s="177"/>
      <c r="T36" s="210"/>
      <c r="U36" s="177"/>
      <c r="V36" s="178"/>
      <c r="W36" s="177"/>
      <c r="X36" s="177"/>
      <c r="Y36" s="177"/>
      <c r="Z36" s="177"/>
      <c r="AA36" s="288"/>
      <c r="AB36" s="177"/>
      <c r="AC36" s="288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</row>
    <row r="37" spans="1:53" s="162" customFormat="1" ht="12" customHeight="1" x14ac:dyDescent="0.25">
      <c r="A37" s="250">
        <v>45303</v>
      </c>
      <c r="B37" s="209" t="s">
        <v>241</v>
      </c>
      <c r="C37" s="251" t="s">
        <v>189</v>
      </c>
      <c r="D37" s="260"/>
      <c r="E37" s="199"/>
      <c r="F37" s="200"/>
      <c r="G37" s="261">
        <v>28</v>
      </c>
      <c r="H37" s="275"/>
      <c r="I37" s="173"/>
      <c r="J37" s="173"/>
      <c r="K37" s="173"/>
      <c r="L37" s="174"/>
      <c r="M37" s="173"/>
      <c r="N37" s="276"/>
      <c r="O37" s="287"/>
      <c r="P37" s="177"/>
      <c r="Q37" s="177">
        <v>28</v>
      </c>
      <c r="R37" s="177"/>
      <c r="S37" s="177"/>
      <c r="T37" s="210"/>
      <c r="U37" s="177"/>
      <c r="V37" s="178"/>
      <c r="W37" s="177"/>
      <c r="X37" s="177"/>
      <c r="Y37" s="177"/>
      <c r="Z37" s="177"/>
      <c r="AA37" s="288"/>
      <c r="AB37" s="177"/>
      <c r="AC37" s="288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</row>
    <row r="38" spans="1:53" s="162" customFormat="1" ht="12" customHeight="1" x14ac:dyDescent="0.25">
      <c r="A38" s="250">
        <v>45305</v>
      </c>
      <c r="B38" s="209" t="s">
        <v>233</v>
      </c>
      <c r="C38" s="251" t="s">
        <v>189</v>
      </c>
      <c r="D38" s="260"/>
      <c r="E38" s="199"/>
      <c r="F38" s="200">
        <v>21</v>
      </c>
      <c r="G38" s="261"/>
      <c r="H38" s="275"/>
      <c r="I38" s="173">
        <v>21</v>
      </c>
      <c r="J38" s="173"/>
      <c r="K38" s="173"/>
      <c r="L38" s="174"/>
      <c r="M38" s="173"/>
      <c r="N38" s="276"/>
      <c r="O38" s="287"/>
      <c r="P38" s="177"/>
      <c r="Q38" s="177"/>
      <c r="R38" s="177"/>
      <c r="S38" s="177"/>
      <c r="T38" s="210"/>
      <c r="U38" s="177"/>
      <c r="V38" s="178"/>
      <c r="W38" s="177"/>
      <c r="X38" s="177"/>
      <c r="Y38" s="177"/>
      <c r="Z38" s="177"/>
      <c r="AA38" s="288"/>
      <c r="AB38" s="177"/>
      <c r="AC38" s="288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</row>
    <row r="39" spans="1:53" s="162" customFormat="1" ht="12" customHeight="1" x14ac:dyDescent="0.25">
      <c r="A39" s="250">
        <v>45305</v>
      </c>
      <c r="B39" s="209" t="s">
        <v>234</v>
      </c>
      <c r="C39" s="251" t="s">
        <v>189</v>
      </c>
      <c r="D39" s="260"/>
      <c r="E39" s="199"/>
      <c r="F39" s="200">
        <v>4.4000000000000004</v>
      </c>
      <c r="G39" s="261"/>
      <c r="H39" s="275"/>
      <c r="I39" s="173">
        <v>4.4000000000000004</v>
      </c>
      <c r="J39" s="173"/>
      <c r="K39" s="173"/>
      <c r="L39" s="174"/>
      <c r="M39" s="173"/>
      <c r="N39" s="276"/>
      <c r="O39" s="287"/>
      <c r="P39" s="17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288"/>
      <c r="AB39" s="177"/>
      <c r="AC39" s="288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</row>
    <row r="40" spans="1:53" s="162" customFormat="1" ht="12" customHeight="1" x14ac:dyDescent="0.25">
      <c r="A40" s="250">
        <v>45305</v>
      </c>
      <c r="B40" s="209" t="s">
        <v>235</v>
      </c>
      <c r="C40" s="251" t="s">
        <v>189</v>
      </c>
      <c r="D40" s="260"/>
      <c r="E40" s="199"/>
      <c r="F40" s="200">
        <v>11</v>
      </c>
      <c r="G40" s="261"/>
      <c r="H40" s="275"/>
      <c r="I40" s="173">
        <v>11</v>
      </c>
      <c r="J40" s="173"/>
      <c r="K40" s="173"/>
      <c r="L40" s="174"/>
      <c r="M40" s="173"/>
      <c r="N40" s="276"/>
      <c r="O40" s="287"/>
      <c r="P40" s="17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288"/>
      <c r="AB40" s="177"/>
      <c r="AC40" s="288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</row>
    <row r="41" spans="1:53" s="162" customFormat="1" ht="12" customHeight="1" x14ac:dyDescent="0.25">
      <c r="A41" s="250">
        <v>45305</v>
      </c>
      <c r="B41" s="209" t="s">
        <v>236</v>
      </c>
      <c r="C41" s="251" t="s">
        <v>189</v>
      </c>
      <c r="D41" s="260"/>
      <c r="E41" s="199"/>
      <c r="F41" s="200">
        <v>171</v>
      </c>
      <c r="G41" s="261"/>
      <c r="H41" s="275"/>
      <c r="I41" s="173">
        <v>171</v>
      </c>
      <c r="J41" s="173"/>
      <c r="K41" s="173"/>
      <c r="L41" s="174"/>
      <c r="M41" s="173"/>
      <c r="N41" s="276"/>
      <c r="O41" s="287"/>
      <c r="P41" s="17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288"/>
      <c r="AB41" s="177"/>
      <c r="AC41" s="288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</row>
    <row r="42" spans="1:53" s="162" customFormat="1" ht="12" customHeight="1" x14ac:dyDescent="0.25">
      <c r="A42" s="250">
        <v>45305</v>
      </c>
      <c r="B42" s="209" t="s">
        <v>234</v>
      </c>
      <c r="C42" s="251" t="s">
        <v>189</v>
      </c>
      <c r="D42" s="260"/>
      <c r="E42" s="199"/>
      <c r="F42" s="200">
        <v>25</v>
      </c>
      <c r="G42" s="261"/>
      <c r="H42" s="275"/>
      <c r="I42" s="173">
        <v>25</v>
      </c>
      <c r="J42" s="173"/>
      <c r="K42" s="173"/>
      <c r="L42" s="174"/>
      <c r="M42" s="173"/>
      <c r="N42" s="276"/>
      <c r="O42" s="287"/>
      <c r="P42" s="177"/>
      <c r="Q42" s="177"/>
      <c r="R42" s="177"/>
      <c r="S42" s="177"/>
      <c r="T42" s="210"/>
      <c r="U42" s="177"/>
      <c r="V42" s="178"/>
      <c r="W42" s="177"/>
      <c r="X42" s="177"/>
      <c r="Y42" s="177"/>
      <c r="Z42" s="177"/>
      <c r="AA42" s="288"/>
      <c r="AB42" s="177"/>
      <c r="AC42" s="288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</row>
    <row r="43" spans="1:53" s="162" customFormat="1" ht="12" customHeight="1" x14ac:dyDescent="0.25">
      <c r="A43" s="250">
        <v>45305</v>
      </c>
      <c r="B43" s="209" t="s">
        <v>234</v>
      </c>
      <c r="C43" s="251" t="s">
        <v>189</v>
      </c>
      <c r="D43" s="260"/>
      <c r="E43" s="199"/>
      <c r="F43" s="200">
        <v>25</v>
      </c>
      <c r="G43" s="261"/>
      <c r="H43" s="275"/>
      <c r="I43" s="173">
        <v>25</v>
      </c>
      <c r="J43" s="173"/>
      <c r="K43" s="173"/>
      <c r="L43" s="174"/>
      <c r="M43" s="173"/>
      <c r="N43" s="276"/>
      <c r="O43" s="287"/>
      <c r="P43" s="177"/>
      <c r="Q43" s="177"/>
      <c r="R43" s="177"/>
      <c r="S43" s="177"/>
      <c r="T43" s="210"/>
      <c r="U43" s="177"/>
      <c r="V43" s="178"/>
      <c r="W43" s="177"/>
      <c r="X43" s="177"/>
      <c r="Y43" s="177"/>
      <c r="Z43" s="177"/>
      <c r="AA43" s="288"/>
      <c r="AB43" s="177"/>
      <c r="AC43" s="288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</row>
    <row r="44" spans="1:53" s="162" customFormat="1" ht="12" customHeight="1" x14ac:dyDescent="0.25">
      <c r="A44" s="250">
        <v>45305</v>
      </c>
      <c r="B44" s="209" t="s">
        <v>234</v>
      </c>
      <c r="C44" s="251" t="s">
        <v>189</v>
      </c>
      <c r="D44" s="260"/>
      <c r="E44" s="199"/>
      <c r="F44" s="200">
        <v>6</v>
      </c>
      <c r="G44" s="261"/>
      <c r="H44" s="275"/>
      <c r="I44" s="173">
        <v>6</v>
      </c>
      <c r="J44" s="173"/>
      <c r="K44" s="173"/>
      <c r="L44" s="174"/>
      <c r="M44" s="173"/>
      <c r="N44" s="276"/>
      <c r="O44" s="287"/>
      <c r="P44" s="177"/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288"/>
      <c r="AB44" s="177"/>
      <c r="AC44" s="288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</row>
    <row r="45" spans="1:53" s="162" customFormat="1" ht="12" customHeight="1" x14ac:dyDescent="0.25">
      <c r="A45" s="250">
        <v>45305</v>
      </c>
      <c r="B45" s="209" t="s">
        <v>234</v>
      </c>
      <c r="C45" s="251" t="s">
        <v>189</v>
      </c>
      <c r="D45" s="260"/>
      <c r="E45" s="199"/>
      <c r="F45" s="200">
        <v>1</v>
      </c>
      <c r="G45" s="261"/>
      <c r="H45" s="275"/>
      <c r="I45" s="173">
        <v>1</v>
      </c>
      <c r="J45" s="173"/>
      <c r="K45" s="173"/>
      <c r="L45" s="174"/>
      <c r="M45" s="173"/>
      <c r="N45" s="276"/>
      <c r="O45" s="287"/>
      <c r="P45" s="177"/>
      <c r="Q45" s="177"/>
      <c r="R45" s="177"/>
      <c r="S45" s="177"/>
      <c r="T45" s="210"/>
      <c r="U45" s="177"/>
      <c r="V45" s="178"/>
      <c r="W45" s="177"/>
      <c r="X45" s="177"/>
      <c r="Y45" s="177"/>
      <c r="Z45" s="177"/>
      <c r="AA45" s="288"/>
      <c r="AB45" s="177"/>
      <c r="AC45" s="288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</row>
    <row r="46" spans="1:53" s="162" customFormat="1" ht="12" customHeight="1" x14ac:dyDescent="0.25">
      <c r="A46" s="250">
        <v>45305</v>
      </c>
      <c r="B46" s="209" t="s">
        <v>234</v>
      </c>
      <c r="C46" s="251" t="s">
        <v>189</v>
      </c>
      <c r="D46" s="260"/>
      <c r="E46" s="199"/>
      <c r="F46" s="200">
        <v>1.7</v>
      </c>
      <c r="G46" s="261"/>
      <c r="H46" s="275"/>
      <c r="I46" s="173">
        <v>1.7</v>
      </c>
      <c r="J46" s="173"/>
      <c r="K46" s="173"/>
      <c r="L46" s="174"/>
      <c r="M46" s="173"/>
      <c r="N46" s="276"/>
      <c r="O46" s="287"/>
      <c r="P46" s="17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288"/>
      <c r="AB46" s="177"/>
      <c r="AC46" s="288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</row>
    <row r="47" spans="1:53" s="162" customFormat="1" ht="12" customHeight="1" x14ac:dyDescent="0.25">
      <c r="A47" s="250">
        <v>45305</v>
      </c>
      <c r="B47" s="209" t="s">
        <v>237</v>
      </c>
      <c r="C47" s="251" t="s">
        <v>189</v>
      </c>
      <c r="D47" s="260"/>
      <c r="E47" s="199"/>
      <c r="F47" s="200">
        <v>17.5</v>
      </c>
      <c r="G47" s="261"/>
      <c r="H47" s="275"/>
      <c r="I47" s="173">
        <v>17.5</v>
      </c>
      <c r="J47" s="173"/>
      <c r="K47" s="173"/>
      <c r="L47" s="174"/>
      <c r="M47" s="173"/>
      <c r="N47" s="276"/>
      <c r="O47" s="287"/>
      <c r="P47" s="177"/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288"/>
      <c r="AB47" s="177"/>
      <c r="AC47" s="288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</row>
    <row r="48" spans="1:53" s="162" customFormat="1" ht="12" customHeight="1" x14ac:dyDescent="0.25">
      <c r="A48" s="250">
        <v>45305</v>
      </c>
      <c r="B48" s="209" t="s">
        <v>238</v>
      </c>
      <c r="C48" s="251" t="s">
        <v>189</v>
      </c>
      <c r="D48" s="260"/>
      <c r="E48" s="199"/>
      <c r="F48" s="200"/>
      <c r="G48" s="261">
        <v>5.49</v>
      </c>
      <c r="H48" s="275"/>
      <c r="I48" s="173"/>
      <c r="J48" s="173"/>
      <c r="K48" s="173"/>
      <c r="L48" s="174"/>
      <c r="M48" s="173"/>
      <c r="N48" s="276"/>
      <c r="O48" s="287"/>
      <c r="P48" s="177"/>
      <c r="Q48" s="177"/>
      <c r="R48" s="177"/>
      <c r="S48" s="177"/>
      <c r="T48" s="210"/>
      <c r="U48" s="177"/>
      <c r="V48" s="178">
        <v>5.49</v>
      </c>
      <c r="W48" s="177"/>
      <c r="X48" s="177"/>
      <c r="Y48" s="177"/>
      <c r="Z48" s="177"/>
      <c r="AA48" s="288"/>
      <c r="AB48" s="177"/>
      <c r="AC48" s="288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</row>
    <row r="49" spans="1:53" s="162" customFormat="1" ht="12" customHeight="1" x14ac:dyDescent="0.25">
      <c r="A49" s="250">
        <v>45305</v>
      </c>
      <c r="B49" s="209" t="s">
        <v>243</v>
      </c>
      <c r="C49" s="251" t="s">
        <v>189</v>
      </c>
      <c r="D49" s="260"/>
      <c r="E49" s="199"/>
      <c r="F49" s="200"/>
      <c r="G49" s="261">
        <v>4.8499999999999996</v>
      </c>
      <c r="H49" s="275"/>
      <c r="I49" s="173"/>
      <c r="J49" s="173"/>
      <c r="K49" s="173"/>
      <c r="L49" s="174"/>
      <c r="M49" s="173"/>
      <c r="N49" s="276"/>
      <c r="O49" s="287"/>
      <c r="P49" s="177"/>
      <c r="Q49" s="177"/>
      <c r="R49" s="177"/>
      <c r="S49" s="177"/>
      <c r="T49" s="210"/>
      <c r="U49" s="177"/>
      <c r="V49" s="178">
        <v>4.8499999999999996</v>
      </c>
      <c r="W49" s="177"/>
      <c r="X49" s="177"/>
      <c r="Y49" s="177"/>
      <c r="Z49" s="177"/>
      <c r="AA49" s="288"/>
      <c r="AB49" s="177"/>
      <c r="AC49" s="288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</row>
    <row r="50" spans="1:53" s="162" customFormat="1" ht="12" customHeight="1" x14ac:dyDescent="0.25">
      <c r="A50" s="250">
        <v>45305</v>
      </c>
      <c r="B50" s="209" t="s">
        <v>239</v>
      </c>
      <c r="C50" s="251" t="s">
        <v>189</v>
      </c>
      <c r="D50" s="260"/>
      <c r="E50" s="199"/>
      <c r="F50" s="200"/>
      <c r="G50" s="261">
        <v>50</v>
      </c>
      <c r="H50" s="275"/>
      <c r="I50" s="173"/>
      <c r="J50" s="173"/>
      <c r="K50" s="173"/>
      <c r="L50" s="174"/>
      <c r="M50" s="173"/>
      <c r="N50" s="276"/>
      <c r="O50" s="287"/>
      <c r="P50" s="177"/>
      <c r="Q50" s="177"/>
      <c r="R50" s="177"/>
      <c r="S50" s="177">
        <v>50</v>
      </c>
      <c r="T50" s="210"/>
      <c r="U50" s="177"/>
      <c r="V50" s="178"/>
      <c r="W50" s="177"/>
      <c r="X50" s="177"/>
      <c r="Y50" s="177"/>
      <c r="Z50" s="177"/>
      <c r="AA50" s="288"/>
      <c r="AB50" s="177"/>
      <c r="AC50" s="288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</row>
    <row r="51" spans="1:53" s="162" customFormat="1" ht="12" customHeight="1" x14ac:dyDescent="0.25">
      <c r="A51" s="250">
        <v>45311</v>
      </c>
      <c r="B51" s="209" t="s">
        <v>244</v>
      </c>
      <c r="C51" s="251" t="s">
        <v>189</v>
      </c>
      <c r="D51" s="260"/>
      <c r="E51" s="199">
        <v>49.98</v>
      </c>
      <c r="F51" s="200"/>
      <c r="G51" s="261"/>
      <c r="H51" s="275"/>
      <c r="I51" s="173"/>
      <c r="J51" s="173"/>
      <c r="K51" s="173"/>
      <c r="L51" s="174"/>
      <c r="M51" s="173"/>
      <c r="N51" s="276"/>
      <c r="O51" s="287"/>
      <c r="P51" s="177">
        <v>49.98</v>
      </c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288"/>
      <c r="AB51" s="177"/>
      <c r="AC51" s="288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</row>
    <row r="52" spans="1:53" s="162" customFormat="1" ht="12" customHeight="1" x14ac:dyDescent="0.25">
      <c r="A52" s="250">
        <v>45311</v>
      </c>
      <c r="B52" s="209" t="s">
        <v>245</v>
      </c>
      <c r="C52" s="251" t="s">
        <v>189</v>
      </c>
      <c r="D52" s="260"/>
      <c r="E52" s="199"/>
      <c r="F52" s="200">
        <v>16</v>
      </c>
      <c r="G52" s="261"/>
      <c r="H52" s="275"/>
      <c r="I52" s="173">
        <v>16</v>
      </c>
      <c r="J52" s="173"/>
      <c r="K52" s="173"/>
      <c r="L52" s="174"/>
      <c r="M52" s="173"/>
      <c r="N52" s="276"/>
      <c r="O52" s="287"/>
      <c r="P52" s="177"/>
      <c r="Q52" s="177"/>
      <c r="R52" s="177"/>
      <c r="S52" s="177"/>
      <c r="T52" s="210"/>
      <c r="U52" s="177"/>
      <c r="V52" s="178"/>
      <c r="W52" s="177"/>
      <c r="X52" s="177"/>
      <c r="Y52" s="177"/>
      <c r="Z52" s="177"/>
      <c r="AA52" s="288"/>
      <c r="AB52" s="177"/>
      <c r="AC52" s="288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</row>
    <row r="53" spans="1:53" s="162" customFormat="1" ht="12" customHeight="1" x14ac:dyDescent="0.25">
      <c r="A53" s="250">
        <v>45311</v>
      </c>
      <c r="B53" s="209" t="s">
        <v>246</v>
      </c>
      <c r="C53" s="251" t="s">
        <v>189</v>
      </c>
      <c r="D53" s="260">
        <v>160</v>
      </c>
      <c r="E53" s="199"/>
      <c r="F53" s="200"/>
      <c r="G53" s="261"/>
      <c r="H53" s="275"/>
      <c r="I53" s="173">
        <v>160</v>
      </c>
      <c r="J53" s="173"/>
      <c r="K53" s="173"/>
      <c r="L53" s="174"/>
      <c r="M53" s="173"/>
      <c r="N53" s="276"/>
      <c r="O53" s="287"/>
      <c r="P53" s="177"/>
      <c r="Q53" s="177"/>
      <c r="R53" s="177"/>
      <c r="S53" s="177"/>
      <c r="T53" s="210"/>
      <c r="U53" s="177"/>
      <c r="V53" s="178"/>
      <c r="W53" s="177"/>
      <c r="X53" s="177"/>
      <c r="Y53" s="177"/>
      <c r="Z53" s="177"/>
      <c r="AA53" s="288"/>
      <c r="AB53" s="177"/>
      <c r="AC53" s="288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</row>
    <row r="54" spans="1:53" s="162" customFormat="1" ht="12" customHeight="1" x14ac:dyDescent="0.25">
      <c r="A54" s="250">
        <v>45311</v>
      </c>
      <c r="B54" s="209" t="s">
        <v>247</v>
      </c>
      <c r="C54" s="251" t="s">
        <v>189</v>
      </c>
      <c r="D54" s="260">
        <v>39</v>
      </c>
      <c r="E54" s="199"/>
      <c r="F54" s="200"/>
      <c r="G54" s="261"/>
      <c r="H54" s="275"/>
      <c r="I54" s="173">
        <v>39</v>
      </c>
      <c r="J54" s="173"/>
      <c r="K54" s="173"/>
      <c r="L54" s="174"/>
      <c r="M54" s="173"/>
      <c r="N54" s="276"/>
      <c r="O54" s="287"/>
      <c r="P54" s="177"/>
      <c r="Q54" s="177"/>
      <c r="R54" s="177"/>
      <c r="S54" s="177"/>
      <c r="T54" s="210"/>
      <c r="U54" s="177"/>
      <c r="V54" s="178"/>
      <c r="W54" s="177"/>
      <c r="X54" s="177"/>
      <c r="Y54" s="177"/>
      <c r="Z54" s="177"/>
      <c r="AA54" s="288"/>
      <c r="AB54" s="177"/>
      <c r="AC54" s="288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</row>
    <row r="55" spans="1:53" s="162" customFormat="1" ht="12" customHeight="1" x14ac:dyDescent="0.25">
      <c r="A55" s="250">
        <v>45311</v>
      </c>
      <c r="B55" s="209" t="s">
        <v>248</v>
      </c>
      <c r="C55" s="251" t="s">
        <v>189</v>
      </c>
      <c r="D55" s="260"/>
      <c r="E55" s="199"/>
      <c r="F55" s="200">
        <v>47.1</v>
      </c>
      <c r="G55" s="261"/>
      <c r="H55" s="275"/>
      <c r="I55" s="173">
        <v>47.1</v>
      </c>
      <c r="J55" s="173"/>
      <c r="K55" s="173"/>
      <c r="L55" s="174"/>
      <c r="M55" s="173"/>
      <c r="N55" s="276"/>
      <c r="O55" s="287"/>
      <c r="P55" s="177"/>
      <c r="Q55" s="177"/>
      <c r="R55" s="177"/>
      <c r="S55" s="177"/>
      <c r="T55" s="210"/>
      <c r="U55" s="177"/>
      <c r="V55" s="178"/>
      <c r="W55" s="177"/>
      <c r="X55" s="177"/>
      <c r="Y55" s="177"/>
      <c r="Z55" s="177"/>
      <c r="AA55" s="288"/>
      <c r="AB55" s="177"/>
      <c r="AC55" s="288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</row>
    <row r="56" spans="1:53" s="162" customFormat="1" ht="12" customHeight="1" x14ac:dyDescent="0.25">
      <c r="A56" s="250">
        <v>45311</v>
      </c>
      <c r="B56" s="209" t="s">
        <v>249</v>
      </c>
      <c r="C56" s="251" t="s">
        <v>189</v>
      </c>
      <c r="D56" s="260"/>
      <c r="E56" s="199"/>
      <c r="F56" s="200">
        <v>29</v>
      </c>
      <c r="G56" s="261"/>
      <c r="H56" s="275"/>
      <c r="I56" s="173">
        <v>29</v>
      </c>
      <c r="J56" s="173"/>
      <c r="K56" s="173"/>
      <c r="L56" s="174"/>
      <c r="M56" s="173"/>
      <c r="N56" s="276"/>
      <c r="O56" s="287"/>
      <c r="P56" s="177"/>
      <c r="Q56" s="177"/>
      <c r="R56" s="177"/>
      <c r="S56" s="177"/>
      <c r="T56" s="210"/>
      <c r="U56" s="177"/>
      <c r="V56" s="178"/>
      <c r="W56" s="177"/>
      <c r="X56" s="177"/>
      <c r="Y56" s="177"/>
      <c r="Z56" s="177"/>
      <c r="AA56" s="288"/>
      <c r="AB56" s="177"/>
      <c r="AC56" s="288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</row>
    <row r="57" spans="1:53" s="162" customFormat="1" ht="12" customHeight="1" x14ac:dyDescent="0.25">
      <c r="A57" s="250">
        <v>45311</v>
      </c>
      <c r="B57" s="209" t="s">
        <v>250</v>
      </c>
      <c r="C57" s="251" t="s">
        <v>189</v>
      </c>
      <c r="D57" s="260"/>
      <c r="E57" s="199"/>
      <c r="F57" s="200">
        <v>64</v>
      </c>
      <c r="G57" s="261"/>
      <c r="H57" s="275"/>
      <c r="I57" s="173">
        <v>64</v>
      </c>
      <c r="J57" s="173"/>
      <c r="K57" s="173"/>
      <c r="L57" s="174"/>
      <c r="M57" s="173"/>
      <c r="N57" s="276"/>
      <c r="O57" s="287"/>
      <c r="P57" s="177"/>
      <c r="Q57" s="177"/>
      <c r="R57" s="177"/>
      <c r="S57" s="177"/>
      <c r="T57" s="210"/>
      <c r="U57" s="177"/>
      <c r="V57" s="178"/>
      <c r="W57" s="177"/>
      <c r="X57" s="177"/>
      <c r="Y57" s="177"/>
      <c r="Z57" s="177"/>
      <c r="AA57" s="288"/>
      <c r="AB57" s="177"/>
      <c r="AC57" s="288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</row>
    <row r="58" spans="1:53" s="162" customFormat="1" ht="12" customHeight="1" x14ac:dyDescent="0.25">
      <c r="A58" s="250">
        <v>45311</v>
      </c>
      <c r="B58" s="209" t="s">
        <v>251</v>
      </c>
      <c r="C58" s="251" t="s">
        <v>189</v>
      </c>
      <c r="D58" s="260"/>
      <c r="E58" s="199"/>
      <c r="F58" s="200">
        <v>76</v>
      </c>
      <c r="G58" s="261"/>
      <c r="H58" s="275"/>
      <c r="I58" s="173">
        <v>76</v>
      </c>
      <c r="J58" s="173"/>
      <c r="K58" s="173"/>
      <c r="L58" s="174"/>
      <c r="M58" s="173"/>
      <c r="N58" s="276"/>
      <c r="O58" s="287"/>
      <c r="P58" s="177"/>
      <c r="Q58" s="177"/>
      <c r="R58" s="177"/>
      <c r="S58" s="177"/>
      <c r="T58" s="210"/>
      <c r="U58" s="177"/>
      <c r="V58" s="178"/>
      <c r="W58" s="177"/>
      <c r="X58" s="177"/>
      <c r="Y58" s="177"/>
      <c r="Z58" s="177"/>
      <c r="AA58" s="288"/>
      <c r="AB58" s="177"/>
      <c r="AC58" s="288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</row>
    <row r="59" spans="1:53" s="162" customFormat="1" ht="12" customHeight="1" x14ac:dyDescent="0.25">
      <c r="A59" s="250">
        <v>45311</v>
      </c>
      <c r="B59" s="209" t="s">
        <v>252</v>
      </c>
      <c r="C59" s="251" t="s">
        <v>189</v>
      </c>
      <c r="D59" s="260"/>
      <c r="E59" s="199"/>
      <c r="F59" s="200">
        <v>37</v>
      </c>
      <c r="G59" s="261"/>
      <c r="H59" s="275"/>
      <c r="I59" s="173">
        <v>37</v>
      </c>
      <c r="J59" s="173"/>
      <c r="K59" s="173"/>
      <c r="L59" s="174"/>
      <c r="M59" s="173"/>
      <c r="N59" s="276"/>
      <c r="O59" s="287"/>
      <c r="P59" s="177"/>
      <c r="Q59" s="177"/>
      <c r="R59" s="177"/>
      <c r="S59" s="177"/>
      <c r="T59" s="210"/>
      <c r="U59" s="177"/>
      <c r="V59" s="178"/>
      <c r="W59" s="177"/>
      <c r="X59" s="177"/>
      <c r="Y59" s="177"/>
      <c r="Z59" s="177"/>
      <c r="AA59" s="288"/>
      <c r="AB59" s="177"/>
      <c r="AC59" s="288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</row>
    <row r="60" spans="1:53" s="162" customFormat="1" ht="12" customHeight="1" x14ac:dyDescent="0.25">
      <c r="A60" s="250">
        <v>45311</v>
      </c>
      <c r="B60" s="209" t="s">
        <v>253</v>
      </c>
      <c r="C60" s="251" t="s">
        <v>189</v>
      </c>
      <c r="D60" s="260"/>
      <c r="E60" s="199"/>
      <c r="F60" s="200">
        <v>1.4</v>
      </c>
      <c r="G60" s="261"/>
      <c r="H60" s="275"/>
      <c r="I60" s="173">
        <v>1.4</v>
      </c>
      <c r="J60" s="173"/>
      <c r="K60" s="173"/>
      <c r="L60" s="174"/>
      <c r="M60" s="173"/>
      <c r="N60" s="276"/>
      <c r="O60" s="287"/>
      <c r="P60" s="177"/>
      <c r="Q60" s="177"/>
      <c r="R60" s="177"/>
      <c r="S60" s="177"/>
      <c r="T60" s="210"/>
      <c r="U60" s="177"/>
      <c r="V60" s="178"/>
      <c r="W60" s="177"/>
      <c r="X60" s="177"/>
      <c r="Y60" s="177"/>
      <c r="Z60" s="177"/>
      <c r="AA60" s="288"/>
      <c r="AB60" s="177"/>
      <c r="AC60" s="288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</row>
    <row r="61" spans="1:53" s="162" customFormat="1" ht="12" customHeight="1" x14ac:dyDescent="0.25">
      <c r="A61" s="250">
        <v>45311</v>
      </c>
      <c r="B61" s="209" t="s">
        <v>254</v>
      </c>
      <c r="C61" s="251" t="s">
        <v>189</v>
      </c>
      <c r="D61" s="260"/>
      <c r="E61" s="199"/>
      <c r="F61" s="200">
        <v>66.7</v>
      </c>
      <c r="G61" s="261"/>
      <c r="H61" s="275"/>
      <c r="I61" s="173">
        <v>66.7</v>
      </c>
      <c r="J61" s="173"/>
      <c r="K61" s="173"/>
      <c r="L61" s="174"/>
      <c r="M61" s="173"/>
      <c r="N61" s="276"/>
      <c r="O61" s="287"/>
      <c r="P61" s="177"/>
      <c r="Q61" s="177"/>
      <c r="R61" s="177"/>
      <c r="S61" s="177"/>
      <c r="T61" s="210"/>
      <c r="U61" s="177"/>
      <c r="V61" s="178"/>
      <c r="W61" s="177"/>
      <c r="X61" s="177"/>
      <c r="Y61" s="177"/>
      <c r="Z61" s="177"/>
      <c r="AA61" s="288"/>
      <c r="AB61" s="177"/>
      <c r="AC61" s="288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</row>
    <row r="62" spans="1:53" s="162" customFormat="1" ht="12" customHeight="1" x14ac:dyDescent="0.25">
      <c r="A62" s="250">
        <v>45311</v>
      </c>
      <c r="B62" s="209" t="s">
        <v>255</v>
      </c>
      <c r="C62" s="251" t="s">
        <v>189</v>
      </c>
      <c r="D62" s="260"/>
      <c r="E62" s="199"/>
      <c r="F62" s="200">
        <v>28</v>
      </c>
      <c r="G62" s="261"/>
      <c r="H62" s="275"/>
      <c r="I62" s="173">
        <v>28</v>
      </c>
      <c r="J62" s="173"/>
      <c r="K62" s="173"/>
      <c r="L62" s="174"/>
      <c r="M62" s="173"/>
      <c r="N62" s="276"/>
      <c r="O62" s="287"/>
      <c r="P62" s="177"/>
      <c r="Q62" s="177"/>
      <c r="R62" s="177"/>
      <c r="S62" s="177"/>
      <c r="T62" s="210"/>
      <c r="U62" s="177"/>
      <c r="V62" s="178"/>
      <c r="W62" s="177"/>
      <c r="X62" s="177"/>
      <c r="Y62" s="177"/>
      <c r="Z62" s="177"/>
      <c r="AA62" s="288"/>
      <c r="AB62" s="177"/>
      <c r="AC62" s="288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</row>
    <row r="63" spans="1:53" s="162" customFormat="1" ht="12" customHeight="1" x14ac:dyDescent="0.25">
      <c r="A63" s="250">
        <v>45311</v>
      </c>
      <c r="B63" s="209" t="s">
        <v>257</v>
      </c>
      <c r="C63" s="251" t="s">
        <v>189</v>
      </c>
      <c r="D63" s="260"/>
      <c r="E63" s="199"/>
      <c r="F63" s="200">
        <v>43.5</v>
      </c>
      <c r="G63" s="261"/>
      <c r="H63" s="275"/>
      <c r="I63" s="173">
        <v>43.5</v>
      </c>
      <c r="J63" s="173"/>
      <c r="K63" s="173"/>
      <c r="L63" s="174"/>
      <c r="M63" s="173"/>
      <c r="N63" s="276"/>
      <c r="O63" s="287"/>
      <c r="P63" s="177"/>
      <c r="Q63" s="177"/>
      <c r="R63" s="177"/>
      <c r="S63" s="177"/>
      <c r="T63" s="210"/>
      <c r="U63" s="177"/>
      <c r="V63" s="178"/>
      <c r="W63" s="177"/>
      <c r="X63" s="177"/>
      <c r="Y63" s="177"/>
      <c r="Z63" s="177"/>
      <c r="AA63" s="288"/>
      <c r="AB63" s="177"/>
      <c r="AC63" s="288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</row>
    <row r="64" spans="1:53" s="162" customFormat="1" ht="12" customHeight="1" x14ac:dyDescent="0.25">
      <c r="A64" s="250">
        <v>45311</v>
      </c>
      <c r="B64" s="209" t="s">
        <v>255</v>
      </c>
      <c r="C64" s="251" t="s">
        <v>189</v>
      </c>
      <c r="D64" s="260"/>
      <c r="E64" s="199"/>
      <c r="F64" s="200">
        <v>17</v>
      </c>
      <c r="G64" s="261"/>
      <c r="H64" s="275"/>
      <c r="I64" s="173">
        <v>17</v>
      </c>
      <c r="J64" s="173"/>
      <c r="K64" s="173"/>
      <c r="L64" s="174"/>
      <c r="M64" s="173"/>
      <c r="N64" s="276"/>
      <c r="O64" s="287"/>
      <c r="P64" s="177"/>
      <c r="Q64" s="177"/>
      <c r="R64" s="177"/>
      <c r="S64" s="177"/>
      <c r="T64" s="210"/>
      <c r="U64" s="177"/>
      <c r="V64" s="178"/>
      <c r="W64" s="177"/>
      <c r="X64" s="177"/>
      <c r="Y64" s="177"/>
      <c r="Z64" s="177"/>
      <c r="AA64" s="288"/>
      <c r="AB64" s="177"/>
      <c r="AC64" s="288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</row>
    <row r="65" spans="1:53" s="162" customFormat="1" ht="12" customHeight="1" x14ac:dyDescent="0.25">
      <c r="A65" s="250">
        <v>45311</v>
      </c>
      <c r="B65" s="209" t="s">
        <v>256</v>
      </c>
      <c r="C65" s="251" t="s">
        <v>189</v>
      </c>
      <c r="D65" s="260"/>
      <c r="E65" s="199"/>
      <c r="F65" s="200">
        <v>22</v>
      </c>
      <c r="G65" s="261"/>
      <c r="H65" s="275"/>
      <c r="I65" s="173">
        <v>22</v>
      </c>
      <c r="J65" s="173"/>
      <c r="K65" s="173"/>
      <c r="L65" s="174"/>
      <c r="M65" s="173"/>
      <c r="N65" s="276"/>
      <c r="O65" s="287"/>
      <c r="P65" s="177"/>
      <c r="Q65" s="177"/>
      <c r="R65" s="177"/>
      <c r="S65" s="177"/>
      <c r="T65" s="210"/>
      <c r="U65" s="177"/>
      <c r="V65" s="178"/>
      <c r="W65" s="177"/>
      <c r="X65" s="177"/>
      <c r="Y65" s="177"/>
      <c r="Z65" s="177"/>
      <c r="AA65" s="288"/>
      <c r="AB65" s="177"/>
      <c r="AC65" s="288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</row>
    <row r="66" spans="1:53" s="162" customFormat="1" ht="12" customHeight="1" x14ac:dyDescent="0.25">
      <c r="A66" s="250">
        <v>45311</v>
      </c>
      <c r="B66" s="209" t="s">
        <v>231</v>
      </c>
      <c r="C66" s="251" t="s">
        <v>189</v>
      </c>
      <c r="D66" s="260">
        <v>900</v>
      </c>
      <c r="E66" s="199"/>
      <c r="F66" s="200"/>
      <c r="G66" s="261">
        <v>900</v>
      </c>
      <c r="H66" s="275"/>
      <c r="I66" s="173"/>
      <c r="J66" s="173"/>
      <c r="K66" s="173"/>
      <c r="L66" s="174"/>
      <c r="M66" s="173"/>
      <c r="N66" s="276"/>
      <c r="O66" s="287"/>
      <c r="P66" s="17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288"/>
      <c r="AB66" s="177"/>
      <c r="AC66" s="288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</row>
    <row r="67" spans="1:53" s="162" customFormat="1" ht="12" customHeight="1" x14ac:dyDescent="0.25">
      <c r="A67" s="250">
        <v>45313</v>
      </c>
      <c r="B67" s="209" t="s">
        <v>268</v>
      </c>
      <c r="C67" s="251" t="s">
        <v>189</v>
      </c>
      <c r="D67" s="260"/>
      <c r="E67" s="199">
        <v>99</v>
      </c>
      <c r="F67" s="200"/>
      <c r="G67" s="261"/>
      <c r="H67" s="275"/>
      <c r="I67" s="173"/>
      <c r="J67" s="173"/>
      <c r="K67" s="173"/>
      <c r="L67" s="174"/>
      <c r="M67" s="173"/>
      <c r="N67" s="276"/>
      <c r="O67" s="287"/>
      <c r="P67" s="177"/>
      <c r="Q67" s="177"/>
      <c r="R67" s="177"/>
      <c r="S67" s="177"/>
      <c r="T67" s="210"/>
      <c r="U67" s="177">
        <v>99</v>
      </c>
      <c r="V67" s="178"/>
      <c r="W67" s="177"/>
      <c r="X67" s="177"/>
      <c r="Y67" s="177"/>
      <c r="Z67" s="177"/>
      <c r="AA67" s="288"/>
      <c r="AB67" s="177"/>
      <c r="AC67" s="288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</row>
    <row r="68" spans="1:53" s="162" customFormat="1" ht="12" customHeight="1" x14ac:dyDescent="0.25">
      <c r="A68" s="250">
        <v>45313</v>
      </c>
      <c r="B68" s="209" t="s">
        <v>190</v>
      </c>
      <c r="C68" s="251" t="s">
        <v>189</v>
      </c>
      <c r="D68" s="260"/>
      <c r="E68" s="199">
        <v>2</v>
      </c>
      <c r="F68" s="200"/>
      <c r="G68" s="261"/>
      <c r="H68" s="275"/>
      <c r="I68" s="173"/>
      <c r="J68" s="173"/>
      <c r="K68" s="173"/>
      <c r="L68" s="174"/>
      <c r="M68" s="173"/>
      <c r="N68" s="276"/>
      <c r="O68" s="287"/>
      <c r="P68" s="177"/>
      <c r="Q68" s="177"/>
      <c r="R68" s="177"/>
      <c r="S68" s="177"/>
      <c r="T68" s="210"/>
      <c r="U68" s="177">
        <v>2</v>
      </c>
      <c r="V68" s="178"/>
      <c r="W68" s="177"/>
      <c r="X68" s="177"/>
      <c r="Y68" s="177"/>
      <c r="Z68" s="177"/>
      <c r="AA68" s="288"/>
      <c r="AB68" s="177"/>
      <c r="AC68" s="288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</row>
    <row r="69" spans="1:53" s="162" customFormat="1" ht="12" customHeight="1" x14ac:dyDescent="0.25">
      <c r="A69" s="250">
        <v>45314</v>
      </c>
      <c r="B69" s="209" t="s">
        <v>258</v>
      </c>
      <c r="C69" s="251" t="s">
        <v>189</v>
      </c>
      <c r="D69" s="260">
        <v>600</v>
      </c>
      <c r="E69" s="199"/>
      <c r="F69" s="200"/>
      <c r="G69" s="261"/>
      <c r="H69" s="275">
        <v>600</v>
      </c>
      <c r="I69" s="173"/>
      <c r="J69" s="173"/>
      <c r="K69" s="173"/>
      <c r="L69" s="174"/>
      <c r="M69" s="173"/>
      <c r="N69" s="276"/>
      <c r="O69" s="287"/>
      <c r="P69" s="177"/>
      <c r="Q69" s="177"/>
      <c r="R69" s="177"/>
      <c r="S69" s="177"/>
      <c r="T69" s="210"/>
      <c r="U69" s="177"/>
      <c r="V69" s="178"/>
      <c r="W69" s="177"/>
      <c r="X69" s="177"/>
      <c r="Y69" s="177"/>
      <c r="Z69" s="177"/>
      <c r="AA69" s="288"/>
      <c r="AB69" s="177"/>
      <c r="AC69" s="288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</row>
    <row r="70" spans="1:53" s="162" customFormat="1" ht="12" customHeight="1" x14ac:dyDescent="0.25">
      <c r="A70" s="250">
        <v>45317</v>
      </c>
      <c r="B70" s="209" t="s">
        <v>192</v>
      </c>
      <c r="C70" s="251" t="s">
        <v>189</v>
      </c>
      <c r="D70" s="260"/>
      <c r="E70" s="199">
        <v>180.84</v>
      </c>
      <c r="F70" s="200"/>
      <c r="G70" s="261"/>
      <c r="H70" s="275"/>
      <c r="I70" s="173"/>
      <c r="J70" s="173"/>
      <c r="K70" s="173"/>
      <c r="L70" s="174"/>
      <c r="M70" s="173"/>
      <c r="N70" s="276"/>
      <c r="O70" s="287"/>
      <c r="P70" s="177"/>
      <c r="Q70" s="177"/>
      <c r="R70" s="177"/>
      <c r="S70" s="177"/>
      <c r="T70" s="210"/>
      <c r="U70" s="177">
        <v>180.84</v>
      </c>
      <c r="V70" s="178"/>
      <c r="W70" s="177"/>
      <c r="X70" s="177"/>
      <c r="Y70" s="177"/>
      <c r="Z70" s="177"/>
      <c r="AA70" s="288"/>
      <c r="AB70" s="177"/>
      <c r="AC70" s="288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</row>
    <row r="71" spans="1:53" s="162" customFormat="1" ht="12" customHeight="1" x14ac:dyDescent="0.25">
      <c r="A71" s="250">
        <v>45317</v>
      </c>
      <c r="B71" s="209" t="s">
        <v>259</v>
      </c>
      <c r="C71" s="251" t="s">
        <v>189</v>
      </c>
      <c r="D71" s="260">
        <v>53.2</v>
      </c>
      <c r="E71" s="199"/>
      <c r="F71" s="200"/>
      <c r="G71" s="261"/>
      <c r="H71" s="275"/>
      <c r="I71" s="173">
        <v>53.2</v>
      </c>
      <c r="J71" s="173"/>
      <c r="K71" s="173"/>
      <c r="L71" s="174"/>
      <c r="M71" s="173"/>
      <c r="N71" s="276"/>
      <c r="O71" s="287"/>
      <c r="P71" s="177"/>
      <c r="Q71" s="177"/>
      <c r="R71" s="177"/>
      <c r="S71" s="177"/>
      <c r="T71" s="210"/>
      <c r="U71" s="177"/>
      <c r="V71" s="178"/>
      <c r="W71" s="177"/>
      <c r="X71" s="177"/>
      <c r="Y71" s="177"/>
      <c r="Z71" s="177"/>
      <c r="AA71" s="288"/>
      <c r="AB71" s="177"/>
      <c r="AC71" s="288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</row>
    <row r="72" spans="1:53" s="162" customFormat="1" ht="12" customHeight="1" x14ac:dyDescent="0.25">
      <c r="A72" s="250">
        <v>45317</v>
      </c>
      <c r="B72" s="209" t="s">
        <v>260</v>
      </c>
      <c r="C72" s="251" t="s">
        <v>189</v>
      </c>
      <c r="D72" s="260"/>
      <c r="E72" s="199"/>
      <c r="F72" s="200">
        <v>14.5</v>
      </c>
      <c r="G72" s="261"/>
      <c r="H72" s="275"/>
      <c r="I72" s="173">
        <v>14.5</v>
      </c>
      <c r="J72" s="173"/>
      <c r="K72" s="173"/>
      <c r="L72" s="174"/>
      <c r="M72" s="173"/>
      <c r="N72" s="276"/>
      <c r="O72" s="287"/>
      <c r="P72" s="177"/>
      <c r="Q72" s="177"/>
      <c r="R72" s="177"/>
      <c r="S72" s="177"/>
      <c r="T72" s="210"/>
      <c r="U72" s="177"/>
      <c r="V72" s="178"/>
      <c r="W72" s="177"/>
      <c r="X72" s="177"/>
      <c r="Y72" s="177"/>
      <c r="Z72" s="177"/>
      <c r="AA72" s="288"/>
      <c r="AB72" s="177"/>
      <c r="AC72" s="288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</row>
    <row r="73" spans="1:53" s="162" customFormat="1" ht="12" customHeight="1" x14ac:dyDescent="0.25">
      <c r="A73" s="250">
        <v>45317</v>
      </c>
      <c r="B73" s="209" t="s">
        <v>261</v>
      </c>
      <c r="C73" s="251" t="s">
        <v>189</v>
      </c>
      <c r="D73" s="260"/>
      <c r="E73" s="199"/>
      <c r="F73" s="200">
        <v>20</v>
      </c>
      <c r="G73" s="261"/>
      <c r="H73" s="275"/>
      <c r="I73" s="173">
        <v>20</v>
      </c>
      <c r="J73" s="173"/>
      <c r="K73" s="173"/>
      <c r="L73" s="174"/>
      <c r="M73" s="173"/>
      <c r="N73" s="276"/>
      <c r="O73" s="287"/>
      <c r="P73" s="177"/>
      <c r="Q73" s="177"/>
      <c r="R73" s="177"/>
      <c r="S73" s="177"/>
      <c r="T73" s="210"/>
      <c r="U73" s="177"/>
      <c r="V73" s="178"/>
      <c r="W73" s="177"/>
      <c r="X73" s="177"/>
      <c r="Y73" s="177"/>
      <c r="Z73" s="177"/>
      <c r="AA73" s="288"/>
      <c r="AB73" s="177"/>
      <c r="AC73" s="288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</row>
    <row r="74" spans="1:53" s="162" customFormat="1" ht="12" customHeight="1" x14ac:dyDescent="0.25">
      <c r="A74" s="250">
        <v>45317</v>
      </c>
      <c r="B74" s="209" t="s">
        <v>262</v>
      </c>
      <c r="C74" s="251" t="s">
        <v>189</v>
      </c>
      <c r="D74" s="260"/>
      <c r="E74" s="199"/>
      <c r="F74" s="200">
        <v>8.6999999999999993</v>
      </c>
      <c r="G74" s="261"/>
      <c r="H74" s="275"/>
      <c r="I74" s="173">
        <v>8.6999999999999993</v>
      </c>
      <c r="J74" s="173"/>
      <c r="K74" s="173"/>
      <c r="L74" s="174"/>
      <c r="M74" s="173"/>
      <c r="N74" s="276"/>
      <c r="O74" s="287"/>
      <c r="P74" s="177"/>
      <c r="Q74" s="177"/>
      <c r="R74" s="177"/>
      <c r="S74" s="177"/>
      <c r="T74" s="210"/>
      <c r="U74" s="177"/>
      <c r="V74" s="178"/>
      <c r="W74" s="177"/>
      <c r="X74" s="177"/>
      <c r="Y74" s="177"/>
      <c r="Z74" s="177"/>
      <c r="AA74" s="288"/>
      <c r="AB74" s="177"/>
      <c r="AC74" s="288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</row>
    <row r="75" spans="1:53" s="162" customFormat="1" ht="12" customHeight="1" x14ac:dyDescent="0.25">
      <c r="A75" s="250">
        <v>45317</v>
      </c>
      <c r="B75" s="209" t="s">
        <v>263</v>
      </c>
      <c r="C75" s="251" t="s">
        <v>189</v>
      </c>
      <c r="D75" s="260"/>
      <c r="E75" s="199"/>
      <c r="F75" s="200">
        <v>30</v>
      </c>
      <c r="G75" s="261"/>
      <c r="H75" s="275"/>
      <c r="I75" s="173">
        <v>30</v>
      </c>
      <c r="J75" s="173"/>
      <c r="K75" s="173"/>
      <c r="L75" s="174"/>
      <c r="M75" s="173"/>
      <c r="N75" s="276"/>
      <c r="O75" s="287"/>
      <c r="P75" s="177"/>
      <c r="Q75" s="177"/>
      <c r="R75" s="177"/>
      <c r="S75" s="177"/>
      <c r="T75" s="210"/>
      <c r="U75" s="177"/>
      <c r="V75" s="178"/>
      <c r="W75" s="177"/>
      <c r="X75" s="177"/>
      <c r="Y75" s="177"/>
      <c r="Z75" s="177"/>
      <c r="AA75" s="288"/>
      <c r="AB75" s="177"/>
      <c r="AC75" s="288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</row>
    <row r="76" spans="1:53" s="162" customFormat="1" ht="12" customHeight="1" x14ac:dyDescent="0.25">
      <c r="A76" s="250">
        <v>45319</v>
      </c>
      <c r="B76" s="209" t="s">
        <v>264</v>
      </c>
      <c r="C76" s="251" t="s">
        <v>189</v>
      </c>
      <c r="D76" s="260">
        <v>45</v>
      </c>
      <c r="E76" s="199"/>
      <c r="F76" s="200"/>
      <c r="G76" s="261"/>
      <c r="H76" s="275">
        <v>45</v>
      </c>
      <c r="I76" s="173"/>
      <c r="J76" s="173"/>
      <c r="K76" s="173"/>
      <c r="L76" s="174"/>
      <c r="M76" s="173"/>
      <c r="N76" s="276"/>
      <c r="O76" s="287"/>
      <c r="P76" s="177"/>
      <c r="Q76" s="177"/>
      <c r="R76" s="177"/>
      <c r="S76" s="177"/>
      <c r="T76" s="210"/>
      <c r="U76" s="177"/>
      <c r="V76" s="178"/>
      <c r="W76" s="177"/>
      <c r="X76" s="177"/>
      <c r="Y76" s="177"/>
      <c r="Z76" s="177"/>
      <c r="AA76" s="288"/>
      <c r="AB76" s="177"/>
      <c r="AC76" s="288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</row>
    <row r="77" spans="1:53" s="162" customFormat="1" ht="12" customHeight="1" x14ac:dyDescent="0.25">
      <c r="A77" s="250">
        <v>45319</v>
      </c>
      <c r="B77" s="209" t="s">
        <v>266</v>
      </c>
      <c r="C77" s="251" t="s">
        <v>189</v>
      </c>
      <c r="D77" s="260">
        <v>130</v>
      </c>
      <c r="E77" s="199"/>
      <c r="F77" s="200"/>
      <c r="G77" s="261"/>
      <c r="H77" s="275">
        <v>130</v>
      </c>
      <c r="I77" s="173"/>
      <c r="J77" s="173"/>
      <c r="K77" s="173"/>
      <c r="L77" s="174"/>
      <c r="M77" s="173"/>
      <c r="N77" s="276"/>
      <c r="O77" s="287"/>
      <c r="P77" s="177"/>
      <c r="Q77" s="177"/>
      <c r="R77" s="177"/>
      <c r="S77" s="177"/>
      <c r="T77" s="210"/>
      <c r="U77" s="177"/>
      <c r="V77" s="178"/>
      <c r="W77" s="177"/>
      <c r="X77" s="177"/>
      <c r="Y77" s="177"/>
      <c r="Z77" s="177"/>
      <c r="AA77" s="288"/>
      <c r="AB77" s="177"/>
      <c r="AC77" s="288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</row>
    <row r="78" spans="1:53" s="162" customFormat="1" ht="12" customHeight="1" x14ac:dyDescent="0.25">
      <c r="A78" s="250">
        <v>45319</v>
      </c>
      <c r="B78" s="209" t="s">
        <v>267</v>
      </c>
      <c r="C78" s="251" t="s">
        <v>189</v>
      </c>
      <c r="D78" s="260">
        <v>250</v>
      </c>
      <c r="E78" s="199"/>
      <c r="F78" s="200"/>
      <c r="G78" s="261"/>
      <c r="H78" s="275">
        <v>250</v>
      </c>
      <c r="I78" s="173"/>
      <c r="J78" s="173"/>
      <c r="K78" s="173"/>
      <c r="L78" s="174"/>
      <c r="M78" s="173"/>
      <c r="N78" s="276"/>
      <c r="O78" s="287"/>
      <c r="P78" s="177"/>
      <c r="Q78" s="177"/>
      <c r="R78" s="177"/>
      <c r="S78" s="177"/>
      <c r="T78" s="210"/>
      <c r="U78" s="177"/>
      <c r="V78" s="178"/>
      <c r="W78" s="177"/>
      <c r="X78" s="177"/>
      <c r="Y78" s="177"/>
      <c r="Z78" s="177"/>
      <c r="AA78" s="288"/>
      <c r="AB78" s="177"/>
      <c r="AC78" s="288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</row>
    <row r="79" spans="1:53" s="162" customFormat="1" ht="12" customHeight="1" x14ac:dyDescent="0.25">
      <c r="A79" s="250">
        <v>45322</v>
      </c>
      <c r="B79" s="209" t="s">
        <v>268</v>
      </c>
      <c r="C79" s="251" t="s">
        <v>189</v>
      </c>
      <c r="D79" s="260"/>
      <c r="E79" s="199">
        <v>99</v>
      </c>
      <c r="F79" s="200"/>
      <c r="G79" s="261"/>
      <c r="H79" s="275"/>
      <c r="I79" s="173"/>
      <c r="J79" s="173"/>
      <c r="K79" s="173"/>
      <c r="L79" s="174"/>
      <c r="M79" s="173"/>
      <c r="N79" s="276"/>
      <c r="O79" s="287"/>
      <c r="P79" s="177"/>
      <c r="Q79" s="177"/>
      <c r="R79" s="177"/>
      <c r="S79" s="177"/>
      <c r="T79" s="210"/>
      <c r="U79" s="177">
        <v>99</v>
      </c>
      <c r="V79" s="178"/>
      <c r="W79" s="177"/>
      <c r="X79" s="177"/>
      <c r="Y79" s="177"/>
      <c r="Z79" s="177"/>
      <c r="AA79" s="288"/>
      <c r="AB79" s="177"/>
      <c r="AC79" s="288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</row>
    <row r="80" spans="1:53" s="162" customFormat="1" ht="12" customHeight="1" x14ac:dyDescent="0.25">
      <c r="A80" s="250">
        <v>45322</v>
      </c>
      <c r="B80" s="209" t="s">
        <v>191</v>
      </c>
      <c r="C80" s="251" t="s">
        <v>189</v>
      </c>
      <c r="D80" s="260"/>
      <c r="E80" s="199">
        <v>60</v>
      </c>
      <c r="F80" s="200"/>
      <c r="G80" s="261"/>
      <c r="H80" s="275"/>
      <c r="I80" s="173"/>
      <c r="J80" s="173"/>
      <c r="K80" s="173"/>
      <c r="L80" s="174"/>
      <c r="M80" s="173"/>
      <c r="N80" s="276"/>
      <c r="O80" s="287"/>
      <c r="P80" s="177"/>
      <c r="Q80" s="177"/>
      <c r="R80" s="177"/>
      <c r="S80" s="177"/>
      <c r="T80" s="210"/>
      <c r="U80" s="177">
        <v>60</v>
      </c>
      <c r="V80" s="178"/>
      <c r="W80" s="177"/>
      <c r="X80" s="177"/>
      <c r="Y80" s="177"/>
      <c r="Z80" s="177"/>
      <c r="AA80" s="288"/>
      <c r="AB80" s="177"/>
      <c r="AC80" s="288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</row>
    <row r="81" spans="1:53" s="162" customFormat="1" ht="12" customHeight="1" x14ac:dyDescent="0.25">
      <c r="A81" s="250">
        <v>45322</v>
      </c>
      <c r="B81" s="209" t="s">
        <v>269</v>
      </c>
      <c r="C81" s="251" t="s">
        <v>189</v>
      </c>
      <c r="D81" s="260">
        <v>4.43</v>
      </c>
      <c r="E81" s="199"/>
      <c r="F81" s="200"/>
      <c r="G81" s="261"/>
      <c r="H81" s="275">
        <v>4.43</v>
      </c>
      <c r="I81" s="173"/>
      <c r="J81" s="173"/>
      <c r="K81" s="173"/>
      <c r="L81" s="174"/>
      <c r="M81" s="173"/>
      <c r="N81" s="276"/>
      <c r="O81" s="287"/>
      <c r="P81" s="177"/>
      <c r="Q81" s="177"/>
      <c r="R81" s="177"/>
      <c r="S81" s="177"/>
      <c r="T81" s="210"/>
      <c r="U81" s="177"/>
      <c r="V81" s="178"/>
      <c r="W81" s="177"/>
      <c r="X81" s="177"/>
      <c r="Y81" s="177"/>
      <c r="Z81" s="177"/>
      <c r="AA81" s="288"/>
      <c r="AB81" s="177"/>
      <c r="AC81" s="288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</row>
    <row r="82" spans="1:53" s="162" customFormat="1" ht="12" customHeight="1" x14ac:dyDescent="0.25">
      <c r="A82" s="250">
        <v>45323</v>
      </c>
      <c r="B82" s="209" t="s">
        <v>231</v>
      </c>
      <c r="C82" s="251" t="s">
        <v>189</v>
      </c>
      <c r="D82" s="260">
        <v>95</v>
      </c>
      <c r="E82" s="199"/>
      <c r="F82" s="200"/>
      <c r="G82" s="261">
        <v>95</v>
      </c>
      <c r="H82" s="275"/>
      <c r="I82" s="173"/>
      <c r="J82" s="173"/>
      <c r="K82" s="173"/>
      <c r="L82" s="174"/>
      <c r="M82" s="173"/>
      <c r="N82" s="276"/>
      <c r="O82" s="287"/>
      <c r="P82" s="177"/>
      <c r="Q82" s="177"/>
      <c r="R82" s="177"/>
      <c r="S82" s="177"/>
      <c r="T82" s="210"/>
      <c r="U82" s="177"/>
      <c r="V82" s="178"/>
      <c r="W82" s="177"/>
      <c r="X82" s="177"/>
      <c r="Y82" s="177"/>
      <c r="Z82" s="177"/>
      <c r="AA82" s="288"/>
      <c r="AB82" s="177"/>
      <c r="AC82" s="288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</row>
    <row r="83" spans="1:53" s="162" customFormat="1" ht="12" customHeight="1" x14ac:dyDescent="0.25">
      <c r="A83" s="250"/>
      <c r="B83" s="209"/>
      <c r="C83" s="251"/>
      <c r="D83" s="260"/>
      <c r="E83" s="199"/>
      <c r="F83" s="200"/>
      <c r="G83" s="261"/>
      <c r="H83" s="275"/>
      <c r="I83" s="173"/>
      <c r="J83" s="173"/>
      <c r="K83" s="173"/>
      <c r="L83" s="174"/>
      <c r="M83" s="173"/>
      <c r="N83" s="276"/>
      <c r="O83" s="287"/>
      <c r="P83" s="177"/>
      <c r="Q83" s="177"/>
      <c r="R83" s="177"/>
      <c r="S83" s="177"/>
      <c r="T83" s="210"/>
      <c r="U83" s="177"/>
      <c r="V83" s="178"/>
      <c r="W83" s="177"/>
      <c r="X83" s="177"/>
      <c r="Y83" s="177"/>
      <c r="Z83" s="177"/>
      <c r="AA83" s="288"/>
      <c r="AB83" s="177"/>
      <c r="AC83" s="288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</row>
    <row r="84" spans="1:53" s="162" customFormat="1" ht="12" customHeight="1" x14ac:dyDescent="0.25">
      <c r="A84" s="250"/>
      <c r="B84" s="209"/>
      <c r="C84" s="251"/>
      <c r="D84" s="260"/>
      <c r="E84" s="199"/>
      <c r="F84" s="200"/>
      <c r="G84" s="261"/>
      <c r="H84" s="275"/>
      <c r="I84" s="173"/>
      <c r="J84" s="173"/>
      <c r="K84" s="173"/>
      <c r="L84" s="174"/>
      <c r="M84" s="173"/>
      <c r="N84" s="276"/>
      <c r="O84" s="287"/>
      <c r="P84" s="177"/>
      <c r="Q84" s="177"/>
      <c r="R84" s="177"/>
      <c r="S84" s="177"/>
      <c r="T84" s="210"/>
      <c r="U84" s="177"/>
      <c r="V84" s="178"/>
      <c r="W84" s="177"/>
      <c r="X84" s="177"/>
      <c r="Y84" s="177"/>
      <c r="Z84" s="177"/>
      <c r="AA84" s="288"/>
      <c r="AB84" s="177"/>
      <c r="AC84" s="288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</row>
    <row r="85" spans="1:53" s="162" customFormat="1" ht="12" customHeight="1" x14ac:dyDescent="0.25">
      <c r="A85" s="250"/>
      <c r="B85" s="209"/>
      <c r="C85" s="251"/>
      <c r="D85" s="260"/>
      <c r="E85" s="199"/>
      <c r="F85" s="200"/>
      <c r="G85" s="261"/>
      <c r="H85" s="275"/>
      <c r="I85" s="173"/>
      <c r="J85" s="173"/>
      <c r="K85" s="173"/>
      <c r="L85" s="174"/>
      <c r="M85" s="173"/>
      <c r="N85" s="276"/>
      <c r="O85" s="287"/>
      <c r="P85" s="177"/>
      <c r="Q85" s="177"/>
      <c r="R85" s="177"/>
      <c r="S85" s="177"/>
      <c r="T85" s="210"/>
      <c r="U85" s="177"/>
      <c r="V85" s="178"/>
      <c r="W85" s="177"/>
      <c r="X85" s="177"/>
      <c r="Y85" s="177"/>
      <c r="Z85" s="177"/>
      <c r="AA85" s="288"/>
      <c r="AB85" s="177"/>
      <c r="AC85" s="288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</row>
    <row r="86" spans="1:53" s="162" customFormat="1" ht="12" customHeight="1" x14ac:dyDescent="0.25">
      <c r="A86" s="250"/>
      <c r="B86" s="209"/>
      <c r="C86" s="251"/>
      <c r="D86" s="260"/>
      <c r="E86" s="199"/>
      <c r="F86" s="200"/>
      <c r="G86" s="261"/>
      <c r="H86" s="275"/>
      <c r="I86" s="173"/>
      <c r="J86" s="173"/>
      <c r="K86" s="173"/>
      <c r="L86" s="174"/>
      <c r="M86" s="173"/>
      <c r="N86" s="276"/>
      <c r="O86" s="287"/>
      <c r="P86" s="177"/>
      <c r="Q86" s="177"/>
      <c r="R86" s="177"/>
      <c r="S86" s="177"/>
      <c r="T86" s="210"/>
      <c r="U86" s="177"/>
      <c r="V86" s="178"/>
      <c r="W86" s="177"/>
      <c r="X86" s="177"/>
      <c r="Y86" s="177"/>
      <c r="Z86" s="177"/>
      <c r="AA86" s="288"/>
      <c r="AB86" s="177"/>
      <c r="AC86" s="288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</row>
    <row r="87" spans="1:53" s="162" customFormat="1" ht="12" customHeight="1" x14ac:dyDescent="0.25">
      <c r="A87" s="250"/>
      <c r="B87" s="209"/>
      <c r="C87" s="251"/>
      <c r="D87" s="260"/>
      <c r="E87" s="199"/>
      <c r="F87" s="200"/>
      <c r="G87" s="261"/>
      <c r="H87" s="275"/>
      <c r="I87" s="173"/>
      <c r="J87" s="173"/>
      <c r="K87" s="173"/>
      <c r="L87" s="174"/>
      <c r="M87" s="173"/>
      <c r="N87" s="276"/>
      <c r="O87" s="287"/>
      <c r="P87" s="177"/>
      <c r="Q87" s="177"/>
      <c r="R87" s="177"/>
      <c r="S87" s="177"/>
      <c r="T87" s="210"/>
      <c r="U87" s="177"/>
      <c r="V87" s="178"/>
      <c r="W87" s="177"/>
      <c r="X87" s="177"/>
      <c r="Y87" s="177"/>
      <c r="Z87" s="177"/>
      <c r="AA87" s="288"/>
      <c r="AB87" s="177"/>
      <c r="AC87" s="288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</row>
    <row r="88" spans="1:53" s="162" customFormat="1" ht="12" customHeight="1" x14ac:dyDescent="0.25">
      <c r="A88" s="250"/>
      <c r="B88" s="209"/>
      <c r="C88" s="251"/>
      <c r="D88" s="260"/>
      <c r="E88" s="199"/>
      <c r="F88" s="200"/>
      <c r="G88" s="261"/>
      <c r="H88" s="275"/>
      <c r="I88" s="173"/>
      <c r="J88" s="173"/>
      <c r="K88" s="173"/>
      <c r="L88" s="174"/>
      <c r="M88" s="173"/>
      <c r="N88" s="276"/>
      <c r="O88" s="287"/>
      <c r="P88" s="177"/>
      <c r="Q88" s="177"/>
      <c r="R88" s="177"/>
      <c r="S88" s="177"/>
      <c r="T88" s="210"/>
      <c r="U88" s="177"/>
      <c r="V88" s="178"/>
      <c r="W88" s="177"/>
      <c r="X88" s="177"/>
      <c r="Y88" s="177"/>
      <c r="Z88" s="177"/>
      <c r="AA88" s="288"/>
      <c r="AB88" s="177"/>
      <c r="AC88" s="288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</row>
    <row r="89" spans="1:53" s="162" customFormat="1" ht="12" customHeight="1" x14ac:dyDescent="0.25">
      <c r="A89" s="250"/>
      <c r="B89" s="209"/>
      <c r="C89" s="251"/>
      <c r="D89" s="260"/>
      <c r="E89" s="199"/>
      <c r="F89" s="200"/>
      <c r="G89" s="261"/>
      <c r="H89" s="275"/>
      <c r="I89" s="173"/>
      <c r="J89" s="173"/>
      <c r="K89" s="173"/>
      <c r="L89" s="174"/>
      <c r="M89" s="173"/>
      <c r="N89" s="276"/>
      <c r="O89" s="287"/>
      <c r="P89" s="177"/>
      <c r="Q89" s="177"/>
      <c r="R89" s="177"/>
      <c r="S89" s="177"/>
      <c r="T89" s="210"/>
      <c r="U89" s="177"/>
      <c r="V89" s="178"/>
      <c r="W89" s="177"/>
      <c r="X89" s="177"/>
      <c r="Y89" s="177"/>
      <c r="Z89" s="177"/>
      <c r="AA89" s="288"/>
      <c r="AB89" s="177"/>
      <c r="AC89" s="288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</row>
    <row r="90" spans="1:53" s="162" customFormat="1" ht="12" customHeight="1" x14ac:dyDescent="0.25">
      <c r="A90" s="250"/>
      <c r="B90" s="209"/>
      <c r="C90" s="251"/>
      <c r="D90" s="260"/>
      <c r="E90" s="199"/>
      <c r="F90" s="200"/>
      <c r="G90" s="261"/>
      <c r="H90" s="275"/>
      <c r="I90" s="173"/>
      <c r="J90" s="173"/>
      <c r="K90" s="173"/>
      <c r="L90" s="174"/>
      <c r="M90" s="173"/>
      <c r="N90" s="276"/>
      <c r="O90" s="287"/>
      <c r="P90" s="177"/>
      <c r="Q90" s="177"/>
      <c r="R90" s="177"/>
      <c r="S90" s="177"/>
      <c r="T90" s="210"/>
      <c r="U90" s="177"/>
      <c r="V90" s="178"/>
      <c r="W90" s="177"/>
      <c r="X90" s="177"/>
      <c r="Y90" s="177"/>
      <c r="Z90" s="177"/>
      <c r="AA90" s="288"/>
      <c r="AB90" s="177"/>
      <c r="AC90" s="288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</row>
    <row r="91" spans="1:53" s="162" customFormat="1" ht="12" customHeight="1" x14ac:dyDescent="0.25">
      <c r="A91" s="250"/>
      <c r="B91" s="209"/>
      <c r="C91" s="251"/>
      <c r="D91" s="260"/>
      <c r="E91" s="199"/>
      <c r="F91" s="200"/>
      <c r="G91" s="261"/>
      <c r="H91" s="275"/>
      <c r="I91" s="173"/>
      <c r="J91" s="173"/>
      <c r="K91" s="173"/>
      <c r="L91" s="174"/>
      <c r="M91" s="173"/>
      <c r="N91" s="276"/>
      <c r="O91" s="287"/>
      <c r="P91" s="177"/>
      <c r="Q91" s="177"/>
      <c r="R91" s="177"/>
      <c r="S91" s="177"/>
      <c r="T91" s="210"/>
      <c r="U91" s="177"/>
      <c r="V91" s="178"/>
      <c r="W91" s="177"/>
      <c r="X91" s="177"/>
      <c r="Y91" s="177"/>
      <c r="Z91" s="177"/>
      <c r="AA91" s="288"/>
      <c r="AB91" s="177"/>
      <c r="AC91" s="288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</row>
    <row r="92" spans="1:53" s="162" customFormat="1" ht="12" customHeight="1" x14ac:dyDescent="0.25">
      <c r="A92" s="250"/>
      <c r="B92" s="209"/>
      <c r="C92" s="251"/>
      <c r="D92" s="260"/>
      <c r="E92" s="199"/>
      <c r="F92" s="200"/>
      <c r="G92" s="261"/>
      <c r="H92" s="275"/>
      <c r="I92" s="173"/>
      <c r="J92" s="173"/>
      <c r="K92" s="173"/>
      <c r="L92" s="174"/>
      <c r="M92" s="173"/>
      <c r="N92" s="276"/>
      <c r="O92" s="287"/>
      <c r="P92" s="177"/>
      <c r="Q92" s="177"/>
      <c r="R92" s="177"/>
      <c r="S92" s="177"/>
      <c r="T92" s="210"/>
      <c r="U92" s="177"/>
      <c r="V92" s="178"/>
      <c r="W92" s="177"/>
      <c r="X92" s="177"/>
      <c r="Y92" s="177"/>
      <c r="Z92" s="177"/>
      <c r="AA92" s="288"/>
      <c r="AB92" s="177"/>
      <c r="AC92" s="288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</row>
    <row r="93" spans="1:53" s="162" customFormat="1" ht="12" customHeight="1" x14ac:dyDescent="0.25">
      <c r="A93" s="250"/>
      <c r="B93" s="209"/>
      <c r="C93" s="251"/>
      <c r="D93" s="260"/>
      <c r="E93" s="199"/>
      <c r="F93" s="200"/>
      <c r="G93" s="261"/>
      <c r="H93" s="275"/>
      <c r="I93" s="173"/>
      <c r="J93" s="173"/>
      <c r="K93" s="173"/>
      <c r="L93" s="174"/>
      <c r="M93" s="173"/>
      <c r="N93" s="276"/>
      <c r="O93" s="287"/>
      <c r="P93" s="177"/>
      <c r="Q93" s="177"/>
      <c r="R93" s="177"/>
      <c r="S93" s="177"/>
      <c r="T93" s="210"/>
      <c r="U93" s="177"/>
      <c r="V93" s="178"/>
      <c r="W93" s="177"/>
      <c r="X93" s="177"/>
      <c r="Y93" s="177"/>
      <c r="Z93" s="177"/>
      <c r="AA93" s="288"/>
      <c r="AB93" s="177"/>
      <c r="AC93" s="288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</row>
    <row r="94" spans="1:53" s="162" customFormat="1" ht="12" customHeight="1" x14ac:dyDescent="0.25">
      <c r="A94" s="250"/>
      <c r="B94" s="209"/>
      <c r="C94" s="251"/>
      <c r="D94" s="260"/>
      <c r="E94" s="199"/>
      <c r="F94" s="200"/>
      <c r="G94" s="261"/>
      <c r="H94" s="275"/>
      <c r="I94" s="173"/>
      <c r="J94" s="173"/>
      <c r="K94" s="173"/>
      <c r="L94" s="174"/>
      <c r="M94" s="173"/>
      <c r="N94" s="276"/>
      <c r="O94" s="287"/>
      <c r="P94" s="177"/>
      <c r="Q94" s="177"/>
      <c r="R94" s="177"/>
      <c r="S94" s="177"/>
      <c r="T94" s="210"/>
      <c r="U94" s="177"/>
      <c r="V94" s="178"/>
      <c r="W94" s="177"/>
      <c r="X94" s="177"/>
      <c r="Y94" s="177"/>
      <c r="Z94" s="177"/>
      <c r="AA94" s="288"/>
      <c r="AB94" s="177"/>
      <c r="AC94" s="288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</row>
    <row r="95" spans="1:53" s="162" customFormat="1" ht="12" customHeight="1" x14ac:dyDescent="0.25">
      <c r="A95" s="250"/>
      <c r="B95" s="209"/>
      <c r="C95" s="251"/>
      <c r="D95" s="260"/>
      <c r="E95" s="199"/>
      <c r="F95" s="200"/>
      <c r="G95" s="261"/>
      <c r="H95" s="275"/>
      <c r="I95" s="173"/>
      <c r="J95" s="173"/>
      <c r="K95" s="173"/>
      <c r="L95" s="174"/>
      <c r="M95" s="173"/>
      <c r="N95" s="276"/>
      <c r="O95" s="287"/>
      <c r="P95" s="177"/>
      <c r="Q95" s="177"/>
      <c r="R95" s="177"/>
      <c r="S95" s="177"/>
      <c r="T95" s="210"/>
      <c r="U95" s="177"/>
      <c r="V95" s="178"/>
      <c r="W95" s="177"/>
      <c r="X95" s="177"/>
      <c r="Y95" s="177"/>
      <c r="Z95" s="177"/>
      <c r="AA95" s="288"/>
      <c r="AB95" s="177"/>
      <c r="AC95" s="288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</row>
    <row r="96" spans="1:53" s="162" customFormat="1" ht="12" customHeight="1" x14ac:dyDescent="0.25">
      <c r="A96" s="250"/>
      <c r="B96" s="209"/>
      <c r="C96" s="251"/>
      <c r="D96" s="260"/>
      <c r="E96" s="199"/>
      <c r="F96" s="200"/>
      <c r="G96" s="261"/>
      <c r="H96" s="275"/>
      <c r="I96" s="173"/>
      <c r="J96" s="173"/>
      <c r="K96" s="173"/>
      <c r="L96" s="174"/>
      <c r="M96" s="173"/>
      <c r="N96" s="276"/>
      <c r="O96" s="287"/>
      <c r="P96" s="177"/>
      <c r="Q96" s="177"/>
      <c r="R96" s="177"/>
      <c r="S96" s="177"/>
      <c r="T96" s="210"/>
      <c r="U96" s="177"/>
      <c r="V96" s="178"/>
      <c r="W96" s="177"/>
      <c r="X96" s="177"/>
      <c r="Y96" s="177"/>
      <c r="Z96" s="177"/>
      <c r="AA96" s="288"/>
      <c r="AB96" s="177"/>
      <c r="AC96" s="288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</row>
    <row r="97" spans="1:53" s="162" customFormat="1" ht="12" customHeight="1" x14ac:dyDescent="0.25">
      <c r="A97" s="250"/>
      <c r="B97" s="209"/>
      <c r="C97" s="251"/>
      <c r="D97" s="260"/>
      <c r="E97" s="199"/>
      <c r="F97" s="200"/>
      <c r="G97" s="261"/>
      <c r="H97" s="275"/>
      <c r="I97" s="173"/>
      <c r="J97" s="173"/>
      <c r="K97" s="173"/>
      <c r="L97" s="174"/>
      <c r="M97" s="173"/>
      <c r="N97" s="276"/>
      <c r="O97" s="287"/>
      <c r="P97" s="177"/>
      <c r="Q97" s="177"/>
      <c r="R97" s="177"/>
      <c r="S97" s="177"/>
      <c r="T97" s="210"/>
      <c r="U97" s="177"/>
      <c r="V97" s="178"/>
      <c r="W97" s="177"/>
      <c r="X97" s="177"/>
      <c r="Y97" s="177"/>
      <c r="Z97" s="177"/>
      <c r="AA97" s="288"/>
      <c r="AB97" s="177"/>
      <c r="AC97" s="288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</row>
    <row r="98" spans="1:53" s="162" customFormat="1" ht="12" customHeight="1" x14ac:dyDescent="0.25">
      <c r="A98" s="250"/>
      <c r="B98" s="209"/>
      <c r="C98" s="251"/>
      <c r="D98" s="260"/>
      <c r="E98" s="199"/>
      <c r="F98" s="200"/>
      <c r="G98" s="261"/>
      <c r="H98" s="275"/>
      <c r="I98" s="173"/>
      <c r="J98" s="173"/>
      <c r="K98" s="173"/>
      <c r="L98" s="174"/>
      <c r="M98" s="173"/>
      <c r="N98" s="276"/>
      <c r="O98" s="287"/>
      <c r="P98" s="177"/>
      <c r="Q98" s="177"/>
      <c r="R98" s="177"/>
      <c r="S98" s="177"/>
      <c r="T98" s="210"/>
      <c r="U98" s="177"/>
      <c r="V98" s="178"/>
      <c r="W98" s="177"/>
      <c r="X98" s="177"/>
      <c r="Y98" s="177"/>
      <c r="Z98" s="177"/>
      <c r="AA98" s="288"/>
      <c r="AB98" s="177"/>
      <c r="AC98" s="288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</row>
    <row r="99" spans="1:53" s="162" customFormat="1" ht="12" customHeight="1" x14ac:dyDescent="0.25">
      <c r="A99" s="250"/>
      <c r="B99" s="209"/>
      <c r="C99" s="251"/>
      <c r="D99" s="260"/>
      <c r="E99" s="199"/>
      <c r="F99" s="200"/>
      <c r="G99" s="261"/>
      <c r="H99" s="275"/>
      <c r="I99" s="173"/>
      <c r="J99" s="173"/>
      <c r="K99" s="173"/>
      <c r="L99" s="174"/>
      <c r="M99" s="173"/>
      <c r="N99" s="276"/>
      <c r="O99" s="287"/>
      <c r="P99" s="17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288"/>
      <c r="AB99" s="177"/>
      <c r="AC99" s="288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</row>
    <row r="100" spans="1:53" s="162" customFormat="1" ht="12" customHeight="1" x14ac:dyDescent="0.25">
      <c r="A100" s="250"/>
      <c r="B100" s="209"/>
      <c r="C100" s="251"/>
      <c r="D100" s="260"/>
      <c r="E100" s="199"/>
      <c r="F100" s="200"/>
      <c r="G100" s="261"/>
      <c r="H100" s="275"/>
      <c r="I100" s="173"/>
      <c r="J100" s="173"/>
      <c r="K100" s="173"/>
      <c r="L100" s="174"/>
      <c r="M100" s="173"/>
      <c r="N100" s="276"/>
      <c r="O100" s="287"/>
      <c r="P100" s="177"/>
      <c r="Q100" s="177"/>
      <c r="R100" s="177"/>
      <c r="S100" s="177"/>
      <c r="T100" s="210"/>
      <c r="U100" s="177"/>
      <c r="V100" s="178"/>
      <c r="W100" s="177"/>
      <c r="X100" s="177"/>
      <c r="Y100" s="177"/>
      <c r="Z100" s="177"/>
      <c r="AA100" s="288"/>
      <c r="AB100" s="177"/>
      <c r="AC100" s="288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</row>
    <row r="101" spans="1:53" s="162" customFormat="1" ht="12" customHeight="1" x14ac:dyDescent="0.25">
      <c r="A101" s="250"/>
      <c r="B101" s="209"/>
      <c r="C101" s="251"/>
      <c r="D101" s="260"/>
      <c r="E101" s="199"/>
      <c r="F101" s="200"/>
      <c r="G101" s="261"/>
      <c r="H101" s="275"/>
      <c r="I101" s="173"/>
      <c r="J101" s="173"/>
      <c r="K101" s="173"/>
      <c r="L101" s="174"/>
      <c r="M101" s="173"/>
      <c r="N101" s="276"/>
      <c r="O101" s="287"/>
      <c r="P101" s="177"/>
      <c r="Q101" s="177"/>
      <c r="R101" s="177"/>
      <c r="S101" s="177"/>
      <c r="T101" s="210"/>
      <c r="U101" s="177"/>
      <c r="V101" s="178"/>
      <c r="W101" s="177"/>
      <c r="X101" s="177"/>
      <c r="Y101" s="177"/>
      <c r="Z101" s="177"/>
      <c r="AA101" s="288"/>
      <c r="AB101" s="177"/>
      <c r="AC101" s="288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</row>
    <row r="102" spans="1:53" s="162" customFormat="1" ht="12" customHeight="1" x14ac:dyDescent="0.25">
      <c r="A102" s="250"/>
      <c r="B102" s="209"/>
      <c r="C102" s="251"/>
      <c r="D102" s="260"/>
      <c r="E102" s="199"/>
      <c r="F102" s="200"/>
      <c r="G102" s="261"/>
      <c r="H102" s="275"/>
      <c r="I102" s="173"/>
      <c r="J102" s="173"/>
      <c r="K102" s="173"/>
      <c r="L102" s="174"/>
      <c r="M102" s="173"/>
      <c r="N102" s="276"/>
      <c r="O102" s="287"/>
      <c r="P102" s="177"/>
      <c r="Q102" s="177"/>
      <c r="R102" s="177"/>
      <c r="S102" s="177"/>
      <c r="T102" s="210"/>
      <c r="U102" s="177"/>
      <c r="V102" s="178"/>
      <c r="W102" s="177"/>
      <c r="X102" s="177"/>
      <c r="Y102" s="177"/>
      <c r="Z102" s="177"/>
      <c r="AA102" s="288"/>
      <c r="AB102" s="177"/>
      <c r="AC102" s="288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</row>
    <row r="103" spans="1:53" s="162" customFormat="1" ht="12" customHeight="1" x14ac:dyDescent="0.25">
      <c r="A103" s="250"/>
      <c r="B103" s="209"/>
      <c r="C103" s="251"/>
      <c r="D103" s="260"/>
      <c r="E103" s="199"/>
      <c r="F103" s="200"/>
      <c r="G103" s="261"/>
      <c r="H103" s="275"/>
      <c r="I103" s="173"/>
      <c r="J103" s="173"/>
      <c r="K103" s="173"/>
      <c r="L103" s="174"/>
      <c r="M103" s="173"/>
      <c r="N103" s="276"/>
      <c r="O103" s="287"/>
      <c r="P103" s="17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288"/>
      <c r="AB103" s="177"/>
      <c r="AC103" s="288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</row>
    <row r="104" spans="1:53" s="162" customFormat="1" ht="12" customHeight="1" x14ac:dyDescent="0.25">
      <c r="A104" s="250"/>
      <c r="B104" s="209"/>
      <c r="C104" s="251"/>
      <c r="D104" s="260"/>
      <c r="E104" s="199"/>
      <c r="F104" s="200"/>
      <c r="G104" s="261"/>
      <c r="H104" s="275"/>
      <c r="I104" s="173"/>
      <c r="J104" s="173"/>
      <c r="K104" s="173"/>
      <c r="L104" s="174"/>
      <c r="M104" s="173"/>
      <c r="N104" s="276"/>
      <c r="O104" s="287"/>
      <c r="P104" s="177"/>
      <c r="Q104" s="177"/>
      <c r="R104" s="177"/>
      <c r="S104" s="177"/>
      <c r="T104" s="210"/>
      <c r="U104" s="177"/>
      <c r="V104" s="178"/>
      <c r="W104" s="177"/>
      <c r="X104" s="177"/>
      <c r="Y104" s="177"/>
      <c r="Z104" s="177"/>
      <c r="AA104" s="288"/>
      <c r="AB104" s="177"/>
      <c r="AC104" s="288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</row>
    <row r="105" spans="1:53" s="162" customFormat="1" ht="12" customHeight="1" x14ac:dyDescent="0.25">
      <c r="A105" s="250"/>
      <c r="B105" s="209"/>
      <c r="C105" s="251"/>
      <c r="D105" s="260"/>
      <c r="E105" s="199"/>
      <c r="F105" s="200"/>
      <c r="G105" s="261"/>
      <c r="H105" s="275"/>
      <c r="I105" s="173"/>
      <c r="J105" s="173"/>
      <c r="K105" s="173"/>
      <c r="L105" s="174"/>
      <c r="M105" s="173"/>
      <c r="N105" s="276"/>
      <c r="O105" s="287"/>
      <c r="P105" s="17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288"/>
      <c r="AB105" s="177"/>
      <c r="AC105" s="288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</row>
    <row r="106" spans="1:53" s="162" customFormat="1" ht="12" customHeight="1" x14ac:dyDescent="0.25">
      <c r="A106" s="250"/>
      <c r="B106" s="209"/>
      <c r="C106" s="251"/>
      <c r="D106" s="260"/>
      <c r="E106" s="199"/>
      <c r="F106" s="200"/>
      <c r="G106" s="261"/>
      <c r="H106" s="275"/>
      <c r="I106" s="173"/>
      <c r="J106" s="173"/>
      <c r="K106" s="173"/>
      <c r="L106" s="174"/>
      <c r="M106" s="173"/>
      <c r="N106" s="276"/>
      <c r="O106" s="287"/>
      <c r="P106" s="177"/>
      <c r="Q106" s="177"/>
      <c r="R106" s="177"/>
      <c r="S106" s="177"/>
      <c r="T106" s="210"/>
      <c r="U106" s="177"/>
      <c r="V106" s="178"/>
      <c r="W106" s="177"/>
      <c r="X106" s="177"/>
      <c r="Y106" s="177"/>
      <c r="Z106" s="177"/>
      <c r="AA106" s="288"/>
      <c r="AB106" s="177"/>
      <c r="AC106" s="288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</row>
    <row r="107" spans="1:53" s="162" customFormat="1" ht="12" customHeight="1" x14ac:dyDescent="0.25">
      <c r="A107" s="250"/>
      <c r="B107" s="209"/>
      <c r="C107" s="251"/>
      <c r="D107" s="260"/>
      <c r="E107" s="199"/>
      <c r="F107" s="200"/>
      <c r="G107" s="261"/>
      <c r="H107" s="275"/>
      <c r="I107" s="173"/>
      <c r="J107" s="173"/>
      <c r="K107" s="173"/>
      <c r="L107" s="174"/>
      <c r="M107" s="173"/>
      <c r="N107" s="276"/>
      <c r="O107" s="287"/>
      <c r="P107" s="177"/>
      <c r="Q107" s="177"/>
      <c r="R107" s="177"/>
      <c r="S107" s="177"/>
      <c r="T107" s="210"/>
      <c r="U107" s="177"/>
      <c r="V107" s="178"/>
      <c r="W107" s="177"/>
      <c r="X107" s="177"/>
      <c r="Y107" s="177"/>
      <c r="Z107" s="177"/>
      <c r="AA107" s="288"/>
      <c r="AB107" s="177"/>
      <c r="AC107" s="288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</row>
    <row r="108" spans="1:53" s="162" customFormat="1" ht="12" customHeight="1" x14ac:dyDescent="0.25">
      <c r="A108" s="250"/>
      <c r="B108" s="209"/>
      <c r="C108" s="251"/>
      <c r="D108" s="260"/>
      <c r="E108" s="199"/>
      <c r="F108" s="200"/>
      <c r="G108" s="261"/>
      <c r="H108" s="275"/>
      <c r="I108" s="173"/>
      <c r="J108" s="173"/>
      <c r="K108" s="173"/>
      <c r="L108" s="174"/>
      <c r="M108" s="173"/>
      <c r="N108" s="276"/>
      <c r="O108" s="287"/>
      <c r="P108" s="177"/>
      <c r="Q108" s="177"/>
      <c r="R108" s="177"/>
      <c r="S108" s="177"/>
      <c r="T108" s="210"/>
      <c r="U108" s="177"/>
      <c r="V108" s="178"/>
      <c r="W108" s="177"/>
      <c r="X108" s="177"/>
      <c r="Y108" s="177"/>
      <c r="Z108" s="177"/>
      <c r="AA108" s="288"/>
      <c r="AB108" s="177"/>
      <c r="AC108" s="288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</row>
    <row r="109" spans="1:53" s="162" customFormat="1" ht="12" customHeight="1" x14ac:dyDescent="0.25">
      <c r="A109" s="250"/>
      <c r="B109" s="209"/>
      <c r="C109" s="251"/>
      <c r="D109" s="260"/>
      <c r="E109" s="199"/>
      <c r="F109" s="200"/>
      <c r="G109" s="261"/>
      <c r="H109" s="275"/>
      <c r="I109" s="173"/>
      <c r="J109" s="173"/>
      <c r="K109" s="173"/>
      <c r="L109" s="174"/>
      <c r="M109" s="173"/>
      <c r="N109" s="276"/>
      <c r="O109" s="287"/>
      <c r="P109" s="177"/>
      <c r="Q109" s="177"/>
      <c r="R109" s="177"/>
      <c r="S109" s="177"/>
      <c r="T109" s="210"/>
      <c r="U109" s="177"/>
      <c r="V109" s="178"/>
      <c r="W109" s="177"/>
      <c r="X109" s="177"/>
      <c r="Y109" s="177"/>
      <c r="Z109" s="177"/>
      <c r="AA109" s="288"/>
      <c r="AB109" s="177"/>
      <c r="AC109" s="288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</row>
    <row r="110" spans="1:53" s="162" customFormat="1" ht="12" customHeight="1" x14ac:dyDescent="0.25">
      <c r="A110" s="250"/>
      <c r="B110" s="209"/>
      <c r="C110" s="251"/>
      <c r="D110" s="260"/>
      <c r="E110" s="199"/>
      <c r="F110" s="200"/>
      <c r="G110" s="261"/>
      <c r="H110" s="275"/>
      <c r="I110" s="173"/>
      <c r="J110" s="173"/>
      <c r="K110" s="173"/>
      <c r="L110" s="174"/>
      <c r="M110" s="173"/>
      <c r="N110" s="276"/>
      <c r="O110" s="287"/>
      <c r="P110" s="177"/>
      <c r="Q110" s="177"/>
      <c r="R110" s="177"/>
      <c r="S110" s="177"/>
      <c r="T110" s="210"/>
      <c r="U110" s="177"/>
      <c r="V110" s="178"/>
      <c r="W110" s="177"/>
      <c r="X110" s="177"/>
      <c r="Y110" s="177"/>
      <c r="Z110" s="177"/>
      <c r="AA110" s="288"/>
      <c r="AB110" s="177"/>
      <c r="AC110" s="288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</row>
    <row r="111" spans="1:53" s="162" customFormat="1" ht="12" customHeight="1" x14ac:dyDescent="0.25">
      <c r="A111" s="250"/>
      <c r="B111" s="209"/>
      <c r="C111" s="251"/>
      <c r="D111" s="260"/>
      <c r="E111" s="199"/>
      <c r="F111" s="200"/>
      <c r="G111" s="261"/>
      <c r="H111" s="275"/>
      <c r="I111" s="173"/>
      <c r="J111" s="173"/>
      <c r="K111" s="173"/>
      <c r="L111" s="174"/>
      <c r="M111" s="173"/>
      <c r="N111" s="276"/>
      <c r="O111" s="287"/>
      <c r="P111" s="177"/>
      <c r="Q111" s="177"/>
      <c r="R111" s="177"/>
      <c r="S111" s="177"/>
      <c r="T111" s="210"/>
      <c r="U111" s="177"/>
      <c r="V111" s="178"/>
      <c r="W111" s="177"/>
      <c r="X111" s="177"/>
      <c r="Y111" s="177"/>
      <c r="Z111" s="177"/>
      <c r="AA111" s="288"/>
      <c r="AB111" s="177"/>
      <c r="AC111" s="288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</row>
    <row r="112" spans="1:53" s="162" customFormat="1" ht="12" customHeight="1" x14ac:dyDescent="0.25">
      <c r="A112" s="250"/>
      <c r="B112" s="209"/>
      <c r="C112" s="251"/>
      <c r="D112" s="260"/>
      <c r="E112" s="199"/>
      <c r="F112" s="200"/>
      <c r="G112" s="261"/>
      <c r="H112" s="275"/>
      <c r="I112" s="173"/>
      <c r="J112" s="173"/>
      <c r="K112" s="173"/>
      <c r="L112" s="174"/>
      <c r="M112" s="173"/>
      <c r="N112" s="276"/>
      <c r="O112" s="287"/>
      <c r="P112" s="177"/>
      <c r="Q112" s="177"/>
      <c r="R112" s="177"/>
      <c r="S112" s="177"/>
      <c r="T112" s="210"/>
      <c r="U112" s="177"/>
      <c r="V112" s="178"/>
      <c r="W112" s="177"/>
      <c r="X112" s="177"/>
      <c r="Y112" s="177"/>
      <c r="Z112" s="177"/>
      <c r="AA112" s="288"/>
      <c r="AB112" s="177"/>
      <c r="AC112" s="288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</row>
    <row r="113" spans="1:53" s="9" customFormat="1" ht="11" thickBot="1" x14ac:dyDescent="0.3">
      <c r="A113" s="252" t="s">
        <v>36</v>
      </c>
      <c r="B113" s="253"/>
      <c r="C113" s="254"/>
      <c r="D113" s="262">
        <f t="shared" ref="D113:AC113" si="0">SUM(D6:D112)</f>
        <v>3107.9399999999996</v>
      </c>
      <c r="E113" s="263">
        <f t="shared" si="0"/>
        <v>5651.01</v>
      </c>
      <c r="F113" s="264">
        <f t="shared" si="0"/>
        <v>1072.8100000000002</v>
      </c>
      <c r="G113" s="265">
        <f t="shared" si="0"/>
        <v>1286.8899999999999</v>
      </c>
      <c r="H113" s="262">
        <f t="shared" si="0"/>
        <v>1733.64</v>
      </c>
      <c r="I113" s="263">
        <f t="shared" si="0"/>
        <v>1328.7000000000003</v>
      </c>
      <c r="J113" s="263">
        <f t="shared" si="0"/>
        <v>0</v>
      </c>
      <c r="K113" s="263">
        <f t="shared" si="0"/>
        <v>23.41</v>
      </c>
      <c r="L113" s="263">
        <f t="shared" si="0"/>
        <v>0</v>
      </c>
      <c r="M113" s="263">
        <f t="shared" si="0"/>
        <v>0</v>
      </c>
      <c r="N113" s="277">
        <f t="shared" si="0"/>
        <v>0</v>
      </c>
      <c r="O113" s="289">
        <f t="shared" si="0"/>
        <v>1520.7</v>
      </c>
      <c r="P113" s="290">
        <f t="shared" si="0"/>
        <v>49.98</v>
      </c>
      <c r="Q113" s="290">
        <f t="shared" si="0"/>
        <v>118</v>
      </c>
      <c r="R113" s="290">
        <f t="shared" si="0"/>
        <v>98.08</v>
      </c>
      <c r="S113" s="290">
        <f t="shared" si="0"/>
        <v>50</v>
      </c>
      <c r="T113" s="290">
        <f t="shared" si="0"/>
        <v>0</v>
      </c>
      <c r="U113" s="290">
        <f t="shared" si="0"/>
        <v>459.82</v>
      </c>
      <c r="V113" s="290">
        <f t="shared" si="0"/>
        <v>35.880000000000003</v>
      </c>
      <c r="W113" s="290">
        <f t="shared" si="0"/>
        <v>0</v>
      </c>
      <c r="X113" s="290">
        <f t="shared" si="0"/>
        <v>0</v>
      </c>
      <c r="Y113" s="290">
        <f t="shared" si="0"/>
        <v>10.44</v>
      </c>
      <c r="Z113" s="290">
        <f t="shared" si="0"/>
        <v>3500</v>
      </c>
      <c r="AA113" s="291">
        <f t="shared" si="0"/>
        <v>0</v>
      </c>
      <c r="AB113" s="290">
        <f t="shared" si="0"/>
        <v>0</v>
      </c>
      <c r="AC113" s="291">
        <f t="shared" si="0"/>
        <v>0</v>
      </c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</row>
    <row r="114" spans="1:53" s="37" customFormat="1" ht="11.5" thickTop="1" thickBot="1" x14ac:dyDescent="0.3">
      <c r="A114" s="293"/>
      <c r="B114" s="294"/>
      <c r="C114" s="295"/>
      <c r="D114" s="303"/>
      <c r="E114" s="304"/>
      <c r="F114" s="305"/>
      <c r="G114" s="306"/>
      <c r="H114" s="320"/>
      <c r="I114" s="305"/>
      <c r="J114" s="305"/>
      <c r="K114" s="305"/>
      <c r="L114" s="321"/>
      <c r="M114" s="305"/>
      <c r="N114" s="306"/>
      <c r="O114" s="337"/>
      <c r="P114" s="338"/>
      <c r="Q114" s="338"/>
      <c r="R114" s="338"/>
      <c r="S114" s="339"/>
      <c r="T114" s="338"/>
      <c r="U114" s="338"/>
      <c r="V114" s="340"/>
      <c r="W114" s="341"/>
      <c r="X114" s="341"/>
      <c r="Y114" s="341"/>
      <c r="Z114" s="341"/>
      <c r="AA114" s="342"/>
      <c r="AB114" s="341"/>
      <c r="AC114" s="342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</row>
    <row r="115" spans="1:53" s="6" customFormat="1" ht="49.5" customHeight="1" thickTop="1" thickBot="1" x14ac:dyDescent="0.3">
      <c r="A115" s="296" t="s">
        <v>30</v>
      </c>
      <c r="B115" s="12" t="s">
        <v>9</v>
      </c>
      <c r="C115" s="297"/>
      <c r="D115" s="307" t="s">
        <v>10</v>
      </c>
      <c r="E115" s="211"/>
      <c r="F115" s="211" t="s">
        <v>11</v>
      </c>
      <c r="G115" s="308"/>
      <c r="H115" s="322" t="str">
        <f t="shared" ref="H115:AC115" si="1">H3</f>
        <v>Contributions Normales</v>
      </c>
      <c r="I115" s="13" t="str">
        <f t="shared" si="1"/>
        <v>Ventes Littérature</v>
      </c>
      <c r="J115" s="13" t="str">
        <f t="shared" si="1"/>
        <v>Recettes Fêtes IGPB</v>
      </c>
      <c r="K115" s="13" t="str">
        <f t="shared" si="1"/>
        <v>Chapeaux Réunion IGPB</v>
      </c>
      <c r="L115" s="14" t="str">
        <f t="shared" si="1"/>
        <v>Recettes Exeption- nelles</v>
      </c>
      <c r="M115" s="15" t="str">
        <f t="shared" si="1"/>
        <v>Virements Internes Livert A</v>
      </c>
      <c r="N115" s="323" t="str">
        <f t="shared" si="1"/>
        <v>Reports Caisse +       BNP( N-1)</v>
      </c>
      <c r="O115" s="266" t="str">
        <f t="shared" si="1"/>
        <v xml:space="preserve">Location local Sauton + charges </v>
      </c>
      <c r="P115" s="268" t="str">
        <f t="shared" si="1"/>
        <v>Electicité - Eaux Local Sauton</v>
      </c>
      <c r="Q115" s="278" t="str">
        <f t="shared" si="1"/>
        <v>Entretien équipement IGPB, Petits travaux</v>
      </c>
      <c r="R115" s="279" t="str">
        <f t="shared" si="1"/>
        <v>Achat de littérature BSG+ Médailles</v>
      </c>
      <c r="S115" s="280" t="str">
        <f t="shared" si="1"/>
        <v>Achat de littérature Hors (BSG &amp; Médailles)</v>
      </c>
      <c r="T115" s="268" t="str">
        <f t="shared" si="1"/>
        <v>Dépenses Fêtes IGPB</v>
      </c>
      <c r="U115" s="268" t="str">
        <f t="shared" si="1"/>
        <v>Informatique, Téléphone, Abonnement Internet</v>
      </c>
      <c r="V115" s="267" t="str">
        <f t="shared" si="1"/>
        <v>Frais Secrétariat, Lingettes, Gel …</v>
      </c>
      <c r="W115" s="281" t="str">
        <f t="shared" si="1"/>
        <v>Location Salles Réunions</v>
      </c>
      <c r="X115" s="268" t="str">
        <f t="shared" si="1"/>
        <v>Transport parking</v>
      </c>
      <c r="Y115" s="268" t="str">
        <f t="shared" si="1"/>
        <v>Frais Bancaires</v>
      </c>
      <c r="Z115" s="268" t="str">
        <f t="shared" si="1"/>
        <v>Virements internes</v>
      </c>
      <c r="AA115" s="269" t="str">
        <f t="shared" si="1"/>
        <v>Dépenses exception- nelles</v>
      </c>
      <c r="AB115" s="268" t="str">
        <f t="shared" si="1"/>
        <v>Evolutions Informatiques (1500 €)</v>
      </c>
      <c r="AC115" s="269" t="str">
        <f t="shared" si="1"/>
        <v>Gros Travaux Sauton (3000 €)</v>
      </c>
    </row>
    <row r="116" spans="1:53" s="6" customFormat="1" ht="11" thickBot="1" x14ac:dyDescent="0.3">
      <c r="A116" s="298"/>
      <c r="B116" s="16"/>
      <c r="C116" s="299"/>
      <c r="D116" s="309" t="s">
        <v>32</v>
      </c>
      <c r="E116" s="38" t="s">
        <v>33</v>
      </c>
      <c r="F116" s="16" t="s">
        <v>32</v>
      </c>
      <c r="G116" s="310" t="s">
        <v>33</v>
      </c>
      <c r="H116" s="298" t="s">
        <v>32</v>
      </c>
      <c r="I116" s="16" t="s">
        <v>32</v>
      </c>
      <c r="J116" s="16" t="s">
        <v>32</v>
      </c>
      <c r="K116" s="16" t="s">
        <v>32</v>
      </c>
      <c r="L116" s="17" t="s">
        <v>32</v>
      </c>
      <c r="M116" s="18" t="s">
        <v>32</v>
      </c>
      <c r="N116" s="324" t="s">
        <v>32</v>
      </c>
      <c r="O116" s="298" t="s">
        <v>33</v>
      </c>
      <c r="P116" s="16" t="s">
        <v>33</v>
      </c>
      <c r="Q116" s="18" t="s">
        <v>33</v>
      </c>
      <c r="R116" s="18" t="s">
        <v>33</v>
      </c>
      <c r="S116" s="16" t="s">
        <v>33</v>
      </c>
      <c r="T116" s="16" t="s">
        <v>33</v>
      </c>
      <c r="U116" s="16" t="s">
        <v>33</v>
      </c>
      <c r="V116" s="19" t="s">
        <v>33</v>
      </c>
      <c r="W116" s="16" t="s">
        <v>33</v>
      </c>
      <c r="X116" s="16" t="s">
        <v>33</v>
      </c>
      <c r="Y116" s="16" t="s">
        <v>33</v>
      </c>
      <c r="Z116" s="16" t="s">
        <v>33</v>
      </c>
      <c r="AA116" s="343" t="s">
        <v>33</v>
      </c>
      <c r="AB116" s="16" t="s">
        <v>138</v>
      </c>
      <c r="AC116" s="343" t="s">
        <v>138</v>
      </c>
    </row>
    <row r="117" spans="1:53" s="20" customFormat="1" ht="11" thickBot="1" x14ac:dyDescent="0.3">
      <c r="A117" s="300"/>
      <c r="B117" s="301"/>
      <c r="C117" s="302"/>
      <c r="D117" s="311">
        <f t="shared" ref="D117:AC117" si="2">SUM(D5:D112)</f>
        <v>17400.180000000011</v>
      </c>
      <c r="E117" s="312">
        <f t="shared" si="2"/>
        <v>5651.01</v>
      </c>
      <c r="F117" s="312">
        <f t="shared" si="2"/>
        <v>1411.8700000000015</v>
      </c>
      <c r="G117" s="313">
        <f t="shared" si="2"/>
        <v>1286.8899999999999</v>
      </c>
      <c r="H117" s="325">
        <f t="shared" si="2"/>
        <v>1733.64</v>
      </c>
      <c r="I117" s="326">
        <f t="shared" si="2"/>
        <v>1328.7000000000003</v>
      </c>
      <c r="J117" s="326">
        <f t="shared" si="2"/>
        <v>0</v>
      </c>
      <c r="K117" s="326">
        <f t="shared" si="2"/>
        <v>23.41</v>
      </c>
      <c r="L117" s="326">
        <f t="shared" si="2"/>
        <v>0</v>
      </c>
      <c r="M117" s="326">
        <f t="shared" si="2"/>
        <v>0</v>
      </c>
      <c r="N117" s="327">
        <f t="shared" si="2"/>
        <v>14631.300000000012</v>
      </c>
      <c r="O117" s="325">
        <f t="shared" si="2"/>
        <v>1520.7</v>
      </c>
      <c r="P117" s="326">
        <f t="shared" si="2"/>
        <v>49.98</v>
      </c>
      <c r="Q117" s="326">
        <f t="shared" si="2"/>
        <v>118</v>
      </c>
      <c r="R117" s="326">
        <f t="shared" si="2"/>
        <v>98.08</v>
      </c>
      <c r="S117" s="326">
        <f t="shared" si="2"/>
        <v>50</v>
      </c>
      <c r="T117" s="326">
        <f t="shared" si="2"/>
        <v>0</v>
      </c>
      <c r="U117" s="326">
        <f t="shared" si="2"/>
        <v>459.82</v>
      </c>
      <c r="V117" s="326">
        <f t="shared" si="2"/>
        <v>35.880000000000003</v>
      </c>
      <c r="W117" s="326">
        <f t="shared" si="2"/>
        <v>0</v>
      </c>
      <c r="X117" s="326">
        <f t="shared" si="2"/>
        <v>0</v>
      </c>
      <c r="Y117" s="326">
        <f t="shared" si="2"/>
        <v>10.44</v>
      </c>
      <c r="Z117" s="326">
        <f t="shared" si="2"/>
        <v>3500</v>
      </c>
      <c r="AA117" s="327">
        <f t="shared" si="2"/>
        <v>0</v>
      </c>
      <c r="AB117" s="326">
        <f t="shared" si="2"/>
        <v>0</v>
      </c>
      <c r="AC117" s="327">
        <f t="shared" si="2"/>
        <v>0</v>
      </c>
    </row>
    <row r="118" spans="1:53" s="6" customFormat="1" ht="11.5" thickTop="1" thickBot="1" x14ac:dyDescent="0.3">
      <c r="A118" s="314"/>
      <c r="B118" s="315" t="s">
        <v>37</v>
      </c>
      <c r="C118" s="316"/>
      <c r="D118" s="317">
        <f>SUM(D117-E117)</f>
        <v>11749.170000000011</v>
      </c>
      <c r="E118" s="318"/>
      <c r="F118" s="317">
        <f>SUM(F117-G117)</f>
        <v>124.98000000000161</v>
      </c>
      <c r="G118" s="319"/>
      <c r="H118" s="329"/>
      <c r="I118" s="344"/>
      <c r="J118" s="344"/>
      <c r="K118" s="344" t="s">
        <v>38</v>
      </c>
      <c r="L118" s="331"/>
      <c r="M118" s="330"/>
      <c r="N118" s="332" t="s">
        <v>38</v>
      </c>
      <c r="O118" s="329"/>
      <c r="P118" s="330"/>
      <c r="Q118" s="330" t="s">
        <v>38</v>
      </c>
      <c r="R118" s="330" t="s">
        <v>38</v>
      </c>
      <c r="S118" s="330" t="s">
        <v>38</v>
      </c>
      <c r="T118" s="336"/>
      <c r="U118" s="330" t="s">
        <v>38</v>
      </c>
      <c r="V118" s="336"/>
      <c r="W118" s="330" t="s">
        <v>38</v>
      </c>
      <c r="X118" s="330" t="s">
        <v>38</v>
      </c>
      <c r="Y118" s="330" t="s">
        <v>38</v>
      </c>
      <c r="Z118" s="330" t="s">
        <v>38</v>
      </c>
      <c r="AA118" s="319" t="s">
        <v>38</v>
      </c>
      <c r="AB118" s="330" t="s">
        <v>38</v>
      </c>
      <c r="AC118" s="319" t="s">
        <v>38</v>
      </c>
    </row>
    <row r="119" spans="1:53" s="6" customFormat="1" ht="13.5" thickTop="1" thickBot="1" x14ac:dyDescent="0.3">
      <c r="A119" s="2"/>
      <c r="B119" s="2"/>
      <c r="C119" s="54"/>
      <c r="D119" s="34"/>
      <c r="E119" s="33"/>
      <c r="F119" s="4"/>
      <c r="I119" s="486" t="s">
        <v>39</v>
      </c>
      <c r="J119" s="487"/>
      <c r="K119" s="488"/>
      <c r="L119" s="328">
        <f>SUM(H117:N117)</f>
        <v>17717.05000000001</v>
      </c>
      <c r="N119" s="21"/>
      <c r="O119" s="4"/>
      <c r="P119" s="6" t="s">
        <v>40</v>
      </c>
      <c r="Q119" s="333" t="s">
        <v>38</v>
      </c>
      <c r="R119" s="334">
        <f>SUM(O117:AC117)</f>
        <v>5842.9</v>
      </c>
      <c r="S119" s="335"/>
    </row>
    <row r="120" spans="1:53" s="6" customFormat="1" ht="11" thickBot="1" x14ac:dyDescent="0.3">
      <c r="A120" s="2"/>
      <c r="B120" s="22" t="s">
        <v>41</v>
      </c>
      <c r="C120" s="22"/>
      <c r="D120" s="39" t="s">
        <v>38</v>
      </c>
      <c r="E120" s="179">
        <f>SUM(D117-E117+F117-G117)</f>
        <v>11874.150000000012</v>
      </c>
      <c r="F120" s="24" t="s">
        <v>42</v>
      </c>
      <c r="H120" s="25"/>
      <c r="I120" s="45"/>
      <c r="J120" s="45"/>
      <c r="K120" s="45"/>
      <c r="L120" s="26"/>
      <c r="N120" s="23">
        <f>E117</f>
        <v>5651.01</v>
      </c>
      <c r="O120" s="495">
        <f>SUM(L119-R119)</f>
        <v>11874.150000000011</v>
      </c>
      <c r="P120" s="496"/>
      <c r="Q120" s="480" t="s">
        <v>43</v>
      </c>
      <c r="R120" s="480"/>
      <c r="S120" s="481"/>
    </row>
    <row r="121" spans="1:53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53" s="6" customFormat="1" x14ac:dyDescent="0.25">
      <c r="A122" s="1"/>
      <c r="B122" s="2"/>
      <c r="C122" s="2"/>
      <c r="D122" s="482" t="s">
        <v>44</v>
      </c>
      <c r="E122" s="483"/>
      <c r="F122" s="180">
        <f>94.36</f>
        <v>94.36</v>
      </c>
      <c r="G122" s="183">
        <f>11695.97+53.2</f>
        <v>11749.17</v>
      </c>
      <c r="H122" s="51" t="s">
        <v>45</v>
      </c>
      <c r="I122" s="56"/>
      <c r="J122" s="56"/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53" s="6" customFormat="1" x14ac:dyDescent="0.25">
      <c r="A123" s="1"/>
      <c r="B123" s="2"/>
      <c r="C123" s="2"/>
      <c r="D123" s="484" t="s">
        <v>46</v>
      </c>
      <c r="E123" s="485"/>
      <c r="F123" s="181">
        <f>27.6</f>
        <v>27.6</v>
      </c>
      <c r="G123" s="183">
        <f>D118</f>
        <v>11749.170000000011</v>
      </c>
      <c r="H123" s="51" t="s">
        <v>47</v>
      </c>
      <c r="I123" s="56"/>
      <c r="J123" s="56"/>
      <c r="K123" s="3"/>
      <c r="L123" s="5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53" s="6" customFormat="1" x14ac:dyDescent="0.25">
      <c r="A124" s="1"/>
      <c r="B124" s="2"/>
      <c r="C124" s="2"/>
      <c r="D124" s="484" t="s">
        <v>48</v>
      </c>
      <c r="E124" s="485"/>
      <c r="F124" s="180">
        <v>3.02</v>
      </c>
      <c r="G124" s="184">
        <f>G122-G123</f>
        <v>0</v>
      </c>
      <c r="H124" s="52" t="s">
        <v>49</v>
      </c>
      <c r="I124" s="3"/>
      <c r="J124" s="3"/>
      <c r="K124" s="3"/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53" s="6" customFormat="1" x14ac:dyDescent="0.25">
      <c r="A125" s="1"/>
      <c r="B125" s="2"/>
      <c r="C125" s="2"/>
      <c r="D125" s="489" t="s">
        <v>49</v>
      </c>
      <c r="E125" s="490"/>
      <c r="F125" s="182">
        <f>F122+F123+F124-F118</f>
        <v>-1.6058265828178264E-12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D125:E125"/>
    <mergeCell ref="D3:E3"/>
    <mergeCell ref="F3:G3"/>
    <mergeCell ref="O120:P120"/>
    <mergeCell ref="A1:D1"/>
    <mergeCell ref="Q120:S120"/>
    <mergeCell ref="D122:E122"/>
    <mergeCell ref="D123:E123"/>
    <mergeCell ref="D124:E124"/>
    <mergeCell ref="I119:K119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02563-7936-4B26-89D1-6A899A83EEE8}">
  <dimension ref="A1:DM125"/>
  <sheetViews>
    <sheetView showGridLines="0" topLeftCell="H74" zoomScale="84" zoomScaleNormal="84" workbookViewId="0">
      <selection activeCell="I115" sqref="I115:AC115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7" s="6" customFormat="1" ht="25" customHeight="1" x14ac:dyDescent="0.25">
      <c r="A1" s="497" t="s">
        <v>183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7" s="3" customFormat="1" ht="12.75" customHeight="1" thickBot="1" x14ac:dyDescent="0.3">
      <c r="A2" s="241"/>
      <c r="B2" s="241"/>
      <c r="C2" s="156"/>
      <c r="D2" s="27"/>
      <c r="E2" s="157"/>
      <c r="L2" s="5"/>
    </row>
    <row r="3" spans="1:117" s="6" customFormat="1" ht="43.4" customHeight="1" thickTop="1" thickBot="1" x14ac:dyDescent="0.3">
      <c r="A3" s="292" t="s">
        <v>8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tr">
        <f>' 01 2024'!H3</f>
        <v>Contributions Normales</v>
      </c>
      <c r="I3" s="267" t="str">
        <f>' 01 2024'!I3</f>
        <v>Ventes Littérature</v>
      </c>
      <c r="J3" s="267" t="str">
        <f>' 01 2024'!J3</f>
        <v>Recettes Fêtes IGPB</v>
      </c>
      <c r="K3" s="267" t="str">
        <f>' 01 2024'!K3</f>
        <v>Chapeaux Réunion IGPB</v>
      </c>
      <c r="L3" s="267" t="str">
        <f>' 01 2024'!L3</f>
        <v>Recettes Exeption- nelles</v>
      </c>
      <c r="M3" s="267" t="str">
        <f>' 01 2024'!M3</f>
        <v>Virements Internes Livert A</v>
      </c>
      <c r="N3" s="269" t="str">
        <f>' 01 2024'!N3</f>
        <v>Reports Caisse +       BNP( N-1)</v>
      </c>
      <c r="O3" s="426" t="str">
        <f>' 01 2024'!O3</f>
        <v xml:space="preserve">Location local Sauton + charges </v>
      </c>
      <c r="P3" s="268" t="str">
        <f>' 01 2024'!P3</f>
        <v>Electicité - Eaux Local Sauton</v>
      </c>
      <c r="Q3" s="268" t="str">
        <f>' 01 2024'!Q3</f>
        <v>Entretien équipement IGPB, Petits travaux</v>
      </c>
      <c r="R3" s="268" t="str">
        <f>' 01 2024'!R3</f>
        <v>Achat de littérature BSG+ Médailles</v>
      </c>
      <c r="S3" s="268" t="str">
        <f>' 01 2024'!S3</f>
        <v>Achat de littérature Hors (BSG &amp; Médailles)</v>
      </c>
      <c r="T3" s="268" t="str">
        <f>' 01 2024'!T3</f>
        <v>Dépenses Fêtes IGPB</v>
      </c>
      <c r="U3" s="268" t="str">
        <f>' 01 2024'!U3</f>
        <v>Informatique, Téléphone, Abonnement Internet</v>
      </c>
      <c r="V3" s="268" t="str">
        <f>' 01 2024'!V3</f>
        <v>Frais Secrétariat, Lingettes, Gel …</v>
      </c>
      <c r="W3" s="268" t="str">
        <f>' 01 2024'!W3</f>
        <v>Location Salles Réunions</v>
      </c>
      <c r="X3" s="268" t="str">
        <f>' 01 2024'!X3</f>
        <v>Transport parking</v>
      </c>
      <c r="Y3" s="268" t="str">
        <f>' 01 2024'!Y3</f>
        <v>Frais Bancaires</v>
      </c>
      <c r="Z3" s="268" t="str">
        <f>' 01 2024'!Z3</f>
        <v>Virements internes</v>
      </c>
      <c r="AA3" s="269" t="str">
        <f>' 01 2024'!AA3</f>
        <v>Dépenses exception- nelles</v>
      </c>
      <c r="AB3" s="426" t="str">
        <f>' 01 2024'!AB3</f>
        <v>Evolutions Informatiques (1500 €)</v>
      </c>
      <c r="AC3" s="269" t="str">
        <f>' 01 2024'!AC3</f>
        <v>Gros Travaux Sauton (3000 €)</v>
      </c>
    </row>
    <row r="4" spans="1:117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282" t="s">
        <v>33</v>
      </c>
      <c r="AB4" s="468" t="s">
        <v>138</v>
      </c>
      <c r="AC4" s="282" t="s">
        <v>138</v>
      </c>
    </row>
    <row r="5" spans="1:117" s="7" customFormat="1" ht="15" customHeight="1" thickBot="1" x14ac:dyDescent="0.3">
      <c r="A5" s="246" t="s">
        <v>34</v>
      </c>
      <c r="B5" s="46" t="s">
        <v>35</v>
      </c>
      <c r="C5" s="247"/>
      <c r="D5" s="256">
        <f>' 05 2024'!D118</f>
        <v>12956.810000000009</v>
      </c>
      <c r="E5" s="169"/>
      <c r="F5" s="170">
        <f>' 05 2024'!F118</f>
        <v>109.70000000000164</v>
      </c>
      <c r="G5" s="257"/>
      <c r="H5" s="271"/>
      <c r="I5" s="171"/>
      <c r="J5" s="171"/>
      <c r="K5" s="171"/>
      <c r="L5" s="172"/>
      <c r="M5" s="171"/>
      <c r="N5" s="272">
        <f>SUM(D5:F5)</f>
        <v>13066.510000000009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4"/>
      <c r="AB5" s="283"/>
      <c r="AC5" s="284"/>
      <c r="AD5" s="8"/>
      <c r="AE5" s="8"/>
      <c r="AF5" s="8"/>
      <c r="AG5" s="8"/>
    </row>
    <row r="6" spans="1:117" s="162" customFormat="1" ht="12" customHeight="1" x14ac:dyDescent="0.25">
      <c r="A6" s="248"/>
      <c r="B6" s="201"/>
      <c r="C6" s="249"/>
      <c r="D6" s="258"/>
      <c r="E6" s="202"/>
      <c r="F6" s="203"/>
      <c r="G6" s="259"/>
      <c r="H6" s="273"/>
      <c r="I6" s="204"/>
      <c r="J6" s="204"/>
      <c r="K6" s="204"/>
      <c r="L6" s="205"/>
      <c r="M6" s="204"/>
      <c r="N6" s="274"/>
      <c r="O6" s="285"/>
      <c r="P6" s="206"/>
      <c r="Q6" s="206"/>
      <c r="R6" s="206"/>
      <c r="S6" s="206"/>
      <c r="T6" s="207"/>
      <c r="U6" s="206"/>
      <c r="V6" s="208"/>
      <c r="W6" s="206"/>
      <c r="X6" s="206"/>
      <c r="Y6" s="206"/>
      <c r="Z6" s="206"/>
      <c r="AA6" s="286"/>
      <c r="AB6" s="285"/>
      <c r="AC6" s="286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7" s="162" customFormat="1" ht="12" customHeight="1" x14ac:dyDescent="0.25">
      <c r="A7" s="440"/>
      <c r="B7" s="441"/>
      <c r="C7" s="442"/>
      <c r="D7" s="443"/>
      <c r="E7" s="444"/>
      <c r="F7" s="445"/>
      <c r="G7" s="446"/>
      <c r="H7" s="447"/>
      <c r="I7" s="448"/>
      <c r="J7" s="448"/>
      <c r="K7" s="448"/>
      <c r="L7" s="449"/>
      <c r="M7" s="448"/>
      <c r="N7" s="459"/>
      <c r="O7" s="458"/>
      <c r="P7" s="450"/>
      <c r="Q7" s="450"/>
      <c r="R7" s="450"/>
      <c r="S7" s="450"/>
      <c r="T7" s="451"/>
      <c r="U7" s="450"/>
      <c r="V7" s="452"/>
      <c r="W7" s="450"/>
      <c r="X7" s="450"/>
      <c r="Y7" s="450"/>
      <c r="Z7" s="450"/>
      <c r="AA7" s="453"/>
      <c r="AB7" s="458"/>
      <c r="AC7" s="453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7" s="162" customFormat="1" ht="12" customHeight="1" x14ac:dyDescent="0.25">
      <c r="A8" s="440"/>
      <c r="B8" s="441"/>
      <c r="C8" s="442"/>
      <c r="D8" s="443"/>
      <c r="E8" s="444"/>
      <c r="F8" s="445"/>
      <c r="G8" s="446"/>
      <c r="H8" s="447"/>
      <c r="I8" s="448"/>
      <c r="J8" s="448"/>
      <c r="K8" s="448"/>
      <c r="L8" s="449"/>
      <c r="M8" s="448"/>
      <c r="N8" s="459"/>
      <c r="O8" s="458"/>
      <c r="P8" s="450"/>
      <c r="Q8" s="450"/>
      <c r="R8" s="450"/>
      <c r="S8" s="450"/>
      <c r="T8" s="451"/>
      <c r="U8" s="450"/>
      <c r="V8" s="452"/>
      <c r="W8" s="450"/>
      <c r="X8" s="450"/>
      <c r="Y8" s="450"/>
      <c r="Z8" s="450"/>
      <c r="AA8" s="453"/>
      <c r="AB8" s="458"/>
      <c r="AC8" s="453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7" s="162" customFormat="1" ht="12" customHeight="1" x14ac:dyDescent="0.25">
      <c r="A9" s="472"/>
      <c r="B9" s="441"/>
      <c r="C9" s="442"/>
      <c r="D9" s="443"/>
      <c r="E9" s="444"/>
      <c r="F9" s="445"/>
      <c r="G9" s="446"/>
      <c r="H9" s="447"/>
      <c r="I9" s="448"/>
      <c r="J9" s="448"/>
      <c r="K9" s="448"/>
      <c r="L9" s="449"/>
      <c r="M9" s="448"/>
      <c r="N9" s="459"/>
      <c r="O9" s="458"/>
      <c r="P9" s="450"/>
      <c r="Q9" s="450"/>
      <c r="R9" s="450"/>
      <c r="S9" s="450"/>
      <c r="T9" s="451"/>
      <c r="U9" s="450"/>
      <c r="V9" s="452"/>
      <c r="W9" s="450"/>
      <c r="X9" s="450"/>
      <c r="Y9" s="450"/>
      <c r="Z9" s="450"/>
      <c r="AA9" s="453"/>
      <c r="AB9" s="458"/>
      <c r="AC9" s="453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7" s="162" customFormat="1" ht="12" customHeight="1" x14ac:dyDescent="0.25">
      <c r="A10" s="250"/>
      <c r="B10" s="441"/>
      <c r="C10" s="442"/>
      <c r="D10" s="443"/>
      <c r="E10" s="444"/>
      <c r="F10" s="445"/>
      <c r="G10" s="446"/>
      <c r="H10" s="447"/>
      <c r="I10" s="448"/>
      <c r="J10" s="448"/>
      <c r="K10" s="448"/>
      <c r="L10" s="449"/>
      <c r="M10" s="448"/>
      <c r="N10" s="459"/>
      <c r="O10" s="458"/>
      <c r="P10" s="450"/>
      <c r="Q10" s="450"/>
      <c r="R10" s="450"/>
      <c r="S10" s="450"/>
      <c r="T10" s="451"/>
      <c r="U10" s="450"/>
      <c r="V10" s="452"/>
      <c r="W10" s="450"/>
      <c r="X10" s="450"/>
      <c r="Y10" s="450"/>
      <c r="Z10" s="450"/>
      <c r="AA10" s="463"/>
      <c r="AB10" s="458"/>
      <c r="AC10" s="453"/>
      <c r="AD10" s="160"/>
      <c r="AE10" s="160"/>
      <c r="AF10" s="160"/>
      <c r="AG10" s="160"/>
      <c r="AH10" s="160"/>
      <c r="AI10" s="160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</row>
    <row r="11" spans="1:117" s="162" customFormat="1" ht="12" customHeight="1" x14ac:dyDescent="0.25">
      <c r="A11" s="250"/>
      <c r="B11" s="441"/>
      <c r="C11" s="442"/>
      <c r="D11" s="443"/>
      <c r="E11" s="444"/>
      <c r="F11" s="445"/>
      <c r="G11" s="446"/>
      <c r="H11" s="447"/>
      <c r="I11" s="448"/>
      <c r="J11" s="448"/>
      <c r="K11" s="448"/>
      <c r="L11" s="449"/>
      <c r="M11" s="448"/>
      <c r="N11" s="459"/>
      <c r="O11" s="458"/>
      <c r="P11" s="450"/>
      <c r="Q11" s="450"/>
      <c r="R11" s="450"/>
      <c r="S11" s="450"/>
      <c r="T11" s="451"/>
      <c r="U11" s="450"/>
      <c r="V11" s="452"/>
      <c r="W11" s="450"/>
      <c r="X11" s="450"/>
      <c r="Y11" s="450"/>
      <c r="Z11" s="450"/>
      <c r="AA11" s="463"/>
      <c r="AB11" s="458"/>
      <c r="AC11" s="453"/>
      <c r="AD11" s="160"/>
      <c r="AE11" s="160"/>
      <c r="AF11" s="160"/>
      <c r="AG11" s="160"/>
      <c r="AH11" s="160"/>
      <c r="AI11" s="160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</row>
    <row r="12" spans="1:117" s="162" customFormat="1" ht="12" customHeight="1" x14ac:dyDescent="0.25">
      <c r="A12" s="250"/>
      <c r="B12" s="441"/>
      <c r="C12" s="442"/>
      <c r="D12" s="443"/>
      <c r="E12" s="444"/>
      <c r="F12" s="445"/>
      <c r="G12" s="446"/>
      <c r="H12" s="447"/>
      <c r="I12" s="448"/>
      <c r="J12" s="448"/>
      <c r="K12" s="448"/>
      <c r="L12" s="449"/>
      <c r="M12" s="448"/>
      <c r="N12" s="459"/>
      <c r="O12" s="458"/>
      <c r="P12" s="450"/>
      <c r="Q12" s="450"/>
      <c r="R12" s="450"/>
      <c r="S12" s="450"/>
      <c r="T12" s="451"/>
      <c r="U12" s="450"/>
      <c r="V12" s="452"/>
      <c r="W12" s="450"/>
      <c r="X12" s="450"/>
      <c r="Y12" s="450"/>
      <c r="Z12" s="450"/>
      <c r="AA12" s="463"/>
      <c r="AB12" s="458"/>
      <c r="AC12" s="453"/>
      <c r="AD12" s="160"/>
      <c r="AE12" s="160"/>
      <c r="AF12" s="160"/>
      <c r="AG12" s="160"/>
      <c r="AH12" s="160"/>
      <c r="AI12" s="160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</row>
    <row r="13" spans="1:117" s="162" customFormat="1" ht="12" customHeight="1" x14ac:dyDescent="0.25">
      <c r="A13" s="250"/>
      <c r="B13" s="441"/>
      <c r="C13" s="442"/>
      <c r="D13" s="443"/>
      <c r="E13" s="444"/>
      <c r="F13" s="445"/>
      <c r="G13" s="446"/>
      <c r="H13" s="447"/>
      <c r="I13" s="448"/>
      <c r="J13" s="448"/>
      <c r="K13" s="448"/>
      <c r="L13" s="449"/>
      <c r="M13" s="448"/>
      <c r="N13" s="459"/>
      <c r="O13" s="458"/>
      <c r="P13" s="450"/>
      <c r="Q13" s="450"/>
      <c r="R13" s="450"/>
      <c r="S13" s="450"/>
      <c r="T13" s="451"/>
      <c r="U13" s="450"/>
      <c r="V13" s="452"/>
      <c r="W13" s="450"/>
      <c r="X13" s="450"/>
      <c r="Y13" s="450"/>
      <c r="Z13" s="450"/>
      <c r="AA13" s="463"/>
      <c r="AB13" s="458"/>
      <c r="AC13" s="453"/>
      <c r="AD13" s="160"/>
      <c r="AE13" s="160"/>
      <c r="AF13" s="160"/>
      <c r="AG13" s="160"/>
      <c r="AH13" s="160"/>
      <c r="AI13" s="160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</row>
    <row r="14" spans="1:117" s="162" customFormat="1" ht="12" customHeight="1" x14ac:dyDescent="0.25">
      <c r="A14" s="250"/>
      <c r="B14" s="441"/>
      <c r="C14" s="442"/>
      <c r="D14" s="443"/>
      <c r="E14" s="444"/>
      <c r="F14" s="445"/>
      <c r="G14" s="446"/>
      <c r="H14" s="447"/>
      <c r="I14" s="448"/>
      <c r="J14" s="448"/>
      <c r="K14" s="448"/>
      <c r="L14" s="449"/>
      <c r="M14" s="448"/>
      <c r="N14" s="459"/>
      <c r="O14" s="458"/>
      <c r="P14" s="450"/>
      <c r="Q14" s="450"/>
      <c r="R14" s="450"/>
      <c r="S14" s="450"/>
      <c r="T14" s="451"/>
      <c r="U14" s="450"/>
      <c r="V14" s="452"/>
      <c r="W14" s="450"/>
      <c r="X14" s="450"/>
      <c r="Y14" s="450"/>
      <c r="Z14" s="450"/>
      <c r="AA14" s="463"/>
      <c r="AB14" s="458"/>
      <c r="AC14" s="453"/>
      <c r="AD14" s="160"/>
      <c r="AE14" s="160"/>
      <c r="AF14" s="160"/>
      <c r="AG14" s="160"/>
      <c r="AH14" s="160"/>
      <c r="AI14" s="160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</row>
    <row r="15" spans="1:117" s="162" customFormat="1" ht="12" customHeight="1" x14ac:dyDescent="0.25">
      <c r="A15" s="250"/>
      <c r="B15" s="209"/>
      <c r="C15" s="251"/>
      <c r="D15" s="260"/>
      <c r="E15" s="199"/>
      <c r="F15" s="200"/>
      <c r="G15" s="261"/>
      <c r="H15" s="275"/>
      <c r="I15" s="173"/>
      <c r="J15" s="173"/>
      <c r="K15" s="173"/>
      <c r="L15" s="174"/>
      <c r="M15" s="173"/>
      <c r="N15" s="276"/>
      <c r="O15" s="287"/>
      <c r="P15" s="177"/>
      <c r="Q15" s="177"/>
      <c r="R15" s="177"/>
      <c r="S15" s="177"/>
      <c r="T15" s="210"/>
      <c r="U15" s="177"/>
      <c r="V15" s="178"/>
      <c r="W15" s="177"/>
      <c r="X15" s="177"/>
      <c r="Y15" s="177"/>
      <c r="Z15" s="177"/>
      <c r="AA15" s="288"/>
      <c r="AB15" s="458"/>
      <c r="AC15" s="453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7" s="162" customFormat="1" ht="12" customHeight="1" x14ac:dyDescent="0.25">
      <c r="A16" s="250"/>
      <c r="B16" s="209"/>
      <c r="C16" s="251"/>
      <c r="D16" s="260"/>
      <c r="E16" s="199"/>
      <c r="F16" s="200"/>
      <c r="G16" s="261"/>
      <c r="H16" s="275"/>
      <c r="I16" s="173"/>
      <c r="J16" s="173"/>
      <c r="K16" s="173"/>
      <c r="L16" s="174"/>
      <c r="M16" s="173"/>
      <c r="N16" s="276"/>
      <c r="O16" s="287"/>
      <c r="P16" s="177"/>
      <c r="Q16" s="177"/>
      <c r="R16" s="177"/>
      <c r="S16" s="177"/>
      <c r="T16" s="210"/>
      <c r="U16" s="177"/>
      <c r="V16" s="178"/>
      <c r="W16" s="177"/>
      <c r="X16" s="177"/>
      <c r="Y16" s="177"/>
      <c r="Z16" s="177"/>
      <c r="AA16" s="288"/>
      <c r="AB16" s="458"/>
      <c r="AC16" s="453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0"/>
      <c r="B17" s="209"/>
      <c r="C17" s="251"/>
      <c r="D17" s="260"/>
      <c r="E17" s="199"/>
      <c r="F17" s="200"/>
      <c r="G17" s="261"/>
      <c r="H17" s="275"/>
      <c r="I17" s="173"/>
      <c r="J17" s="173"/>
      <c r="K17" s="173"/>
      <c r="L17" s="174"/>
      <c r="M17" s="173"/>
      <c r="N17" s="276"/>
      <c r="O17" s="287"/>
      <c r="P17" s="177"/>
      <c r="Q17" s="177"/>
      <c r="R17" s="177"/>
      <c r="S17" s="177"/>
      <c r="T17" s="210"/>
      <c r="U17" s="177"/>
      <c r="V17" s="178"/>
      <c r="W17" s="177"/>
      <c r="X17" s="177"/>
      <c r="Y17" s="177"/>
      <c r="Z17" s="177"/>
      <c r="AA17" s="288"/>
      <c r="AB17" s="458"/>
      <c r="AC17" s="453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0"/>
      <c r="B18" s="209"/>
      <c r="C18" s="251"/>
      <c r="D18" s="260"/>
      <c r="E18" s="199"/>
      <c r="F18" s="200"/>
      <c r="G18" s="261"/>
      <c r="H18" s="275"/>
      <c r="I18" s="173"/>
      <c r="J18" s="173"/>
      <c r="K18" s="173"/>
      <c r="L18" s="174"/>
      <c r="M18" s="173"/>
      <c r="N18" s="276"/>
      <c r="O18" s="287"/>
      <c r="P18" s="177"/>
      <c r="Q18" s="177"/>
      <c r="R18" s="177"/>
      <c r="S18" s="177"/>
      <c r="T18" s="210"/>
      <c r="U18" s="177"/>
      <c r="V18" s="178"/>
      <c r="W18" s="177"/>
      <c r="X18" s="177"/>
      <c r="Y18" s="177"/>
      <c r="Z18" s="177"/>
      <c r="AA18" s="288"/>
      <c r="AB18" s="458"/>
      <c r="AC18" s="453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0"/>
      <c r="B19" s="209"/>
      <c r="C19" s="251"/>
      <c r="D19" s="260"/>
      <c r="E19" s="199"/>
      <c r="F19" s="200"/>
      <c r="G19" s="261"/>
      <c r="H19" s="275"/>
      <c r="I19" s="173"/>
      <c r="J19" s="173"/>
      <c r="K19" s="173"/>
      <c r="L19" s="174"/>
      <c r="M19" s="173"/>
      <c r="N19" s="276"/>
      <c r="O19" s="287"/>
      <c r="P19" s="177"/>
      <c r="Q19" s="177"/>
      <c r="R19" s="177"/>
      <c r="S19" s="177"/>
      <c r="T19" s="210"/>
      <c r="U19" s="177"/>
      <c r="V19" s="178"/>
      <c r="W19" s="177"/>
      <c r="X19" s="177"/>
      <c r="Y19" s="177"/>
      <c r="Z19" s="177"/>
      <c r="AA19" s="288"/>
      <c r="AB19" s="458"/>
      <c r="AC19" s="453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0"/>
      <c r="B20" s="209"/>
      <c r="C20" s="251"/>
      <c r="D20" s="260"/>
      <c r="E20" s="199"/>
      <c r="F20" s="200"/>
      <c r="G20" s="261"/>
      <c r="H20" s="275"/>
      <c r="I20" s="173"/>
      <c r="J20" s="173"/>
      <c r="K20" s="173"/>
      <c r="L20" s="174"/>
      <c r="M20" s="173"/>
      <c r="N20" s="276"/>
      <c r="O20" s="287"/>
      <c r="P20" s="177"/>
      <c r="Q20" s="177"/>
      <c r="R20" s="177"/>
      <c r="S20" s="177"/>
      <c r="T20" s="210"/>
      <c r="U20" s="177"/>
      <c r="V20" s="178"/>
      <c r="W20" s="177"/>
      <c r="X20" s="177"/>
      <c r="Y20" s="177"/>
      <c r="Z20" s="177"/>
      <c r="AA20" s="288"/>
      <c r="AB20" s="458"/>
      <c r="AC20" s="453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0"/>
      <c r="B21" s="209"/>
      <c r="C21" s="251"/>
      <c r="D21" s="260"/>
      <c r="E21" s="199"/>
      <c r="F21" s="200"/>
      <c r="G21" s="261"/>
      <c r="H21" s="275"/>
      <c r="I21" s="173"/>
      <c r="J21" s="173"/>
      <c r="K21" s="173"/>
      <c r="L21" s="174"/>
      <c r="M21" s="173"/>
      <c r="N21" s="276"/>
      <c r="O21" s="287"/>
      <c r="P21" s="177"/>
      <c r="Q21" s="177"/>
      <c r="R21" s="177"/>
      <c r="S21" s="177"/>
      <c r="T21" s="210"/>
      <c r="U21" s="177"/>
      <c r="V21" s="178"/>
      <c r="W21" s="177"/>
      <c r="X21" s="177"/>
      <c r="Y21" s="177"/>
      <c r="Z21" s="177"/>
      <c r="AA21" s="288"/>
      <c r="AB21" s="458"/>
      <c r="AC21" s="453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0"/>
      <c r="B22" s="209"/>
      <c r="C22" s="251"/>
      <c r="D22" s="260"/>
      <c r="E22" s="199"/>
      <c r="F22" s="200"/>
      <c r="G22" s="261"/>
      <c r="H22" s="275"/>
      <c r="I22" s="173"/>
      <c r="J22" s="173"/>
      <c r="K22" s="173"/>
      <c r="L22" s="174"/>
      <c r="M22" s="173"/>
      <c r="N22" s="276"/>
      <c r="O22" s="287"/>
      <c r="P22" s="177"/>
      <c r="Q22" s="177"/>
      <c r="R22" s="177"/>
      <c r="S22" s="177"/>
      <c r="T22" s="210"/>
      <c r="U22" s="177"/>
      <c r="V22" s="178"/>
      <c r="W22" s="177"/>
      <c r="X22" s="177"/>
      <c r="Y22" s="177"/>
      <c r="Z22" s="177"/>
      <c r="AA22" s="288"/>
      <c r="AB22" s="458"/>
      <c r="AC22" s="453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0"/>
      <c r="B23" s="209"/>
      <c r="C23" s="251"/>
      <c r="D23" s="260"/>
      <c r="E23" s="199"/>
      <c r="F23" s="200"/>
      <c r="G23" s="261"/>
      <c r="H23" s="275"/>
      <c r="I23" s="173"/>
      <c r="J23" s="173"/>
      <c r="K23" s="173"/>
      <c r="L23" s="174"/>
      <c r="M23" s="173"/>
      <c r="N23" s="276"/>
      <c r="O23" s="287"/>
      <c r="P23" s="177"/>
      <c r="Q23" s="177"/>
      <c r="R23" s="177"/>
      <c r="S23" s="177"/>
      <c r="T23" s="210"/>
      <c r="U23" s="177"/>
      <c r="V23" s="178"/>
      <c r="W23" s="177"/>
      <c r="X23" s="177"/>
      <c r="Y23" s="177"/>
      <c r="Z23" s="177"/>
      <c r="AA23" s="288"/>
      <c r="AB23" s="458"/>
      <c r="AC23" s="453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0"/>
      <c r="B24" s="209"/>
      <c r="C24" s="251"/>
      <c r="D24" s="260"/>
      <c r="E24" s="199"/>
      <c r="F24" s="200"/>
      <c r="G24" s="261"/>
      <c r="H24" s="275"/>
      <c r="I24" s="173"/>
      <c r="J24" s="173"/>
      <c r="K24" s="173"/>
      <c r="L24" s="174"/>
      <c r="M24" s="173"/>
      <c r="N24" s="276"/>
      <c r="O24" s="287"/>
      <c r="P24" s="177"/>
      <c r="Q24" s="177"/>
      <c r="R24" s="177"/>
      <c r="S24" s="177"/>
      <c r="T24" s="210"/>
      <c r="U24" s="177"/>
      <c r="V24" s="178"/>
      <c r="W24" s="177"/>
      <c r="X24" s="177"/>
      <c r="Y24" s="177"/>
      <c r="Z24" s="177"/>
      <c r="AA24" s="288"/>
      <c r="AB24" s="458"/>
      <c r="AC24" s="453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0"/>
      <c r="B25" s="209"/>
      <c r="C25" s="251"/>
      <c r="D25" s="260"/>
      <c r="E25" s="199"/>
      <c r="F25" s="200"/>
      <c r="G25" s="261"/>
      <c r="H25" s="275"/>
      <c r="I25" s="173"/>
      <c r="J25" s="173"/>
      <c r="K25" s="173"/>
      <c r="L25" s="174"/>
      <c r="M25" s="173"/>
      <c r="N25" s="276"/>
      <c r="O25" s="287"/>
      <c r="P25" s="177"/>
      <c r="Q25" s="177"/>
      <c r="R25" s="177"/>
      <c r="S25" s="177"/>
      <c r="T25" s="210"/>
      <c r="U25" s="177"/>
      <c r="V25" s="178"/>
      <c r="W25" s="177"/>
      <c r="X25" s="177"/>
      <c r="Y25" s="177"/>
      <c r="Z25" s="177"/>
      <c r="AA25" s="288"/>
      <c r="AB25" s="458"/>
      <c r="AC25" s="453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0"/>
      <c r="B26" s="209"/>
      <c r="C26" s="251"/>
      <c r="D26" s="260"/>
      <c r="E26" s="199"/>
      <c r="F26" s="200"/>
      <c r="G26" s="261"/>
      <c r="H26" s="275"/>
      <c r="I26" s="173"/>
      <c r="J26" s="173"/>
      <c r="K26" s="173"/>
      <c r="L26" s="174"/>
      <c r="M26" s="173"/>
      <c r="N26" s="276"/>
      <c r="O26" s="287"/>
      <c r="P26" s="177"/>
      <c r="Q26" s="177"/>
      <c r="R26" s="177"/>
      <c r="S26" s="177"/>
      <c r="T26" s="210"/>
      <c r="U26" s="177"/>
      <c r="V26" s="178"/>
      <c r="W26" s="177"/>
      <c r="X26" s="177"/>
      <c r="Y26" s="177"/>
      <c r="Z26" s="177"/>
      <c r="AA26" s="288"/>
      <c r="AB26" s="458"/>
      <c r="AC26" s="453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0"/>
      <c r="B27" s="209"/>
      <c r="C27" s="251"/>
      <c r="D27" s="260"/>
      <c r="E27" s="199"/>
      <c r="F27" s="200"/>
      <c r="G27" s="261"/>
      <c r="H27" s="275"/>
      <c r="I27" s="173"/>
      <c r="J27" s="173"/>
      <c r="K27" s="173"/>
      <c r="L27" s="174"/>
      <c r="M27" s="173"/>
      <c r="N27" s="276"/>
      <c r="O27" s="287"/>
      <c r="P27" s="177"/>
      <c r="Q27" s="177"/>
      <c r="R27" s="177"/>
      <c r="S27" s="177"/>
      <c r="T27" s="210"/>
      <c r="U27" s="177"/>
      <c r="V27" s="178"/>
      <c r="W27" s="177"/>
      <c r="X27" s="177"/>
      <c r="Y27" s="177"/>
      <c r="Z27" s="177"/>
      <c r="AA27" s="288"/>
      <c r="AB27" s="458"/>
      <c r="AC27" s="453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0"/>
      <c r="B28" s="209"/>
      <c r="C28" s="251"/>
      <c r="D28" s="260"/>
      <c r="E28" s="199"/>
      <c r="F28" s="200"/>
      <c r="G28" s="261"/>
      <c r="H28" s="275"/>
      <c r="I28" s="173"/>
      <c r="J28" s="173"/>
      <c r="K28" s="173"/>
      <c r="L28" s="174"/>
      <c r="M28" s="173"/>
      <c r="N28" s="276"/>
      <c r="O28" s="287"/>
      <c r="P28" s="177"/>
      <c r="Q28" s="177"/>
      <c r="R28" s="177"/>
      <c r="S28" s="177"/>
      <c r="T28" s="210"/>
      <c r="U28" s="177"/>
      <c r="V28" s="178"/>
      <c r="W28" s="177"/>
      <c r="X28" s="177"/>
      <c r="Y28" s="177"/>
      <c r="Z28" s="177"/>
      <c r="AA28" s="288"/>
      <c r="AB28" s="287"/>
      <c r="AC28" s="288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0"/>
      <c r="B29" s="209"/>
      <c r="C29" s="251"/>
      <c r="D29" s="260"/>
      <c r="E29" s="199"/>
      <c r="F29" s="200"/>
      <c r="G29" s="261"/>
      <c r="H29" s="275"/>
      <c r="I29" s="173"/>
      <c r="J29" s="173"/>
      <c r="K29" s="173"/>
      <c r="L29" s="174"/>
      <c r="M29" s="173"/>
      <c r="N29" s="276"/>
      <c r="O29" s="287"/>
      <c r="P29" s="177"/>
      <c r="Q29" s="177"/>
      <c r="R29" s="177"/>
      <c r="S29" s="177"/>
      <c r="T29" s="210"/>
      <c r="U29" s="177"/>
      <c r="V29" s="178"/>
      <c r="W29" s="177"/>
      <c r="X29" s="177"/>
      <c r="Y29" s="177"/>
      <c r="Z29" s="177"/>
      <c r="AA29" s="288"/>
      <c r="AB29" s="458"/>
      <c r="AC29" s="453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0"/>
      <c r="B30" s="209"/>
      <c r="C30" s="251"/>
      <c r="D30" s="260"/>
      <c r="E30" s="199"/>
      <c r="F30" s="200"/>
      <c r="G30" s="261"/>
      <c r="H30" s="275"/>
      <c r="I30" s="173"/>
      <c r="J30" s="173"/>
      <c r="K30" s="173"/>
      <c r="L30" s="174"/>
      <c r="M30" s="173"/>
      <c r="N30" s="276"/>
      <c r="O30" s="287"/>
      <c r="P30" s="177"/>
      <c r="Q30" s="177"/>
      <c r="R30" s="177"/>
      <c r="S30" s="177"/>
      <c r="T30" s="210"/>
      <c r="U30" s="177"/>
      <c r="V30" s="178"/>
      <c r="W30" s="177"/>
      <c r="X30" s="177"/>
      <c r="Y30" s="177"/>
      <c r="Z30" s="177"/>
      <c r="AA30" s="288"/>
      <c r="AB30" s="458"/>
      <c r="AC30" s="453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0"/>
      <c r="B31" s="209"/>
      <c r="C31" s="251"/>
      <c r="D31" s="260"/>
      <c r="E31" s="199"/>
      <c r="F31" s="200"/>
      <c r="G31" s="261"/>
      <c r="H31" s="275"/>
      <c r="I31" s="173"/>
      <c r="J31" s="173"/>
      <c r="K31" s="173"/>
      <c r="L31" s="174"/>
      <c r="M31" s="173"/>
      <c r="N31" s="276"/>
      <c r="O31" s="287"/>
      <c r="P31" s="177"/>
      <c r="Q31" s="177"/>
      <c r="R31" s="177"/>
      <c r="S31" s="177"/>
      <c r="T31" s="210"/>
      <c r="U31" s="177"/>
      <c r="V31" s="178"/>
      <c r="W31" s="177"/>
      <c r="X31" s="177"/>
      <c r="Y31" s="177"/>
      <c r="Z31" s="177"/>
      <c r="AA31" s="288"/>
      <c r="AB31" s="458"/>
      <c r="AC31" s="453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0"/>
      <c r="B32" s="209"/>
      <c r="C32" s="251"/>
      <c r="D32" s="260"/>
      <c r="E32" s="199"/>
      <c r="F32" s="200"/>
      <c r="G32" s="261"/>
      <c r="H32" s="275"/>
      <c r="I32" s="173"/>
      <c r="J32" s="173"/>
      <c r="K32" s="173"/>
      <c r="L32" s="174"/>
      <c r="M32" s="173"/>
      <c r="N32" s="276"/>
      <c r="O32" s="287"/>
      <c r="P32" s="177"/>
      <c r="Q32" s="177"/>
      <c r="R32" s="177"/>
      <c r="S32" s="177"/>
      <c r="T32" s="210"/>
      <c r="U32" s="177"/>
      <c r="V32" s="178"/>
      <c r="W32" s="177"/>
      <c r="X32" s="177"/>
      <c r="Y32" s="177"/>
      <c r="Z32" s="177"/>
      <c r="AA32" s="288"/>
      <c r="AB32" s="458"/>
      <c r="AC32" s="453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0"/>
      <c r="B33" s="209"/>
      <c r="C33" s="251"/>
      <c r="D33" s="260"/>
      <c r="E33" s="199"/>
      <c r="F33" s="200"/>
      <c r="G33" s="261"/>
      <c r="H33" s="275"/>
      <c r="I33" s="173"/>
      <c r="J33" s="173"/>
      <c r="K33" s="173"/>
      <c r="L33" s="174"/>
      <c r="M33" s="173"/>
      <c r="N33" s="276"/>
      <c r="O33" s="287"/>
      <c r="P33" s="177"/>
      <c r="Q33" s="177"/>
      <c r="R33" s="177"/>
      <c r="S33" s="177"/>
      <c r="T33" s="210"/>
      <c r="U33" s="177"/>
      <c r="V33" s="178"/>
      <c r="W33" s="177"/>
      <c r="X33" s="177"/>
      <c r="Y33" s="177"/>
      <c r="Z33" s="177"/>
      <c r="AA33" s="288"/>
      <c r="AB33" s="458"/>
      <c r="AC33" s="453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0"/>
      <c r="B34" s="209"/>
      <c r="C34" s="251"/>
      <c r="D34" s="260"/>
      <c r="E34" s="199"/>
      <c r="F34" s="200"/>
      <c r="G34" s="261"/>
      <c r="H34" s="275"/>
      <c r="I34" s="173"/>
      <c r="J34" s="173"/>
      <c r="K34" s="173"/>
      <c r="L34" s="174"/>
      <c r="M34" s="173"/>
      <c r="N34" s="276"/>
      <c r="O34" s="287"/>
      <c r="P34" s="177"/>
      <c r="Q34" s="177"/>
      <c r="R34" s="177"/>
      <c r="S34" s="177"/>
      <c r="T34" s="210"/>
      <c r="U34" s="177"/>
      <c r="V34" s="178"/>
      <c r="W34" s="177"/>
      <c r="X34" s="177"/>
      <c r="Y34" s="177"/>
      <c r="Z34" s="177"/>
      <c r="AA34" s="288"/>
      <c r="AB34" s="458"/>
      <c r="AC34" s="453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0"/>
      <c r="B35" s="209"/>
      <c r="C35" s="251"/>
      <c r="D35" s="260"/>
      <c r="E35" s="199"/>
      <c r="F35" s="200"/>
      <c r="G35" s="261"/>
      <c r="H35" s="275"/>
      <c r="I35" s="173"/>
      <c r="J35" s="173"/>
      <c r="K35" s="173"/>
      <c r="L35" s="174"/>
      <c r="M35" s="173"/>
      <c r="N35" s="276"/>
      <c r="O35" s="287"/>
      <c r="P35" s="17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288"/>
      <c r="AB35" s="458"/>
      <c r="AC35" s="453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0"/>
      <c r="B36" s="209"/>
      <c r="C36" s="251"/>
      <c r="D36" s="260"/>
      <c r="E36" s="199"/>
      <c r="F36" s="200"/>
      <c r="G36" s="261"/>
      <c r="H36" s="275"/>
      <c r="I36" s="173"/>
      <c r="J36" s="173"/>
      <c r="K36" s="173"/>
      <c r="L36" s="174"/>
      <c r="M36" s="173"/>
      <c r="N36" s="276"/>
      <c r="O36" s="287"/>
      <c r="P36" s="177"/>
      <c r="Q36" s="177"/>
      <c r="R36" s="177"/>
      <c r="S36" s="177"/>
      <c r="T36" s="210"/>
      <c r="U36" s="177"/>
      <c r="V36" s="178"/>
      <c r="W36" s="177"/>
      <c r="X36" s="177"/>
      <c r="Y36" s="177"/>
      <c r="Z36" s="177"/>
      <c r="AA36" s="288"/>
      <c r="AB36" s="458"/>
      <c r="AC36" s="453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0"/>
      <c r="B37" s="209"/>
      <c r="C37" s="251"/>
      <c r="D37" s="260"/>
      <c r="E37" s="199"/>
      <c r="F37" s="200"/>
      <c r="G37" s="261"/>
      <c r="H37" s="275"/>
      <c r="I37" s="173"/>
      <c r="J37" s="173"/>
      <c r="K37" s="173"/>
      <c r="L37" s="174"/>
      <c r="M37" s="173"/>
      <c r="N37" s="276"/>
      <c r="O37" s="287"/>
      <c r="P37" s="177"/>
      <c r="Q37" s="177"/>
      <c r="R37" s="177"/>
      <c r="S37" s="177"/>
      <c r="T37" s="210"/>
      <c r="U37" s="177"/>
      <c r="V37" s="178"/>
      <c r="W37" s="177"/>
      <c r="X37" s="177"/>
      <c r="Y37" s="177"/>
      <c r="Z37" s="177"/>
      <c r="AA37" s="288"/>
      <c r="AB37" s="458"/>
      <c r="AC37" s="453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0"/>
      <c r="B38" s="209"/>
      <c r="C38" s="251"/>
      <c r="D38" s="260"/>
      <c r="E38" s="199"/>
      <c r="F38" s="200"/>
      <c r="G38" s="261"/>
      <c r="H38" s="275"/>
      <c r="I38" s="173"/>
      <c r="J38" s="173"/>
      <c r="K38" s="173"/>
      <c r="L38" s="174"/>
      <c r="M38" s="173"/>
      <c r="N38" s="276"/>
      <c r="O38" s="287"/>
      <c r="P38" s="177"/>
      <c r="Q38" s="177"/>
      <c r="R38" s="177"/>
      <c r="S38" s="177"/>
      <c r="T38" s="210"/>
      <c r="U38" s="177"/>
      <c r="V38" s="178"/>
      <c r="W38" s="177"/>
      <c r="X38" s="177"/>
      <c r="Y38" s="177"/>
      <c r="Z38" s="177"/>
      <c r="AA38" s="288"/>
      <c r="AB38" s="458"/>
      <c r="AC38" s="453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0"/>
      <c r="B39" s="209"/>
      <c r="C39" s="251"/>
      <c r="D39" s="260"/>
      <c r="E39" s="199"/>
      <c r="F39" s="200"/>
      <c r="G39" s="261"/>
      <c r="H39" s="275"/>
      <c r="I39" s="173"/>
      <c r="J39" s="173"/>
      <c r="K39" s="173"/>
      <c r="L39" s="174"/>
      <c r="M39" s="173"/>
      <c r="N39" s="276"/>
      <c r="O39" s="287"/>
      <c r="P39" s="17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288"/>
      <c r="AB39" s="458"/>
      <c r="AC39" s="453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0"/>
      <c r="B40" s="209"/>
      <c r="C40" s="251"/>
      <c r="D40" s="260"/>
      <c r="E40" s="199"/>
      <c r="F40" s="200"/>
      <c r="G40" s="261"/>
      <c r="H40" s="275"/>
      <c r="I40" s="173"/>
      <c r="J40" s="173"/>
      <c r="K40" s="173"/>
      <c r="L40" s="174"/>
      <c r="M40" s="173"/>
      <c r="N40" s="276"/>
      <c r="O40" s="287"/>
      <c r="P40" s="17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288"/>
      <c r="AB40" s="458"/>
      <c r="AC40" s="453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0"/>
      <c r="B41" s="209"/>
      <c r="C41" s="251"/>
      <c r="D41" s="260"/>
      <c r="E41" s="199"/>
      <c r="F41" s="200"/>
      <c r="G41" s="261"/>
      <c r="H41" s="275"/>
      <c r="I41" s="173"/>
      <c r="J41" s="173"/>
      <c r="K41" s="173"/>
      <c r="L41" s="174"/>
      <c r="M41" s="173"/>
      <c r="N41" s="276"/>
      <c r="O41" s="287"/>
      <c r="P41" s="17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288"/>
      <c r="AB41" s="287"/>
      <c r="AC41" s="288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0"/>
      <c r="B42" s="209"/>
      <c r="C42" s="251"/>
      <c r="D42" s="260"/>
      <c r="E42" s="199"/>
      <c r="F42" s="200"/>
      <c r="G42" s="261"/>
      <c r="H42" s="275"/>
      <c r="I42" s="173"/>
      <c r="J42" s="173"/>
      <c r="K42" s="173"/>
      <c r="L42" s="174"/>
      <c r="M42" s="173"/>
      <c r="N42" s="276"/>
      <c r="O42" s="287"/>
      <c r="P42" s="177"/>
      <c r="Q42" s="177"/>
      <c r="R42" s="177"/>
      <c r="S42" s="177"/>
      <c r="T42" s="210"/>
      <c r="U42" s="177"/>
      <c r="V42" s="178"/>
      <c r="W42" s="177"/>
      <c r="X42" s="177"/>
      <c r="Y42" s="177"/>
      <c r="Z42" s="177"/>
      <c r="AA42" s="288"/>
      <c r="AB42" s="458"/>
      <c r="AC42" s="453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0"/>
      <c r="B43" s="209"/>
      <c r="C43" s="251"/>
      <c r="D43" s="260"/>
      <c r="E43" s="199"/>
      <c r="F43" s="200"/>
      <c r="G43" s="261"/>
      <c r="H43" s="275"/>
      <c r="I43" s="173"/>
      <c r="J43" s="173"/>
      <c r="K43" s="173"/>
      <c r="L43" s="174"/>
      <c r="M43" s="173"/>
      <c r="N43" s="276"/>
      <c r="O43" s="287"/>
      <c r="P43" s="177"/>
      <c r="Q43" s="177"/>
      <c r="R43" s="177"/>
      <c r="S43" s="177"/>
      <c r="T43" s="210"/>
      <c r="U43" s="177"/>
      <c r="V43" s="178"/>
      <c r="W43" s="177"/>
      <c r="X43" s="177"/>
      <c r="Y43" s="177"/>
      <c r="Z43" s="177"/>
      <c r="AA43" s="288"/>
      <c r="AB43" s="458"/>
      <c r="AC43" s="453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0"/>
      <c r="B44" s="209"/>
      <c r="C44" s="251"/>
      <c r="D44" s="260"/>
      <c r="E44" s="199"/>
      <c r="F44" s="200"/>
      <c r="G44" s="261"/>
      <c r="H44" s="275"/>
      <c r="I44" s="173"/>
      <c r="J44" s="173"/>
      <c r="K44" s="173"/>
      <c r="L44" s="174"/>
      <c r="M44" s="173"/>
      <c r="N44" s="276"/>
      <c r="O44" s="287"/>
      <c r="P44" s="177"/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288"/>
      <c r="AB44" s="458"/>
      <c r="AC44" s="453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0"/>
      <c r="B45" s="209"/>
      <c r="C45" s="251"/>
      <c r="D45" s="260"/>
      <c r="E45" s="199"/>
      <c r="F45" s="200"/>
      <c r="G45" s="261"/>
      <c r="H45" s="275"/>
      <c r="I45" s="173"/>
      <c r="J45" s="173"/>
      <c r="K45" s="173"/>
      <c r="L45" s="174"/>
      <c r="M45" s="173"/>
      <c r="N45" s="276"/>
      <c r="O45" s="287"/>
      <c r="P45" s="177"/>
      <c r="Q45" s="177"/>
      <c r="R45" s="177"/>
      <c r="S45" s="177"/>
      <c r="T45" s="210"/>
      <c r="U45" s="177"/>
      <c r="V45" s="178"/>
      <c r="W45" s="177"/>
      <c r="X45" s="177"/>
      <c r="Y45" s="177"/>
      <c r="Z45" s="177"/>
      <c r="AA45" s="288"/>
      <c r="AB45" s="458"/>
      <c r="AC45" s="453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0"/>
      <c r="B46" s="209"/>
      <c r="C46" s="251"/>
      <c r="D46" s="260"/>
      <c r="E46" s="199"/>
      <c r="F46" s="200"/>
      <c r="G46" s="261"/>
      <c r="H46" s="275"/>
      <c r="I46" s="173"/>
      <c r="J46" s="173"/>
      <c r="K46" s="173"/>
      <c r="L46" s="174"/>
      <c r="M46" s="173"/>
      <c r="N46" s="276"/>
      <c r="O46" s="287"/>
      <c r="P46" s="17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288"/>
      <c r="AB46" s="458"/>
      <c r="AC46" s="453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0"/>
      <c r="B47" s="209"/>
      <c r="C47" s="251"/>
      <c r="D47" s="260"/>
      <c r="E47" s="199"/>
      <c r="F47" s="200"/>
      <c r="G47" s="261"/>
      <c r="H47" s="275"/>
      <c r="I47" s="173"/>
      <c r="J47" s="173"/>
      <c r="K47" s="173"/>
      <c r="L47" s="174"/>
      <c r="M47" s="173"/>
      <c r="N47" s="276"/>
      <c r="O47" s="287"/>
      <c r="P47" s="177"/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288"/>
      <c r="AB47" s="458"/>
      <c r="AC47" s="453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0"/>
      <c r="B48" s="209"/>
      <c r="C48" s="251"/>
      <c r="D48" s="260"/>
      <c r="E48" s="199"/>
      <c r="F48" s="200"/>
      <c r="G48" s="261"/>
      <c r="H48" s="275"/>
      <c r="I48" s="173"/>
      <c r="J48" s="173"/>
      <c r="K48" s="173"/>
      <c r="L48" s="174"/>
      <c r="M48" s="173"/>
      <c r="N48" s="276"/>
      <c r="O48" s="287"/>
      <c r="P48" s="177"/>
      <c r="Q48" s="177"/>
      <c r="R48" s="177"/>
      <c r="S48" s="177"/>
      <c r="T48" s="210"/>
      <c r="U48" s="177"/>
      <c r="V48" s="178"/>
      <c r="W48" s="177"/>
      <c r="X48" s="177"/>
      <c r="Y48" s="177"/>
      <c r="Z48" s="177"/>
      <c r="AA48" s="288"/>
      <c r="AB48" s="458"/>
      <c r="AC48" s="453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0"/>
      <c r="B49" s="209"/>
      <c r="C49" s="251"/>
      <c r="D49" s="260"/>
      <c r="E49" s="199"/>
      <c r="F49" s="200"/>
      <c r="G49" s="261"/>
      <c r="H49" s="275"/>
      <c r="I49" s="173"/>
      <c r="J49" s="173"/>
      <c r="K49" s="173"/>
      <c r="L49" s="174"/>
      <c r="M49" s="173"/>
      <c r="N49" s="276"/>
      <c r="O49" s="287"/>
      <c r="P49" s="177"/>
      <c r="Q49" s="177"/>
      <c r="R49" s="177"/>
      <c r="S49" s="177"/>
      <c r="T49" s="210"/>
      <c r="U49" s="177"/>
      <c r="V49" s="178"/>
      <c r="W49" s="177"/>
      <c r="X49" s="177"/>
      <c r="Y49" s="177"/>
      <c r="Z49" s="177"/>
      <c r="AA49" s="288"/>
      <c r="AB49" s="458"/>
      <c r="AC49" s="453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0"/>
      <c r="B50" s="209"/>
      <c r="C50" s="251"/>
      <c r="D50" s="260"/>
      <c r="E50" s="199"/>
      <c r="F50" s="200"/>
      <c r="G50" s="261"/>
      <c r="H50" s="275"/>
      <c r="I50" s="173"/>
      <c r="J50" s="173"/>
      <c r="K50" s="173"/>
      <c r="L50" s="174"/>
      <c r="M50" s="173"/>
      <c r="N50" s="276"/>
      <c r="O50" s="287"/>
      <c r="P50" s="177"/>
      <c r="Q50" s="177"/>
      <c r="R50" s="177"/>
      <c r="S50" s="177"/>
      <c r="T50" s="210"/>
      <c r="U50" s="177"/>
      <c r="V50" s="178"/>
      <c r="W50" s="177"/>
      <c r="X50" s="177"/>
      <c r="Y50" s="177"/>
      <c r="Z50" s="177"/>
      <c r="AA50" s="288"/>
      <c r="AB50" s="458"/>
      <c r="AC50" s="453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0"/>
      <c r="B51" s="209"/>
      <c r="C51" s="251"/>
      <c r="D51" s="260"/>
      <c r="E51" s="199"/>
      <c r="F51" s="200"/>
      <c r="G51" s="261"/>
      <c r="H51" s="275"/>
      <c r="I51" s="173"/>
      <c r="J51" s="173"/>
      <c r="K51" s="173"/>
      <c r="L51" s="174"/>
      <c r="M51" s="173"/>
      <c r="N51" s="276"/>
      <c r="O51" s="287"/>
      <c r="P51" s="177"/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288"/>
      <c r="AB51" s="458"/>
      <c r="AC51" s="453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0"/>
      <c r="B52" s="209"/>
      <c r="C52" s="251"/>
      <c r="D52" s="260"/>
      <c r="E52" s="199"/>
      <c r="F52" s="200"/>
      <c r="G52" s="261"/>
      <c r="H52" s="275"/>
      <c r="I52" s="173"/>
      <c r="J52" s="173"/>
      <c r="K52" s="173"/>
      <c r="L52" s="174"/>
      <c r="M52" s="173"/>
      <c r="N52" s="276"/>
      <c r="O52" s="287"/>
      <c r="P52" s="177"/>
      <c r="Q52" s="177"/>
      <c r="R52" s="177"/>
      <c r="S52" s="177"/>
      <c r="T52" s="210"/>
      <c r="U52" s="177"/>
      <c r="V52" s="178"/>
      <c r="W52" s="177"/>
      <c r="X52" s="177"/>
      <c r="Y52" s="177"/>
      <c r="Z52" s="177"/>
      <c r="AA52" s="288"/>
      <c r="AB52" s="458"/>
      <c r="AC52" s="453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0"/>
      <c r="B53" s="209"/>
      <c r="C53" s="251"/>
      <c r="D53" s="260"/>
      <c r="E53" s="199"/>
      <c r="F53" s="200"/>
      <c r="G53" s="261"/>
      <c r="H53" s="275"/>
      <c r="I53" s="173"/>
      <c r="J53" s="173"/>
      <c r="K53" s="173"/>
      <c r="L53" s="174"/>
      <c r="M53" s="173"/>
      <c r="N53" s="276"/>
      <c r="O53" s="287"/>
      <c r="P53" s="177"/>
      <c r="Q53" s="177"/>
      <c r="R53" s="177"/>
      <c r="S53" s="177"/>
      <c r="T53" s="210"/>
      <c r="U53" s="177"/>
      <c r="V53" s="178"/>
      <c r="W53" s="177"/>
      <c r="X53" s="177"/>
      <c r="Y53" s="177"/>
      <c r="Z53" s="177"/>
      <c r="AA53" s="288"/>
      <c r="AB53" s="458"/>
      <c r="AC53" s="453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0"/>
      <c r="B54" s="209"/>
      <c r="C54" s="251"/>
      <c r="D54" s="260"/>
      <c r="E54" s="199"/>
      <c r="F54" s="200"/>
      <c r="G54" s="261"/>
      <c r="H54" s="275"/>
      <c r="I54" s="173"/>
      <c r="J54" s="173"/>
      <c r="K54" s="173"/>
      <c r="L54" s="174"/>
      <c r="M54" s="173"/>
      <c r="N54" s="276"/>
      <c r="O54" s="287"/>
      <c r="P54" s="177"/>
      <c r="Q54" s="177"/>
      <c r="R54" s="177"/>
      <c r="S54" s="177"/>
      <c r="T54" s="210"/>
      <c r="U54" s="177"/>
      <c r="V54" s="178"/>
      <c r="W54" s="177"/>
      <c r="X54" s="177"/>
      <c r="Y54" s="177"/>
      <c r="Z54" s="177"/>
      <c r="AA54" s="288"/>
      <c r="AB54" s="458"/>
      <c r="AC54" s="453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0"/>
      <c r="B55" s="209"/>
      <c r="C55" s="251"/>
      <c r="D55" s="260"/>
      <c r="E55" s="199"/>
      <c r="F55" s="200"/>
      <c r="G55" s="261"/>
      <c r="H55" s="275"/>
      <c r="I55" s="173"/>
      <c r="J55" s="173"/>
      <c r="K55" s="173"/>
      <c r="L55" s="174"/>
      <c r="M55" s="173"/>
      <c r="N55" s="276"/>
      <c r="O55" s="287"/>
      <c r="P55" s="177"/>
      <c r="Q55" s="177"/>
      <c r="R55" s="177"/>
      <c r="S55" s="177"/>
      <c r="T55" s="210"/>
      <c r="U55" s="177"/>
      <c r="V55" s="178"/>
      <c r="W55" s="177"/>
      <c r="X55" s="177"/>
      <c r="Y55" s="177"/>
      <c r="Z55" s="177"/>
      <c r="AA55" s="288"/>
      <c r="AB55" s="458"/>
      <c r="AC55" s="453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0"/>
      <c r="B56" s="209"/>
      <c r="C56" s="251"/>
      <c r="D56" s="260"/>
      <c r="E56" s="199"/>
      <c r="F56" s="200"/>
      <c r="G56" s="261"/>
      <c r="H56" s="275"/>
      <c r="I56" s="173"/>
      <c r="J56" s="173"/>
      <c r="K56" s="173"/>
      <c r="L56" s="174"/>
      <c r="M56" s="173"/>
      <c r="N56" s="276"/>
      <c r="O56" s="287"/>
      <c r="P56" s="177"/>
      <c r="Q56" s="177"/>
      <c r="R56" s="177"/>
      <c r="S56" s="177"/>
      <c r="T56" s="210"/>
      <c r="U56" s="177"/>
      <c r="V56" s="178"/>
      <c r="W56" s="177"/>
      <c r="X56" s="177"/>
      <c r="Y56" s="177"/>
      <c r="Z56" s="177"/>
      <c r="AA56" s="288"/>
      <c r="AB56" s="458"/>
      <c r="AC56" s="453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0"/>
      <c r="B57" s="209"/>
      <c r="C57" s="251"/>
      <c r="D57" s="260"/>
      <c r="E57" s="199"/>
      <c r="F57" s="200"/>
      <c r="G57" s="261"/>
      <c r="H57" s="275"/>
      <c r="I57" s="173"/>
      <c r="J57" s="173"/>
      <c r="K57" s="173"/>
      <c r="L57" s="174"/>
      <c r="M57" s="173"/>
      <c r="N57" s="276"/>
      <c r="O57" s="287"/>
      <c r="P57" s="177"/>
      <c r="Q57" s="177"/>
      <c r="R57" s="177"/>
      <c r="S57" s="177"/>
      <c r="T57" s="210"/>
      <c r="U57" s="177"/>
      <c r="V57" s="178"/>
      <c r="W57" s="177"/>
      <c r="X57" s="177"/>
      <c r="Y57" s="177"/>
      <c r="Z57" s="177"/>
      <c r="AA57" s="288"/>
      <c r="AB57" s="458"/>
      <c r="AC57" s="453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0"/>
      <c r="B58" s="209"/>
      <c r="C58" s="251"/>
      <c r="D58" s="260"/>
      <c r="E58" s="199"/>
      <c r="F58" s="200"/>
      <c r="G58" s="261"/>
      <c r="H58" s="275"/>
      <c r="I58" s="173"/>
      <c r="J58" s="173"/>
      <c r="K58" s="173"/>
      <c r="L58" s="174"/>
      <c r="M58" s="173"/>
      <c r="N58" s="276"/>
      <c r="O58" s="287"/>
      <c r="P58" s="177"/>
      <c r="Q58" s="177"/>
      <c r="R58" s="177"/>
      <c r="S58" s="177"/>
      <c r="T58" s="210"/>
      <c r="U58" s="177"/>
      <c r="V58" s="178"/>
      <c r="W58" s="177"/>
      <c r="X58" s="177"/>
      <c r="Y58" s="177"/>
      <c r="Z58" s="177"/>
      <c r="AA58" s="288"/>
      <c r="AB58" s="458"/>
      <c r="AC58" s="453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0"/>
      <c r="B59" s="209"/>
      <c r="C59" s="251"/>
      <c r="D59" s="260"/>
      <c r="E59" s="199"/>
      <c r="F59" s="200"/>
      <c r="G59" s="261"/>
      <c r="H59" s="275"/>
      <c r="I59" s="173"/>
      <c r="J59" s="173"/>
      <c r="K59" s="173"/>
      <c r="L59" s="174"/>
      <c r="M59" s="173"/>
      <c r="N59" s="276"/>
      <c r="O59" s="287"/>
      <c r="P59" s="177"/>
      <c r="Q59" s="177"/>
      <c r="R59" s="177"/>
      <c r="S59" s="177"/>
      <c r="T59" s="210"/>
      <c r="U59" s="177"/>
      <c r="V59" s="178"/>
      <c r="W59" s="177"/>
      <c r="X59" s="177"/>
      <c r="Y59" s="177"/>
      <c r="Z59" s="177"/>
      <c r="AA59" s="288"/>
      <c r="AB59" s="458"/>
      <c r="AC59" s="453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0"/>
      <c r="B60" s="209"/>
      <c r="C60" s="251"/>
      <c r="D60" s="260"/>
      <c r="E60" s="199"/>
      <c r="F60" s="200"/>
      <c r="G60" s="261"/>
      <c r="H60" s="275"/>
      <c r="I60" s="173"/>
      <c r="J60" s="173"/>
      <c r="K60" s="173"/>
      <c r="L60" s="174"/>
      <c r="M60" s="173"/>
      <c r="N60" s="276"/>
      <c r="O60" s="287"/>
      <c r="P60" s="177"/>
      <c r="Q60" s="177"/>
      <c r="R60" s="177"/>
      <c r="S60" s="177"/>
      <c r="T60" s="210"/>
      <c r="U60" s="177"/>
      <c r="V60" s="178"/>
      <c r="W60" s="177"/>
      <c r="X60" s="177"/>
      <c r="Y60" s="177"/>
      <c r="Z60" s="177"/>
      <c r="AA60" s="288"/>
      <c r="AB60" s="458"/>
      <c r="AC60" s="453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0"/>
      <c r="B61" s="209"/>
      <c r="C61" s="251"/>
      <c r="D61" s="260"/>
      <c r="E61" s="199"/>
      <c r="F61" s="200"/>
      <c r="G61" s="261"/>
      <c r="H61" s="275"/>
      <c r="I61" s="173"/>
      <c r="J61" s="173"/>
      <c r="K61" s="173"/>
      <c r="L61" s="174"/>
      <c r="M61" s="173"/>
      <c r="N61" s="276"/>
      <c r="O61" s="287"/>
      <c r="P61" s="177"/>
      <c r="Q61" s="177"/>
      <c r="R61" s="177"/>
      <c r="S61" s="177"/>
      <c r="T61" s="210"/>
      <c r="U61" s="177"/>
      <c r="V61" s="178"/>
      <c r="W61" s="177"/>
      <c r="X61" s="177"/>
      <c r="Y61" s="177"/>
      <c r="Z61" s="177"/>
      <c r="AA61" s="288"/>
      <c r="AB61" s="458"/>
      <c r="AC61" s="453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0"/>
      <c r="B62" s="209"/>
      <c r="C62" s="251"/>
      <c r="D62" s="260"/>
      <c r="E62" s="199"/>
      <c r="F62" s="200"/>
      <c r="G62" s="261"/>
      <c r="H62" s="275"/>
      <c r="I62" s="173"/>
      <c r="J62" s="173"/>
      <c r="K62" s="173"/>
      <c r="L62" s="174"/>
      <c r="M62" s="173"/>
      <c r="N62" s="276"/>
      <c r="O62" s="287"/>
      <c r="P62" s="177"/>
      <c r="Q62" s="177"/>
      <c r="R62" s="177"/>
      <c r="S62" s="177"/>
      <c r="T62" s="210"/>
      <c r="U62" s="177"/>
      <c r="V62" s="178"/>
      <c r="W62" s="177"/>
      <c r="X62" s="177"/>
      <c r="Y62" s="177"/>
      <c r="Z62" s="177"/>
      <c r="AA62" s="288"/>
      <c r="AB62" s="458"/>
      <c r="AC62" s="453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0"/>
      <c r="B63" s="209"/>
      <c r="C63" s="251"/>
      <c r="D63" s="260"/>
      <c r="E63" s="199"/>
      <c r="F63" s="200"/>
      <c r="G63" s="261"/>
      <c r="H63" s="275"/>
      <c r="I63" s="173"/>
      <c r="J63" s="173"/>
      <c r="K63" s="173"/>
      <c r="L63" s="174"/>
      <c r="M63" s="173"/>
      <c r="N63" s="276"/>
      <c r="O63" s="287"/>
      <c r="P63" s="177"/>
      <c r="Q63" s="177"/>
      <c r="R63" s="177"/>
      <c r="S63" s="177"/>
      <c r="T63" s="210"/>
      <c r="U63" s="177"/>
      <c r="V63" s="178"/>
      <c r="W63" s="177"/>
      <c r="X63" s="177"/>
      <c r="Y63" s="177"/>
      <c r="Z63" s="177"/>
      <c r="AA63" s="288"/>
      <c r="AB63" s="458"/>
      <c r="AC63" s="453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0"/>
      <c r="B64" s="209"/>
      <c r="C64" s="251"/>
      <c r="D64" s="260"/>
      <c r="E64" s="199"/>
      <c r="F64" s="200"/>
      <c r="G64" s="261"/>
      <c r="H64" s="275"/>
      <c r="I64" s="173"/>
      <c r="J64" s="173"/>
      <c r="K64" s="173"/>
      <c r="L64" s="174"/>
      <c r="M64" s="173"/>
      <c r="N64" s="276"/>
      <c r="O64" s="287"/>
      <c r="P64" s="177"/>
      <c r="Q64" s="177"/>
      <c r="R64" s="177"/>
      <c r="S64" s="177"/>
      <c r="T64" s="210"/>
      <c r="U64" s="177"/>
      <c r="V64" s="178"/>
      <c r="W64" s="177"/>
      <c r="X64" s="177"/>
      <c r="Y64" s="177"/>
      <c r="Z64" s="177"/>
      <c r="AA64" s="288"/>
      <c r="AB64" s="458"/>
      <c r="AC64" s="453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0"/>
      <c r="B65" s="209"/>
      <c r="C65" s="251"/>
      <c r="D65" s="260"/>
      <c r="E65" s="199"/>
      <c r="F65" s="200"/>
      <c r="G65" s="261"/>
      <c r="H65" s="275"/>
      <c r="I65" s="173"/>
      <c r="J65" s="173"/>
      <c r="K65" s="173"/>
      <c r="L65" s="174"/>
      <c r="M65" s="173"/>
      <c r="N65" s="276"/>
      <c r="O65" s="287"/>
      <c r="P65" s="177"/>
      <c r="Q65" s="177"/>
      <c r="R65" s="177"/>
      <c r="S65" s="177"/>
      <c r="T65" s="210"/>
      <c r="U65" s="177"/>
      <c r="V65" s="178"/>
      <c r="W65" s="177"/>
      <c r="X65" s="177"/>
      <c r="Y65" s="177"/>
      <c r="Z65" s="177"/>
      <c r="AA65" s="288"/>
      <c r="AB65" s="458"/>
      <c r="AC65" s="453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0"/>
      <c r="B66" s="209"/>
      <c r="C66" s="251"/>
      <c r="D66" s="260"/>
      <c r="E66" s="199"/>
      <c r="F66" s="200"/>
      <c r="G66" s="261"/>
      <c r="H66" s="275"/>
      <c r="I66" s="173"/>
      <c r="J66" s="173"/>
      <c r="K66" s="173"/>
      <c r="L66" s="174"/>
      <c r="M66" s="173"/>
      <c r="N66" s="276"/>
      <c r="O66" s="287"/>
      <c r="P66" s="17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288"/>
      <c r="AB66" s="458"/>
      <c r="AC66" s="453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0"/>
      <c r="B67" s="209"/>
      <c r="C67" s="251"/>
      <c r="D67" s="260"/>
      <c r="E67" s="199"/>
      <c r="F67" s="200"/>
      <c r="G67" s="261"/>
      <c r="H67" s="275"/>
      <c r="I67" s="173"/>
      <c r="J67" s="173"/>
      <c r="K67" s="173"/>
      <c r="L67" s="174"/>
      <c r="M67" s="173"/>
      <c r="N67" s="276"/>
      <c r="O67" s="287"/>
      <c r="P67" s="177"/>
      <c r="Q67" s="177"/>
      <c r="R67" s="177"/>
      <c r="S67" s="177"/>
      <c r="T67" s="210"/>
      <c r="U67" s="177"/>
      <c r="V67" s="178"/>
      <c r="W67" s="177"/>
      <c r="X67" s="177"/>
      <c r="Y67" s="177"/>
      <c r="Z67" s="177"/>
      <c r="AA67" s="288"/>
      <c r="AB67" s="458"/>
      <c r="AC67" s="453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0"/>
      <c r="B68" s="209"/>
      <c r="C68" s="251"/>
      <c r="D68" s="260"/>
      <c r="E68" s="199"/>
      <c r="F68" s="200"/>
      <c r="G68" s="261"/>
      <c r="H68" s="275"/>
      <c r="I68" s="173"/>
      <c r="J68" s="173"/>
      <c r="K68" s="173"/>
      <c r="L68" s="174"/>
      <c r="M68" s="173"/>
      <c r="N68" s="276"/>
      <c r="O68" s="287"/>
      <c r="P68" s="177"/>
      <c r="Q68" s="177"/>
      <c r="R68" s="177"/>
      <c r="S68" s="177"/>
      <c r="T68" s="210"/>
      <c r="U68" s="177"/>
      <c r="V68" s="178"/>
      <c r="W68" s="177"/>
      <c r="X68" s="177"/>
      <c r="Y68" s="177"/>
      <c r="Z68" s="177"/>
      <c r="AA68" s="288"/>
      <c r="AB68" s="458"/>
      <c r="AC68" s="453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0"/>
      <c r="B69" s="209"/>
      <c r="C69" s="251"/>
      <c r="D69" s="260"/>
      <c r="E69" s="199"/>
      <c r="F69" s="200"/>
      <c r="G69" s="261"/>
      <c r="H69" s="275"/>
      <c r="I69" s="173"/>
      <c r="J69" s="173"/>
      <c r="K69" s="173"/>
      <c r="L69" s="174"/>
      <c r="M69" s="173"/>
      <c r="N69" s="276"/>
      <c r="O69" s="287"/>
      <c r="P69" s="177"/>
      <c r="Q69" s="177"/>
      <c r="R69" s="177"/>
      <c r="S69" s="177"/>
      <c r="T69" s="210"/>
      <c r="U69" s="177"/>
      <c r="V69" s="178"/>
      <c r="W69" s="177"/>
      <c r="X69" s="177"/>
      <c r="Y69" s="177"/>
      <c r="Z69" s="177"/>
      <c r="AA69" s="288"/>
      <c r="AB69" s="458"/>
      <c r="AC69" s="453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0"/>
      <c r="B70" s="209"/>
      <c r="C70" s="251"/>
      <c r="D70" s="260"/>
      <c r="E70" s="199"/>
      <c r="F70" s="200"/>
      <c r="G70" s="261"/>
      <c r="H70" s="275"/>
      <c r="I70" s="173"/>
      <c r="J70" s="173"/>
      <c r="K70" s="173"/>
      <c r="L70" s="174"/>
      <c r="M70" s="173"/>
      <c r="N70" s="276"/>
      <c r="O70" s="287"/>
      <c r="P70" s="177"/>
      <c r="Q70" s="177"/>
      <c r="R70" s="177"/>
      <c r="S70" s="177"/>
      <c r="T70" s="210"/>
      <c r="U70" s="177"/>
      <c r="V70" s="178"/>
      <c r="W70" s="177"/>
      <c r="X70" s="177"/>
      <c r="Y70" s="177"/>
      <c r="Z70" s="177"/>
      <c r="AA70" s="288"/>
      <c r="AB70" s="458"/>
      <c r="AC70" s="453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0"/>
      <c r="B71" s="209"/>
      <c r="C71" s="251"/>
      <c r="D71" s="260"/>
      <c r="E71" s="199"/>
      <c r="F71" s="200"/>
      <c r="G71" s="261"/>
      <c r="H71" s="275"/>
      <c r="I71" s="173"/>
      <c r="J71" s="173"/>
      <c r="K71" s="173"/>
      <c r="L71" s="174"/>
      <c r="M71" s="173"/>
      <c r="N71" s="276"/>
      <c r="O71" s="287"/>
      <c r="P71" s="177"/>
      <c r="Q71" s="177"/>
      <c r="R71" s="177"/>
      <c r="S71" s="177"/>
      <c r="T71" s="210"/>
      <c r="U71" s="177"/>
      <c r="V71" s="178"/>
      <c r="W71" s="177"/>
      <c r="X71" s="177"/>
      <c r="Y71" s="177"/>
      <c r="Z71" s="177"/>
      <c r="AA71" s="288"/>
      <c r="AB71" s="458"/>
      <c r="AC71" s="453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0"/>
      <c r="B72" s="209"/>
      <c r="C72" s="251"/>
      <c r="D72" s="260"/>
      <c r="E72" s="199"/>
      <c r="F72" s="200"/>
      <c r="G72" s="261"/>
      <c r="H72" s="275"/>
      <c r="I72" s="173"/>
      <c r="J72" s="173"/>
      <c r="K72" s="173"/>
      <c r="L72" s="174"/>
      <c r="M72" s="173"/>
      <c r="N72" s="276"/>
      <c r="O72" s="287"/>
      <c r="P72" s="177"/>
      <c r="Q72" s="177"/>
      <c r="R72" s="177"/>
      <c r="S72" s="177"/>
      <c r="T72" s="210"/>
      <c r="U72" s="177"/>
      <c r="V72" s="178"/>
      <c r="W72" s="177"/>
      <c r="X72" s="177"/>
      <c r="Y72" s="177"/>
      <c r="Z72" s="177"/>
      <c r="AA72" s="288"/>
      <c r="AB72" s="458"/>
      <c r="AC72" s="453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0"/>
      <c r="B73" s="209"/>
      <c r="C73" s="251"/>
      <c r="D73" s="260"/>
      <c r="E73" s="199"/>
      <c r="F73" s="200"/>
      <c r="G73" s="261"/>
      <c r="H73" s="275"/>
      <c r="I73" s="173"/>
      <c r="J73" s="173"/>
      <c r="K73" s="173"/>
      <c r="L73" s="174"/>
      <c r="M73" s="173"/>
      <c r="N73" s="276"/>
      <c r="O73" s="287"/>
      <c r="P73" s="177"/>
      <c r="Q73" s="177"/>
      <c r="R73" s="177"/>
      <c r="S73" s="177"/>
      <c r="T73" s="210"/>
      <c r="U73" s="177"/>
      <c r="V73" s="178"/>
      <c r="W73" s="177"/>
      <c r="X73" s="177"/>
      <c r="Y73" s="177"/>
      <c r="Z73" s="177"/>
      <c r="AA73" s="288"/>
      <c r="AB73" s="458"/>
      <c r="AC73" s="453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0"/>
      <c r="B74" s="209"/>
      <c r="C74" s="251"/>
      <c r="D74" s="260"/>
      <c r="E74" s="199"/>
      <c r="F74" s="200"/>
      <c r="G74" s="261"/>
      <c r="H74" s="275"/>
      <c r="I74" s="173"/>
      <c r="J74" s="173"/>
      <c r="K74" s="173"/>
      <c r="L74" s="174"/>
      <c r="M74" s="173"/>
      <c r="N74" s="276"/>
      <c r="O74" s="287"/>
      <c r="P74" s="177"/>
      <c r="Q74" s="177"/>
      <c r="R74" s="177"/>
      <c r="S74" s="177"/>
      <c r="T74" s="210"/>
      <c r="U74" s="177"/>
      <c r="V74" s="178"/>
      <c r="W74" s="177"/>
      <c r="X74" s="177"/>
      <c r="Y74" s="177"/>
      <c r="Z74" s="177"/>
      <c r="AA74" s="288"/>
      <c r="AB74" s="458"/>
      <c r="AC74" s="453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0"/>
      <c r="B75" s="209"/>
      <c r="C75" s="251"/>
      <c r="D75" s="260"/>
      <c r="E75" s="199"/>
      <c r="F75" s="200"/>
      <c r="G75" s="261"/>
      <c r="H75" s="275"/>
      <c r="I75" s="173"/>
      <c r="J75" s="173"/>
      <c r="K75" s="173"/>
      <c r="L75" s="174"/>
      <c r="M75" s="173"/>
      <c r="N75" s="276"/>
      <c r="O75" s="287"/>
      <c r="P75" s="177"/>
      <c r="Q75" s="177"/>
      <c r="R75" s="177"/>
      <c r="S75" s="177"/>
      <c r="T75" s="210"/>
      <c r="U75" s="177"/>
      <c r="V75" s="178"/>
      <c r="W75" s="177"/>
      <c r="X75" s="177"/>
      <c r="Y75" s="177"/>
      <c r="Z75" s="177"/>
      <c r="AA75" s="288"/>
      <c r="AB75" s="458"/>
      <c r="AC75" s="453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0"/>
      <c r="B76" s="209"/>
      <c r="C76" s="251"/>
      <c r="D76" s="260"/>
      <c r="E76" s="199"/>
      <c r="F76" s="200"/>
      <c r="G76" s="261"/>
      <c r="H76" s="275"/>
      <c r="I76" s="173"/>
      <c r="J76" s="173"/>
      <c r="K76" s="173"/>
      <c r="L76" s="174"/>
      <c r="M76" s="173"/>
      <c r="N76" s="276"/>
      <c r="O76" s="287"/>
      <c r="P76" s="177"/>
      <c r="Q76" s="177"/>
      <c r="R76" s="177"/>
      <c r="S76" s="177"/>
      <c r="T76" s="210"/>
      <c r="U76" s="177"/>
      <c r="V76" s="178"/>
      <c r="W76" s="177"/>
      <c r="X76" s="177"/>
      <c r="Y76" s="177"/>
      <c r="Z76" s="177"/>
      <c r="AA76" s="288"/>
      <c r="AB76" s="458"/>
      <c r="AC76" s="453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0"/>
      <c r="B77" s="209"/>
      <c r="C77" s="251"/>
      <c r="D77" s="260"/>
      <c r="E77" s="199"/>
      <c r="F77" s="200"/>
      <c r="G77" s="261"/>
      <c r="H77" s="275"/>
      <c r="I77" s="173"/>
      <c r="J77" s="173"/>
      <c r="K77" s="173"/>
      <c r="L77" s="174"/>
      <c r="M77" s="173"/>
      <c r="N77" s="276"/>
      <c r="O77" s="287"/>
      <c r="P77" s="177"/>
      <c r="Q77" s="177"/>
      <c r="R77" s="177"/>
      <c r="S77" s="177"/>
      <c r="T77" s="210"/>
      <c r="U77" s="177"/>
      <c r="V77" s="178"/>
      <c r="W77" s="177"/>
      <c r="X77" s="177"/>
      <c r="Y77" s="177"/>
      <c r="Z77" s="177"/>
      <c r="AA77" s="288"/>
      <c r="AB77" s="458"/>
      <c r="AC77" s="453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0"/>
      <c r="B78" s="209"/>
      <c r="C78" s="251"/>
      <c r="D78" s="260"/>
      <c r="E78" s="199"/>
      <c r="F78" s="200"/>
      <c r="G78" s="261"/>
      <c r="H78" s="275"/>
      <c r="I78" s="173"/>
      <c r="J78" s="173"/>
      <c r="K78" s="173"/>
      <c r="L78" s="174"/>
      <c r="M78" s="173"/>
      <c r="N78" s="276"/>
      <c r="O78" s="287"/>
      <c r="P78" s="177"/>
      <c r="Q78" s="177"/>
      <c r="R78" s="177"/>
      <c r="S78" s="177"/>
      <c r="T78" s="210"/>
      <c r="U78" s="177"/>
      <c r="V78" s="178"/>
      <c r="W78" s="177"/>
      <c r="X78" s="177"/>
      <c r="Y78" s="177"/>
      <c r="Z78" s="177"/>
      <c r="AA78" s="288"/>
      <c r="AB78" s="458"/>
      <c r="AC78" s="453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0"/>
      <c r="B79" s="209"/>
      <c r="C79" s="251"/>
      <c r="D79" s="260"/>
      <c r="E79" s="199"/>
      <c r="F79" s="200"/>
      <c r="G79" s="261"/>
      <c r="H79" s="275"/>
      <c r="I79" s="173"/>
      <c r="J79" s="173"/>
      <c r="K79" s="173"/>
      <c r="L79" s="174"/>
      <c r="M79" s="173"/>
      <c r="N79" s="276"/>
      <c r="O79" s="287"/>
      <c r="P79" s="177"/>
      <c r="Q79" s="177"/>
      <c r="R79" s="177"/>
      <c r="S79" s="177"/>
      <c r="T79" s="210"/>
      <c r="U79" s="177"/>
      <c r="V79" s="178"/>
      <c r="W79" s="177"/>
      <c r="X79" s="177"/>
      <c r="Y79" s="177"/>
      <c r="Z79" s="177"/>
      <c r="AA79" s="288"/>
      <c r="AB79" s="458"/>
      <c r="AC79" s="453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0"/>
      <c r="B80" s="209"/>
      <c r="C80" s="251"/>
      <c r="D80" s="260"/>
      <c r="E80" s="199"/>
      <c r="F80" s="200"/>
      <c r="G80" s="261"/>
      <c r="H80" s="275"/>
      <c r="I80" s="173"/>
      <c r="J80" s="173"/>
      <c r="K80" s="173"/>
      <c r="L80" s="174"/>
      <c r="M80" s="173"/>
      <c r="N80" s="276"/>
      <c r="O80" s="287"/>
      <c r="P80" s="177"/>
      <c r="Q80" s="177"/>
      <c r="R80" s="177"/>
      <c r="S80" s="177"/>
      <c r="T80" s="210"/>
      <c r="U80" s="177"/>
      <c r="V80" s="178"/>
      <c r="W80" s="177"/>
      <c r="X80" s="177"/>
      <c r="Y80" s="177"/>
      <c r="Z80" s="177"/>
      <c r="AA80" s="288"/>
      <c r="AB80" s="458"/>
      <c r="AC80" s="453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7" s="162" customFormat="1" ht="12" customHeight="1" x14ac:dyDescent="0.25">
      <c r="A81" s="250"/>
      <c r="B81" s="209"/>
      <c r="C81" s="251"/>
      <c r="D81" s="260"/>
      <c r="E81" s="199"/>
      <c r="F81" s="200"/>
      <c r="G81" s="261"/>
      <c r="H81" s="275"/>
      <c r="I81" s="173"/>
      <c r="J81" s="173"/>
      <c r="K81" s="173"/>
      <c r="L81" s="174"/>
      <c r="M81" s="173"/>
      <c r="N81" s="276"/>
      <c r="O81" s="287"/>
      <c r="P81" s="177"/>
      <c r="Q81" s="177"/>
      <c r="R81" s="177"/>
      <c r="S81" s="177"/>
      <c r="T81" s="210"/>
      <c r="U81" s="177"/>
      <c r="V81" s="178"/>
      <c r="W81" s="177"/>
      <c r="X81" s="177"/>
      <c r="Y81" s="177"/>
      <c r="Z81" s="177"/>
      <c r="AA81" s="288"/>
      <c r="AB81" s="458"/>
      <c r="AC81" s="453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7" s="162" customFormat="1" ht="12" customHeight="1" x14ac:dyDescent="0.25">
      <c r="A82" s="250"/>
      <c r="B82" s="209"/>
      <c r="C82" s="251"/>
      <c r="D82" s="260"/>
      <c r="E82" s="199"/>
      <c r="F82" s="200"/>
      <c r="G82" s="261"/>
      <c r="H82" s="275"/>
      <c r="I82" s="173"/>
      <c r="J82" s="173"/>
      <c r="K82" s="173"/>
      <c r="L82" s="174"/>
      <c r="M82" s="173"/>
      <c r="N82" s="276"/>
      <c r="O82" s="287"/>
      <c r="P82" s="177"/>
      <c r="Q82" s="177"/>
      <c r="R82" s="177"/>
      <c r="S82" s="177"/>
      <c r="T82" s="210"/>
      <c r="U82" s="177"/>
      <c r="V82" s="178"/>
      <c r="W82" s="177"/>
      <c r="X82" s="177"/>
      <c r="Y82" s="177"/>
      <c r="Z82" s="177"/>
      <c r="AA82" s="288"/>
      <c r="AB82" s="458"/>
      <c r="AC82" s="453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7" s="162" customFormat="1" ht="12" customHeight="1" x14ac:dyDescent="0.25">
      <c r="A83" s="250"/>
      <c r="B83" s="209"/>
      <c r="C83" s="251"/>
      <c r="D83" s="260"/>
      <c r="E83" s="199"/>
      <c r="F83" s="200"/>
      <c r="G83" s="261"/>
      <c r="H83" s="275"/>
      <c r="I83" s="173"/>
      <c r="J83" s="173"/>
      <c r="K83" s="173"/>
      <c r="L83" s="174"/>
      <c r="M83" s="173"/>
      <c r="N83" s="276"/>
      <c r="O83" s="287"/>
      <c r="P83" s="177"/>
      <c r="Q83" s="177"/>
      <c r="R83" s="177"/>
      <c r="S83" s="177"/>
      <c r="T83" s="210"/>
      <c r="U83" s="177"/>
      <c r="V83" s="178"/>
      <c r="W83" s="177"/>
      <c r="X83" s="177"/>
      <c r="Y83" s="177"/>
      <c r="Z83" s="177"/>
      <c r="AA83" s="288"/>
      <c r="AB83" s="458"/>
      <c r="AC83" s="453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7" s="162" customFormat="1" ht="12" customHeight="1" x14ac:dyDescent="0.25">
      <c r="A84" s="250"/>
      <c r="B84" s="209"/>
      <c r="C84" s="251"/>
      <c r="D84" s="260"/>
      <c r="E84" s="199"/>
      <c r="F84" s="200"/>
      <c r="G84" s="261"/>
      <c r="H84" s="275"/>
      <c r="I84" s="173"/>
      <c r="J84" s="173"/>
      <c r="K84" s="173"/>
      <c r="L84" s="174"/>
      <c r="M84" s="173"/>
      <c r="N84" s="276"/>
      <c r="O84" s="287"/>
      <c r="P84" s="177"/>
      <c r="Q84" s="177"/>
      <c r="R84" s="177"/>
      <c r="S84" s="177"/>
      <c r="T84" s="210"/>
      <c r="U84" s="177"/>
      <c r="V84" s="178"/>
      <c r="W84" s="177"/>
      <c r="X84" s="177"/>
      <c r="Y84" s="177"/>
      <c r="Z84" s="177"/>
      <c r="AA84" s="288"/>
      <c r="AB84" s="458"/>
      <c r="AC84" s="453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7" s="162" customFormat="1" ht="12" customHeight="1" x14ac:dyDescent="0.25">
      <c r="A85" s="250"/>
      <c r="B85" s="209"/>
      <c r="C85" s="251"/>
      <c r="D85" s="260"/>
      <c r="E85" s="199"/>
      <c r="F85" s="200"/>
      <c r="G85" s="261"/>
      <c r="H85" s="275"/>
      <c r="I85" s="173"/>
      <c r="J85" s="173"/>
      <c r="K85" s="173"/>
      <c r="L85" s="174"/>
      <c r="M85" s="173"/>
      <c r="N85" s="276"/>
      <c r="O85" s="287"/>
      <c r="P85" s="177"/>
      <c r="Q85" s="177"/>
      <c r="R85" s="177"/>
      <c r="S85" s="177"/>
      <c r="T85" s="210"/>
      <c r="U85" s="177"/>
      <c r="V85" s="178"/>
      <c r="W85" s="177"/>
      <c r="X85" s="177"/>
      <c r="Y85" s="177"/>
      <c r="Z85" s="177"/>
      <c r="AA85" s="288"/>
      <c r="AB85" s="458"/>
      <c r="AC85" s="453"/>
      <c r="AD85" s="160"/>
      <c r="AE85" s="160"/>
      <c r="AF85" s="160"/>
      <c r="AG85" s="160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</row>
    <row r="86" spans="1:117" s="162" customFormat="1" ht="12" customHeight="1" x14ac:dyDescent="0.25">
      <c r="A86" s="250"/>
      <c r="B86" s="209"/>
      <c r="C86" s="251"/>
      <c r="D86" s="260"/>
      <c r="E86" s="199"/>
      <c r="F86" s="200"/>
      <c r="G86" s="261"/>
      <c r="H86" s="275"/>
      <c r="I86" s="173"/>
      <c r="J86" s="173"/>
      <c r="K86" s="173"/>
      <c r="L86" s="174"/>
      <c r="M86" s="173"/>
      <c r="N86" s="276"/>
      <c r="O86" s="287"/>
      <c r="P86" s="177"/>
      <c r="Q86" s="177"/>
      <c r="R86" s="177"/>
      <c r="S86" s="177"/>
      <c r="T86" s="210"/>
      <c r="U86" s="177"/>
      <c r="V86" s="178"/>
      <c r="W86" s="177"/>
      <c r="X86" s="177"/>
      <c r="Y86" s="177"/>
      <c r="Z86" s="177"/>
      <c r="AA86" s="288"/>
      <c r="AB86" s="458"/>
      <c r="AC86" s="453"/>
      <c r="AD86" s="160"/>
      <c r="AE86" s="160"/>
      <c r="AF86" s="160"/>
      <c r="AG86" s="160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</row>
    <row r="87" spans="1:117" s="162" customFormat="1" ht="12" customHeight="1" x14ac:dyDescent="0.25">
      <c r="A87" s="250"/>
      <c r="B87" s="209"/>
      <c r="C87" s="251"/>
      <c r="D87" s="260"/>
      <c r="E87" s="199"/>
      <c r="F87" s="200"/>
      <c r="G87" s="261"/>
      <c r="H87" s="275"/>
      <c r="I87" s="173"/>
      <c r="J87" s="173"/>
      <c r="K87" s="173"/>
      <c r="L87" s="174"/>
      <c r="M87" s="173"/>
      <c r="N87" s="276"/>
      <c r="O87" s="287"/>
      <c r="P87" s="177"/>
      <c r="Q87" s="177"/>
      <c r="R87" s="177"/>
      <c r="S87" s="177"/>
      <c r="T87" s="210"/>
      <c r="U87" s="177"/>
      <c r="V87" s="178"/>
      <c r="W87" s="177"/>
      <c r="X87" s="177"/>
      <c r="Y87" s="177"/>
      <c r="Z87" s="177"/>
      <c r="AA87" s="288"/>
      <c r="AB87" s="458"/>
      <c r="AC87" s="453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7" s="162" customFormat="1" ht="12" customHeight="1" x14ac:dyDescent="0.25">
      <c r="A88" s="250"/>
      <c r="B88" s="209"/>
      <c r="C88" s="251"/>
      <c r="D88" s="260"/>
      <c r="E88" s="199"/>
      <c r="F88" s="200"/>
      <c r="G88" s="261"/>
      <c r="H88" s="275"/>
      <c r="I88" s="173"/>
      <c r="J88" s="173"/>
      <c r="K88" s="173"/>
      <c r="L88" s="174"/>
      <c r="M88" s="173"/>
      <c r="N88" s="276"/>
      <c r="O88" s="287"/>
      <c r="P88" s="177"/>
      <c r="Q88" s="177"/>
      <c r="R88" s="177"/>
      <c r="S88" s="177"/>
      <c r="T88" s="210"/>
      <c r="U88" s="177"/>
      <c r="V88" s="178"/>
      <c r="W88" s="177"/>
      <c r="X88" s="177"/>
      <c r="Y88" s="177"/>
      <c r="Z88" s="177"/>
      <c r="AA88" s="288"/>
      <c r="AB88" s="458"/>
      <c r="AC88" s="453"/>
      <c r="AD88" s="160"/>
      <c r="AE88" s="160"/>
      <c r="AF88" s="160"/>
      <c r="AG88" s="160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</row>
    <row r="89" spans="1:117" s="162" customFormat="1" ht="12" customHeight="1" x14ac:dyDescent="0.25">
      <c r="A89" s="250"/>
      <c r="B89" s="209"/>
      <c r="C89" s="251"/>
      <c r="D89" s="260"/>
      <c r="E89" s="199"/>
      <c r="F89" s="200"/>
      <c r="G89" s="261"/>
      <c r="H89" s="275"/>
      <c r="I89" s="173"/>
      <c r="J89" s="173"/>
      <c r="K89" s="173"/>
      <c r="L89" s="174"/>
      <c r="M89" s="173"/>
      <c r="N89" s="276"/>
      <c r="O89" s="287"/>
      <c r="P89" s="177"/>
      <c r="Q89" s="177"/>
      <c r="R89" s="177"/>
      <c r="S89" s="177"/>
      <c r="T89" s="210"/>
      <c r="U89" s="177"/>
      <c r="V89" s="178"/>
      <c r="W89" s="177"/>
      <c r="X89" s="177"/>
      <c r="Y89" s="177"/>
      <c r="Z89" s="177"/>
      <c r="AA89" s="288"/>
      <c r="AB89" s="458"/>
      <c r="AC89" s="453"/>
      <c r="AD89" s="160"/>
      <c r="AE89" s="160"/>
      <c r="AF89" s="160"/>
      <c r="AG89" s="160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</row>
    <row r="90" spans="1:117" s="162" customFormat="1" ht="12" customHeight="1" x14ac:dyDescent="0.25">
      <c r="A90" s="250"/>
      <c r="B90" s="209"/>
      <c r="C90" s="251"/>
      <c r="D90" s="260"/>
      <c r="E90" s="199"/>
      <c r="F90" s="200"/>
      <c r="G90" s="261"/>
      <c r="H90" s="275"/>
      <c r="I90" s="173"/>
      <c r="J90" s="173"/>
      <c r="K90" s="173"/>
      <c r="L90" s="174"/>
      <c r="M90" s="173"/>
      <c r="N90" s="276"/>
      <c r="O90" s="287"/>
      <c r="P90" s="177"/>
      <c r="Q90" s="177"/>
      <c r="R90" s="177"/>
      <c r="S90" s="177"/>
      <c r="T90" s="210"/>
      <c r="U90" s="177"/>
      <c r="V90" s="178"/>
      <c r="W90" s="177"/>
      <c r="X90" s="177"/>
      <c r="Y90" s="177"/>
      <c r="Z90" s="177"/>
      <c r="AA90" s="288"/>
      <c r="AB90" s="458"/>
      <c r="AC90" s="453"/>
      <c r="AD90" s="160"/>
      <c r="AE90" s="160"/>
      <c r="AF90" s="160"/>
      <c r="AG90" s="160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</row>
    <row r="91" spans="1:117" s="162" customFormat="1" ht="12" customHeight="1" x14ac:dyDescent="0.25">
      <c r="A91" s="250"/>
      <c r="B91" s="209"/>
      <c r="C91" s="251"/>
      <c r="D91" s="260"/>
      <c r="E91" s="199"/>
      <c r="F91" s="200"/>
      <c r="G91" s="261"/>
      <c r="H91" s="275"/>
      <c r="I91" s="173"/>
      <c r="J91" s="173"/>
      <c r="K91" s="173"/>
      <c r="L91" s="174"/>
      <c r="M91" s="173"/>
      <c r="N91" s="276"/>
      <c r="O91" s="287"/>
      <c r="P91" s="177"/>
      <c r="Q91" s="177"/>
      <c r="R91" s="177"/>
      <c r="S91" s="177"/>
      <c r="T91" s="210"/>
      <c r="U91" s="177"/>
      <c r="V91" s="178"/>
      <c r="W91" s="177"/>
      <c r="X91" s="177"/>
      <c r="Y91" s="177"/>
      <c r="Z91" s="177"/>
      <c r="AA91" s="288"/>
      <c r="AB91" s="458"/>
      <c r="AC91" s="453"/>
      <c r="AD91" s="160"/>
      <c r="AE91" s="160"/>
      <c r="AF91" s="160"/>
      <c r="AG91" s="160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</row>
    <row r="92" spans="1:117" s="162" customFormat="1" ht="12" customHeight="1" x14ac:dyDescent="0.25">
      <c r="A92" s="250"/>
      <c r="B92" s="209"/>
      <c r="C92" s="251"/>
      <c r="D92" s="260"/>
      <c r="E92" s="199"/>
      <c r="F92" s="200"/>
      <c r="G92" s="261"/>
      <c r="H92" s="275"/>
      <c r="I92" s="173"/>
      <c r="J92" s="173"/>
      <c r="K92" s="173"/>
      <c r="L92" s="174"/>
      <c r="M92" s="173"/>
      <c r="N92" s="276"/>
      <c r="O92" s="287"/>
      <c r="P92" s="177"/>
      <c r="Q92" s="177"/>
      <c r="R92" s="177"/>
      <c r="S92" s="177"/>
      <c r="T92" s="210"/>
      <c r="U92" s="177"/>
      <c r="V92" s="178"/>
      <c r="W92" s="177"/>
      <c r="X92" s="177"/>
      <c r="Y92" s="177"/>
      <c r="Z92" s="177"/>
      <c r="AA92" s="288"/>
      <c r="AB92" s="458"/>
      <c r="AC92" s="453"/>
      <c r="AD92" s="160"/>
      <c r="AE92" s="160"/>
      <c r="AF92" s="160"/>
      <c r="AG92" s="160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</row>
    <row r="93" spans="1:117" s="162" customFormat="1" ht="12" customHeight="1" x14ac:dyDescent="0.25">
      <c r="A93" s="440"/>
      <c r="B93" s="441"/>
      <c r="C93" s="442"/>
      <c r="D93" s="443"/>
      <c r="E93" s="444"/>
      <c r="F93" s="445"/>
      <c r="G93" s="446"/>
      <c r="H93" s="447"/>
      <c r="I93" s="448"/>
      <c r="J93" s="448"/>
      <c r="K93" s="448"/>
      <c r="L93" s="449"/>
      <c r="M93" s="448"/>
      <c r="N93" s="459"/>
      <c r="O93" s="458"/>
      <c r="P93" s="450"/>
      <c r="Q93" s="450"/>
      <c r="R93" s="450"/>
      <c r="S93" s="450"/>
      <c r="T93" s="451"/>
      <c r="U93" s="450"/>
      <c r="V93" s="452"/>
      <c r="W93" s="450"/>
      <c r="X93" s="450"/>
      <c r="Y93" s="450"/>
      <c r="Z93" s="450"/>
      <c r="AA93" s="463"/>
      <c r="AB93" s="458"/>
      <c r="AC93" s="453"/>
      <c r="AD93" s="160"/>
      <c r="AE93" s="160"/>
      <c r="AF93" s="160"/>
      <c r="AG93" s="160"/>
      <c r="AH93" s="160"/>
      <c r="AI93" s="160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</row>
    <row r="94" spans="1:117" s="162" customFormat="1" ht="12" customHeight="1" x14ac:dyDescent="0.25">
      <c r="A94" s="250"/>
      <c r="B94" s="209"/>
      <c r="C94" s="251"/>
      <c r="D94" s="260"/>
      <c r="E94" s="199"/>
      <c r="F94" s="200"/>
      <c r="G94" s="261"/>
      <c r="H94" s="275"/>
      <c r="I94" s="173"/>
      <c r="J94" s="173"/>
      <c r="K94" s="173"/>
      <c r="L94" s="174"/>
      <c r="M94" s="173"/>
      <c r="N94" s="276"/>
      <c r="O94" s="287"/>
      <c r="P94" s="177"/>
      <c r="Q94" s="177"/>
      <c r="R94" s="177"/>
      <c r="S94" s="177"/>
      <c r="T94" s="210"/>
      <c r="U94" s="177"/>
      <c r="V94" s="178"/>
      <c r="W94" s="177"/>
      <c r="X94" s="177"/>
      <c r="Y94" s="177"/>
      <c r="Z94" s="177"/>
      <c r="AA94" s="288"/>
      <c r="AB94" s="458"/>
      <c r="AC94" s="453"/>
      <c r="AD94" s="160"/>
      <c r="AE94" s="160"/>
      <c r="AF94" s="160"/>
      <c r="AG94" s="160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</row>
    <row r="95" spans="1:117" s="162" customFormat="1" ht="12" customHeight="1" x14ac:dyDescent="0.25">
      <c r="A95" s="250"/>
      <c r="B95" s="209"/>
      <c r="C95" s="251"/>
      <c r="D95" s="260"/>
      <c r="E95" s="199"/>
      <c r="F95" s="200"/>
      <c r="G95" s="261"/>
      <c r="H95" s="275"/>
      <c r="I95" s="173"/>
      <c r="J95" s="173"/>
      <c r="K95" s="173"/>
      <c r="L95" s="174"/>
      <c r="M95" s="173"/>
      <c r="N95" s="276"/>
      <c r="O95" s="287"/>
      <c r="P95" s="177"/>
      <c r="Q95" s="177"/>
      <c r="R95" s="177"/>
      <c r="S95" s="177"/>
      <c r="T95" s="210"/>
      <c r="U95" s="177"/>
      <c r="V95" s="178"/>
      <c r="W95" s="177"/>
      <c r="X95" s="177"/>
      <c r="Y95" s="177"/>
      <c r="Z95" s="177"/>
      <c r="AA95" s="288"/>
      <c r="AB95" s="458"/>
      <c r="AC95" s="453"/>
      <c r="AD95" s="160"/>
      <c r="AE95" s="160"/>
      <c r="AF95" s="160"/>
      <c r="AG95" s="160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</row>
    <row r="96" spans="1:117" s="162" customFormat="1" ht="12" customHeight="1" x14ac:dyDescent="0.25">
      <c r="A96" s="250"/>
      <c r="B96" s="209"/>
      <c r="C96" s="251"/>
      <c r="D96" s="260"/>
      <c r="E96" s="199"/>
      <c r="F96" s="200"/>
      <c r="G96" s="261"/>
      <c r="H96" s="275"/>
      <c r="I96" s="173"/>
      <c r="J96" s="173"/>
      <c r="K96" s="173"/>
      <c r="L96" s="174"/>
      <c r="M96" s="173"/>
      <c r="N96" s="276"/>
      <c r="O96" s="287"/>
      <c r="P96" s="177"/>
      <c r="Q96" s="177"/>
      <c r="R96" s="177"/>
      <c r="S96" s="177"/>
      <c r="T96" s="210"/>
      <c r="U96" s="177"/>
      <c r="V96" s="178"/>
      <c r="W96" s="177"/>
      <c r="X96" s="177"/>
      <c r="Y96" s="177"/>
      <c r="Z96" s="177"/>
      <c r="AA96" s="288"/>
      <c r="AB96" s="458"/>
      <c r="AC96" s="453"/>
      <c r="AD96" s="160"/>
      <c r="AE96" s="160"/>
      <c r="AF96" s="160"/>
      <c r="AG96" s="160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</row>
    <row r="97" spans="1:117" s="162" customFormat="1" ht="12" customHeight="1" x14ac:dyDescent="0.25">
      <c r="A97" s="250"/>
      <c r="B97" s="209"/>
      <c r="C97" s="251"/>
      <c r="D97" s="260"/>
      <c r="E97" s="199"/>
      <c r="F97" s="200"/>
      <c r="G97" s="261"/>
      <c r="H97" s="275"/>
      <c r="I97" s="173"/>
      <c r="J97" s="173"/>
      <c r="K97" s="173"/>
      <c r="L97" s="174"/>
      <c r="M97" s="173"/>
      <c r="N97" s="276"/>
      <c r="O97" s="287"/>
      <c r="P97" s="177"/>
      <c r="Q97" s="177"/>
      <c r="R97" s="177"/>
      <c r="S97" s="177"/>
      <c r="T97" s="210"/>
      <c r="U97" s="177"/>
      <c r="V97" s="178"/>
      <c r="W97" s="177"/>
      <c r="X97" s="177"/>
      <c r="Y97" s="177"/>
      <c r="Z97" s="177"/>
      <c r="AA97" s="288"/>
      <c r="AB97" s="458"/>
      <c r="AC97" s="453"/>
      <c r="AD97" s="160"/>
      <c r="AE97" s="160"/>
      <c r="AF97" s="160"/>
      <c r="AG97" s="160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</row>
    <row r="98" spans="1:117" s="162" customFormat="1" ht="12" customHeight="1" x14ac:dyDescent="0.25">
      <c r="A98" s="250"/>
      <c r="B98" s="209"/>
      <c r="C98" s="251"/>
      <c r="D98" s="260"/>
      <c r="E98" s="199"/>
      <c r="F98" s="200"/>
      <c r="G98" s="261"/>
      <c r="H98" s="275"/>
      <c r="I98" s="173"/>
      <c r="J98" s="173"/>
      <c r="K98" s="173"/>
      <c r="L98" s="174"/>
      <c r="M98" s="173"/>
      <c r="N98" s="276"/>
      <c r="O98" s="287"/>
      <c r="P98" s="177"/>
      <c r="Q98" s="177"/>
      <c r="R98" s="177"/>
      <c r="S98" s="177"/>
      <c r="T98" s="210"/>
      <c r="U98" s="177"/>
      <c r="V98" s="178"/>
      <c r="W98" s="177"/>
      <c r="X98" s="177"/>
      <c r="Y98" s="177"/>
      <c r="Z98" s="177"/>
      <c r="AA98" s="288"/>
      <c r="AB98" s="458"/>
      <c r="AC98" s="453"/>
      <c r="AD98" s="160"/>
      <c r="AE98" s="160"/>
      <c r="AF98" s="160"/>
      <c r="AG98" s="160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</row>
    <row r="99" spans="1:117" s="162" customFormat="1" ht="12" customHeight="1" x14ac:dyDescent="0.25">
      <c r="A99" s="250"/>
      <c r="B99" s="209"/>
      <c r="C99" s="251"/>
      <c r="D99" s="260"/>
      <c r="E99" s="199"/>
      <c r="F99" s="200"/>
      <c r="G99" s="261"/>
      <c r="H99" s="275"/>
      <c r="I99" s="173"/>
      <c r="J99" s="173"/>
      <c r="K99" s="173"/>
      <c r="L99" s="174"/>
      <c r="M99" s="173"/>
      <c r="N99" s="276"/>
      <c r="O99" s="287"/>
      <c r="P99" s="17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288"/>
      <c r="AB99" s="458"/>
      <c r="AC99" s="453"/>
      <c r="AD99" s="160"/>
      <c r="AE99" s="160"/>
      <c r="AF99" s="160"/>
      <c r="AG99" s="160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</row>
    <row r="100" spans="1:117" s="162" customFormat="1" ht="12" customHeight="1" x14ac:dyDescent="0.25">
      <c r="A100" s="250"/>
      <c r="B100" s="209"/>
      <c r="C100" s="251"/>
      <c r="D100" s="260"/>
      <c r="E100" s="199"/>
      <c r="F100" s="200"/>
      <c r="G100" s="261"/>
      <c r="H100" s="275"/>
      <c r="I100" s="173"/>
      <c r="J100" s="173"/>
      <c r="K100" s="173"/>
      <c r="L100" s="174"/>
      <c r="M100" s="173"/>
      <c r="N100" s="276"/>
      <c r="O100" s="287"/>
      <c r="P100" s="177"/>
      <c r="Q100" s="177"/>
      <c r="R100" s="177"/>
      <c r="S100" s="177"/>
      <c r="T100" s="210"/>
      <c r="U100" s="177"/>
      <c r="V100" s="178"/>
      <c r="W100" s="177"/>
      <c r="X100" s="177"/>
      <c r="Y100" s="177"/>
      <c r="Z100" s="177"/>
      <c r="AA100" s="288"/>
      <c r="AB100" s="458"/>
      <c r="AC100" s="453"/>
      <c r="AD100" s="160"/>
      <c r="AE100" s="160"/>
      <c r="AF100" s="160"/>
      <c r="AG100" s="160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</row>
    <row r="101" spans="1:117" s="162" customFormat="1" ht="12" customHeight="1" x14ac:dyDescent="0.25">
      <c r="A101" s="250"/>
      <c r="B101" s="209"/>
      <c r="C101" s="251"/>
      <c r="D101" s="260"/>
      <c r="E101" s="199"/>
      <c r="F101" s="200"/>
      <c r="G101" s="261"/>
      <c r="H101" s="275"/>
      <c r="I101" s="173"/>
      <c r="J101" s="173"/>
      <c r="K101" s="173"/>
      <c r="L101" s="174"/>
      <c r="M101" s="173"/>
      <c r="N101" s="276"/>
      <c r="O101" s="287"/>
      <c r="P101" s="177"/>
      <c r="Q101" s="177"/>
      <c r="R101" s="177"/>
      <c r="S101" s="177"/>
      <c r="T101" s="210"/>
      <c r="U101" s="177"/>
      <c r="V101" s="178"/>
      <c r="W101" s="177"/>
      <c r="X101" s="177"/>
      <c r="Y101" s="177"/>
      <c r="Z101" s="177"/>
      <c r="AA101" s="288"/>
      <c r="AB101" s="458"/>
      <c r="AC101" s="453"/>
      <c r="AD101" s="160"/>
      <c r="AE101" s="160"/>
      <c r="AF101" s="160"/>
      <c r="AG101" s="160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</row>
    <row r="102" spans="1:117" s="162" customFormat="1" ht="12" customHeight="1" x14ac:dyDescent="0.25">
      <c r="A102" s="250"/>
      <c r="B102" s="209"/>
      <c r="C102" s="251"/>
      <c r="D102" s="260"/>
      <c r="E102" s="199"/>
      <c r="F102" s="200"/>
      <c r="G102" s="261"/>
      <c r="H102" s="275"/>
      <c r="I102" s="173"/>
      <c r="J102" s="173"/>
      <c r="K102" s="173"/>
      <c r="L102" s="174"/>
      <c r="M102" s="173"/>
      <c r="N102" s="276"/>
      <c r="O102" s="287"/>
      <c r="P102" s="177"/>
      <c r="Q102" s="177"/>
      <c r="R102" s="177"/>
      <c r="S102" s="177"/>
      <c r="T102" s="210"/>
      <c r="U102" s="177"/>
      <c r="V102" s="178"/>
      <c r="W102" s="177"/>
      <c r="X102" s="177"/>
      <c r="Y102" s="177"/>
      <c r="Z102" s="177"/>
      <c r="AA102" s="288"/>
      <c r="AB102" s="458"/>
      <c r="AC102" s="453"/>
      <c r="AD102" s="160"/>
      <c r="AE102" s="160"/>
      <c r="AF102" s="160"/>
      <c r="AG102" s="160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</row>
    <row r="103" spans="1:117" s="162" customFormat="1" ht="12" customHeight="1" x14ac:dyDescent="0.25">
      <c r="A103" s="250"/>
      <c r="B103" s="209"/>
      <c r="C103" s="251"/>
      <c r="D103" s="260"/>
      <c r="E103" s="199"/>
      <c r="F103" s="200"/>
      <c r="G103" s="261"/>
      <c r="H103" s="275"/>
      <c r="I103" s="173"/>
      <c r="J103" s="173"/>
      <c r="K103" s="173"/>
      <c r="L103" s="174"/>
      <c r="M103" s="173"/>
      <c r="N103" s="276"/>
      <c r="O103" s="287"/>
      <c r="P103" s="17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288"/>
      <c r="AB103" s="458"/>
      <c r="AC103" s="453"/>
      <c r="AD103" s="160"/>
      <c r="AE103" s="160"/>
      <c r="AF103" s="160"/>
      <c r="AG103" s="160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</row>
    <row r="104" spans="1:117" s="162" customFormat="1" ht="12" customHeight="1" x14ac:dyDescent="0.25">
      <c r="A104" s="250"/>
      <c r="B104" s="209"/>
      <c r="C104" s="251"/>
      <c r="D104" s="260"/>
      <c r="E104" s="199"/>
      <c r="F104" s="200"/>
      <c r="G104" s="261"/>
      <c r="H104" s="275"/>
      <c r="I104" s="173"/>
      <c r="J104" s="173"/>
      <c r="K104" s="173"/>
      <c r="L104" s="174"/>
      <c r="M104" s="173"/>
      <c r="N104" s="276"/>
      <c r="O104" s="287"/>
      <c r="P104" s="177"/>
      <c r="Q104" s="177"/>
      <c r="R104" s="177"/>
      <c r="S104" s="177"/>
      <c r="T104" s="210"/>
      <c r="U104" s="177"/>
      <c r="V104" s="178"/>
      <c r="W104" s="177"/>
      <c r="X104" s="177"/>
      <c r="Y104" s="177"/>
      <c r="Z104" s="177"/>
      <c r="AA104" s="288"/>
      <c r="AB104" s="458"/>
      <c r="AC104" s="453"/>
      <c r="AD104" s="160"/>
      <c r="AE104" s="160"/>
      <c r="AF104" s="160"/>
      <c r="AG104" s="160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</row>
    <row r="105" spans="1:117" s="162" customFormat="1" ht="12" customHeight="1" x14ac:dyDescent="0.25">
      <c r="A105" s="250"/>
      <c r="B105" s="209"/>
      <c r="C105" s="251"/>
      <c r="D105" s="260"/>
      <c r="E105" s="199"/>
      <c r="F105" s="200"/>
      <c r="G105" s="261"/>
      <c r="H105" s="275"/>
      <c r="I105" s="173"/>
      <c r="J105" s="173"/>
      <c r="K105" s="173"/>
      <c r="L105" s="174"/>
      <c r="M105" s="173"/>
      <c r="N105" s="276"/>
      <c r="O105" s="287"/>
      <c r="P105" s="17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288"/>
      <c r="AB105" s="458"/>
      <c r="AC105" s="453"/>
      <c r="AD105" s="160"/>
      <c r="AE105" s="160"/>
      <c r="AF105" s="160"/>
      <c r="AG105" s="160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</row>
    <row r="106" spans="1:117" s="162" customFormat="1" ht="12" customHeight="1" x14ac:dyDescent="0.25">
      <c r="A106" s="250"/>
      <c r="B106" s="209"/>
      <c r="C106" s="251"/>
      <c r="D106" s="260"/>
      <c r="E106" s="199"/>
      <c r="F106" s="200"/>
      <c r="G106" s="261"/>
      <c r="H106" s="275"/>
      <c r="I106" s="173"/>
      <c r="J106" s="173"/>
      <c r="K106" s="173"/>
      <c r="L106" s="174"/>
      <c r="M106" s="173"/>
      <c r="N106" s="276"/>
      <c r="O106" s="287"/>
      <c r="P106" s="177"/>
      <c r="Q106" s="177"/>
      <c r="R106" s="177"/>
      <c r="S106" s="177"/>
      <c r="T106" s="210"/>
      <c r="U106" s="177"/>
      <c r="V106" s="178"/>
      <c r="W106" s="177"/>
      <c r="X106" s="177"/>
      <c r="Y106" s="177"/>
      <c r="Z106" s="177"/>
      <c r="AA106" s="288"/>
      <c r="AB106" s="458"/>
      <c r="AC106" s="453"/>
      <c r="AD106" s="160"/>
      <c r="AE106" s="160"/>
      <c r="AF106" s="160"/>
      <c r="AG106" s="160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</row>
    <row r="107" spans="1:117" s="162" customFormat="1" ht="12" customHeight="1" x14ac:dyDescent="0.25">
      <c r="A107" s="250"/>
      <c r="B107" s="209"/>
      <c r="C107" s="251"/>
      <c r="D107" s="260"/>
      <c r="E107" s="199"/>
      <c r="F107" s="200"/>
      <c r="G107" s="261"/>
      <c r="H107" s="275"/>
      <c r="I107" s="173"/>
      <c r="J107" s="173"/>
      <c r="K107" s="173"/>
      <c r="L107" s="174"/>
      <c r="M107" s="173"/>
      <c r="N107" s="276"/>
      <c r="O107" s="287"/>
      <c r="P107" s="177"/>
      <c r="Q107" s="177"/>
      <c r="R107" s="177"/>
      <c r="S107" s="177"/>
      <c r="T107" s="210"/>
      <c r="U107" s="177"/>
      <c r="V107" s="178"/>
      <c r="W107" s="177"/>
      <c r="X107" s="177"/>
      <c r="Y107" s="177"/>
      <c r="Z107" s="177"/>
      <c r="AA107" s="464"/>
      <c r="AB107" s="287"/>
      <c r="AC107" s="288"/>
      <c r="AD107" s="160"/>
      <c r="AE107" s="160"/>
      <c r="AF107" s="160"/>
      <c r="AG107" s="160"/>
      <c r="AH107" s="160"/>
      <c r="AI107" s="160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  <c r="DL107" s="161"/>
      <c r="DM107" s="161"/>
    </row>
    <row r="108" spans="1:117" s="162" customFormat="1" ht="12" customHeight="1" x14ac:dyDescent="0.25">
      <c r="A108" s="250"/>
      <c r="B108" s="209"/>
      <c r="C108" s="251"/>
      <c r="D108" s="260"/>
      <c r="E108" s="199"/>
      <c r="F108" s="200"/>
      <c r="G108" s="261"/>
      <c r="H108" s="275"/>
      <c r="I108" s="173"/>
      <c r="J108" s="173"/>
      <c r="K108" s="173"/>
      <c r="L108" s="174"/>
      <c r="M108" s="173"/>
      <c r="N108" s="276"/>
      <c r="O108" s="287"/>
      <c r="P108" s="177"/>
      <c r="Q108" s="177"/>
      <c r="R108" s="177"/>
      <c r="S108" s="177"/>
      <c r="T108" s="210"/>
      <c r="U108" s="177"/>
      <c r="V108" s="178"/>
      <c r="W108" s="177"/>
      <c r="X108" s="177"/>
      <c r="Y108" s="177"/>
      <c r="Z108" s="177"/>
      <c r="AA108" s="288"/>
      <c r="AB108" s="458"/>
      <c r="AC108" s="453"/>
      <c r="AD108" s="160"/>
      <c r="AE108" s="160"/>
      <c r="AF108" s="160"/>
      <c r="AG108" s="160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</row>
    <row r="109" spans="1:117" s="162" customFormat="1" ht="12" customHeight="1" x14ac:dyDescent="0.25">
      <c r="A109" s="250"/>
      <c r="B109" s="209"/>
      <c r="C109" s="251"/>
      <c r="D109" s="260"/>
      <c r="E109" s="199"/>
      <c r="F109" s="200"/>
      <c r="G109" s="261"/>
      <c r="H109" s="275"/>
      <c r="I109" s="173"/>
      <c r="J109" s="173"/>
      <c r="K109" s="173"/>
      <c r="L109" s="174"/>
      <c r="M109" s="173"/>
      <c r="N109" s="276"/>
      <c r="O109" s="287"/>
      <c r="P109" s="177"/>
      <c r="Q109" s="177"/>
      <c r="R109" s="177"/>
      <c r="S109" s="177"/>
      <c r="T109" s="210"/>
      <c r="U109" s="177"/>
      <c r="V109" s="178"/>
      <c r="W109" s="177"/>
      <c r="X109" s="177"/>
      <c r="Y109" s="177"/>
      <c r="Z109" s="177"/>
      <c r="AA109" s="288"/>
      <c r="AB109" s="458"/>
      <c r="AC109" s="453"/>
      <c r="AD109" s="160"/>
      <c r="AE109" s="160"/>
      <c r="AF109" s="160"/>
      <c r="AG109" s="160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</row>
    <row r="110" spans="1:117" s="162" customFormat="1" ht="12" customHeight="1" x14ac:dyDescent="0.25">
      <c r="A110" s="250"/>
      <c r="B110" s="209"/>
      <c r="C110" s="251"/>
      <c r="D110" s="260"/>
      <c r="E110" s="199"/>
      <c r="F110" s="200"/>
      <c r="G110" s="261"/>
      <c r="H110" s="275"/>
      <c r="I110" s="173"/>
      <c r="J110" s="173"/>
      <c r="K110" s="173"/>
      <c r="L110" s="174"/>
      <c r="M110" s="173"/>
      <c r="N110" s="276"/>
      <c r="O110" s="287"/>
      <c r="P110" s="177"/>
      <c r="Q110" s="177"/>
      <c r="R110" s="177"/>
      <c r="S110" s="177"/>
      <c r="T110" s="210"/>
      <c r="U110" s="177"/>
      <c r="V110" s="178"/>
      <c r="W110" s="177"/>
      <c r="X110" s="177"/>
      <c r="Y110" s="177"/>
      <c r="Z110" s="177"/>
      <c r="AA110" s="288"/>
      <c r="AB110" s="458"/>
      <c r="AC110" s="453"/>
      <c r="AD110" s="160"/>
      <c r="AE110" s="160"/>
      <c r="AF110" s="160"/>
      <c r="AG110" s="160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</row>
    <row r="111" spans="1:117" s="162" customFormat="1" ht="12" customHeight="1" x14ac:dyDescent="0.25">
      <c r="A111" s="250"/>
      <c r="B111" s="209"/>
      <c r="C111" s="251"/>
      <c r="D111" s="260"/>
      <c r="E111" s="199"/>
      <c r="F111" s="200"/>
      <c r="G111" s="261"/>
      <c r="H111" s="275"/>
      <c r="I111" s="173"/>
      <c r="J111" s="173"/>
      <c r="K111" s="173"/>
      <c r="L111" s="174"/>
      <c r="M111" s="173"/>
      <c r="N111" s="276"/>
      <c r="O111" s="287"/>
      <c r="P111" s="177"/>
      <c r="Q111" s="177"/>
      <c r="R111" s="177"/>
      <c r="S111" s="177"/>
      <c r="T111" s="210"/>
      <c r="U111" s="177"/>
      <c r="V111" s="178"/>
      <c r="W111" s="177"/>
      <c r="X111" s="177"/>
      <c r="Y111" s="177"/>
      <c r="Z111" s="177"/>
      <c r="AA111" s="288"/>
      <c r="AB111" s="458"/>
      <c r="AC111" s="453"/>
      <c r="AD111" s="160"/>
      <c r="AE111" s="160"/>
      <c r="AF111" s="160"/>
      <c r="AG111" s="160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</row>
    <row r="112" spans="1:117" s="162" customFormat="1" ht="12" customHeight="1" x14ac:dyDescent="0.25">
      <c r="A112" s="250"/>
      <c r="B112" s="209"/>
      <c r="C112" s="251"/>
      <c r="D112" s="260"/>
      <c r="E112" s="199"/>
      <c r="F112" s="200"/>
      <c r="G112" s="261"/>
      <c r="H112" s="275"/>
      <c r="I112" s="173"/>
      <c r="J112" s="173"/>
      <c r="K112" s="173"/>
      <c r="L112" s="174"/>
      <c r="M112" s="173"/>
      <c r="N112" s="276"/>
      <c r="O112" s="287"/>
      <c r="P112" s="177"/>
      <c r="Q112" s="177"/>
      <c r="R112" s="177"/>
      <c r="S112" s="177"/>
      <c r="T112" s="210"/>
      <c r="U112" s="177"/>
      <c r="V112" s="178"/>
      <c r="W112" s="177"/>
      <c r="X112" s="177"/>
      <c r="Y112" s="177"/>
      <c r="Z112" s="177"/>
      <c r="AA112" s="288"/>
      <c r="AB112" s="287"/>
      <c r="AC112" s="288"/>
      <c r="AD112" s="160"/>
      <c r="AE112" s="160"/>
      <c r="AF112" s="160"/>
      <c r="AG112" s="160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</row>
    <row r="113" spans="1:115" s="9" customFormat="1" ht="11" thickBot="1" x14ac:dyDescent="0.3">
      <c r="A113" s="252" t="s">
        <v>36</v>
      </c>
      <c r="B113" s="253"/>
      <c r="C113" s="254"/>
      <c r="D113" s="262">
        <f t="shared" ref="D113:AC113" si="0">SUM(D6:D112)</f>
        <v>0</v>
      </c>
      <c r="E113" s="263">
        <f t="shared" si="0"/>
        <v>0</v>
      </c>
      <c r="F113" s="264">
        <f t="shared" si="0"/>
        <v>0</v>
      </c>
      <c r="G113" s="265">
        <f t="shared" si="0"/>
        <v>0</v>
      </c>
      <c r="H113" s="262">
        <f t="shared" si="0"/>
        <v>0</v>
      </c>
      <c r="I113" s="263">
        <f t="shared" si="0"/>
        <v>0</v>
      </c>
      <c r="J113" s="263">
        <f t="shared" si="0"/>
        <v>0</v>
      </c>
      <c r="K113" s="263">
        <f t="shared" si="0"/>
        <v>0</v>
      </c>
      <c r="L113" s="263">
        <f t="shared" si="0"/>
        <v>0</v>
      </c>
      <c r="M113" s="263">
        <f t="shared" si="0"/>
        <v>0</v>
      </c>
      <c r="N113" s="277">
        <f t="shared" si="0"/>
        <v>0</v>
      </c>
      <c r="O113" s="289">
        <f t="shared" si="0"/>
        <v>0</v>
      </c>
      <c r="P113" s="290">
        <f t="shared" si="0"/>
        <v>0</v>
      </c>
      <c r="Q113" s="290">
        <f t="shared" si="0"/>
        <v>0</v>
      </c>
      <c r="R113" s="290">
        <f t="shared" si="0"/>
        <v>0</v>
      </c>
      <c r="S113" s="290">
        <f t="shared" si="0"/>
        <v>0</v>
      </c>
      <c r="T113" s="290">
        <f t="shared" si="0"/>
        <v>0</v>
      </c>
      <c r="U113" s="290">
        <f t="shared" si="0"/>
        <v>0</v>
      </c>
      <c r="V113" s="290">
        <f t="shared" si="0"/>
        <v>0</v>
      </c>
      <c r="W113" s="290">
        <f t="shared" si="0"/>
        <v>0</v>
      </c>
      <c r="X113" s="290">
        <f t="shared" si="0"/>
        <v>0</v>
      </c>
      <c r="Y113" s="290">
        <f t="shared" si="0"/>
        <v>0</v>
      </c>
      <c r="Z113" s="290">
        <f t="shared" si="0"/>
        <v>0</v>
      </c>
      <c r="AA113" s="291">
        <f t="shared" si="0"/>
        <v>0</v>
      </c>
      <c r="AB113" s="289">
        <f t="shared" si="0"/>
        <v>0</v>
      </c>
      <c r="AC113" s="291">
        <f t="shared" si="0"/>
        <v>0</v>
      </c>
      <c r="AD113" s="36"/>
      <c r="AE113" s="36"/>
      <c r="AF113" s="36"/>
      <c r="AG113" s="3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</row>
    <row r="114" spans="1:115" s="37" customFormat="1" ht="11.5" thickTop="1" thickBot="1" x14ac:dyDescent="0.3">
      <c r="A114" s="293"/>
      <c r="B114" s="294"/>
      <c r="C114" s="295"/>
      <c r="D114" s="303"/>
      <c r="E114" s="304"/>
      <c r="F114" s="305"/>
      <c r="G114" s="306"/>
      <c r="H114" s="320"/>
      <c r="I114" s="305"/>
      <c r="J114" s="305"/>
      <c r="K114" s="305"/>
      <c r="L114" s="321"/>
      <c r="M114" s="305"/>
      <c r="N114" s="306"/>
      <c r="O114" s="337"/>
      <c r="P114" s="338"/>
      <c r="Q114" s="338"/>
      <c r="R114" s="338"/>
      <c r="S114" s="339"/>
      <c r="T114" s="338"/>
      <c r="U114" s="338"/>
      <c r="V114" s="340"/>
      <c r="W114" s="341"/>
      <c r="X114" s="341"/>
      <c r="Y114" s="341"/>
      <c r="Z114" s="341"/>
      <c r="AA114" s="342"/>
      <c r="AB114" s="469"/>
      <c r="AC114" s="470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</row>
    <row r="115" spans="1:115" s="6" customFormat="1" ht="47" customHeight="1" thickTop="1" thickBot="1" x14ac:dyDescent="0.3">
      <c r="A115" s="296" t="s">
        <v>30</v>
      </c>
      <c r="B115" s="12" t="s">
        <v>9</v>
      </c>
      <c r="C115" s="297"/>
      <c r="D115" s="307" t="s">
        <v>10</v>
      </c>
      <c r="E115" s="211"/>
      <c r="F115" s="211" t="s">
        <v>11</v>
      </c>
      <c r="G115" s="308"/>
      <c r="H115" s="322" t="str">
        <f>H3</f>
        <v>Contributions Normales</v>
      </c>
      <c r="I115" s="13" t="str">
        <f t="shared" ref="I115:AC115" si="1">I3</f>
        <v>Ventes Littérature</v>
      </c>
      <c r="J115" s="13" t="str">
        <f t="shared" si="1"/>
        <v>Recettes Fêtes IGPB</v>
      </c>
      <c r="K115" s="13" t="str">
        <f t="shared" si="1"/>
        <v>Chapeaux Réunion IGPB</v>
      </c>
      <c r="L115" s="14" t="str">
        <f t="shared" si="1"/>
        <v>Recettes Exeption- nelles</v>
      </c>
      <c r="M115" s="15" t="str">
        <f t="shared" si="1"/>
        <v>Virements Internes Livert A</v>
      </c>
      <c r="N115" s="323" t="str">
        <f t="shared" si="1"/>
        <v>Reports Caisse +       BNP( N-1)</v>
      </c>
      <c r="O115" s="266" t="str">
        <f t="shared" si="1"/>
        <v xml:space="preserve">Location local Sauton + charges </v>
      </c>
      <c r="P115" s="268" t="str">
        <f t="shared" si="1"/>
        <v>Electicité - Eaux Local Sauton</v>
      </c>
      <c r="Q115" s="278" t="str">
        <f t="shared" si="1"/>
        <v>Entretien équipement IGPB, Petits travaux</v>
      </c>
      <c r="R115" s="279" t="str">
        <f t="shared" si="1"/>
        <v>Achat de littérature BSG+ Médailles</v>
      </c>
      <c r="S115" s="280" t="str">
        <f t="shared" si="1"/>
        <v>Achat de littérature Hors (BSG &amp; Médailles)</v>
      </c>
      <c r="T115" s="268" t="str">
        <f t="shared" si="1"/>
        <v>Dépenses Fêtes IGPB</v>
      </c>
      <c r="U115" s="268" t="str">
        <f t="shared" si="1"/>
        <v>Informatique, Téléphone, Abonnement Internet</v>
      </c>
      <c r="V115" s="267" t="str">
        <f t="shared" si="1"/>
        <v>Frais Secrétariat, Lingettes, Gel …</v>
      </c>
      <c r="W115" s="281" t="str">
        <f t="shared" si="1"/>
        <v>Location Salles Réunions</v>
      </c>
      <c r="X115" s="268" t="str">
        <f t="shared" si="1"/>
        <v>Transport parking</v>
      </c>
      <c r="Y115" s="268" t="str">
        <f t="shared" si="1"/>
        <v>Frais Bancaires</v>
      </c>
      <c r="Z115" s="268" t="str">
        <f t="shared" si="1"/>
        <v>Virements internes</v>
      </c>
      <c r="AA115" s="269" t="str">
        <f t="shared" si="1"/>
        <v>Dépenses exception- nelles</v>
      </c>
      <c r="AB115" s="426" t="str">
        <f t="shared" si="1"/>
        <v>Evolutions Informatiques (1500 €)</v>
      </c>
      <c r="AC115" s="269" t="str">
        <f t="shared" si="1"/>
        <v>Gros Travaux Sauton (3000 €)</v>
      </c>
    </row>
    <row r="116" spans="1:115" s="6" customFormat="1" ht="11" thickBot="1" x14ac:dyDescent="0.3">
      <c r="A116" s="298"/>
      <c r="B116" s="16"/>
      <c r="C116" s="299"/>
      <c r="D116" s="309" t="s">
        <v>32</v>
      </c>
      <c r="E116" s="38" t="s">
        <v>33</v>
      </c>
      <c r="F116" s="16" t="s">
        <v>32</v>
      </c>
      <c r="G116" s="310" t="s">
        <v>33</v>
      </c>
      <c r="H116" s="298" t="s">
        <v>32</v>
      </c>
      <c r="I116" s="16" t="s">
        <v>32</v>
      </c>
      <c r="J116" s="16" t="s">
        <v>32</v>
      </c>
      <c r="K116" s="16" t="s">
        <v>32</v>
      </c>
      <c r="L116" s="17" t="s">
        <v>32</v>
      </c>
      <c r="M116" s="18" t="s">
        <v>32</v>
      </c>
      <c r="N116" s="324" t="s">
        <v>32</v>
      </c>
      <c r="O116" s="298" t="s">
        <v>33</v>
      </c>
      <c r="P116" s="16" t="s">
        <v>33</v>
      </c>
      <c r="Q116" s="18" t="s">
        <v>33</v>
      </c>
      <c r="R116" s="18" t="s">
        <v>33</v>
      </c>
      <c r="S116" s="16" t="s">
        <v>33</v>
      </c>
      <c r="T116" s="16" t="s">
        <v>33</v>
      </c>
      <c r="U116" s="16" t="s">
        <v>33</v>
      </c>
      <c r="V116" s="19" t="s">
        <v>33</v>
      </c>
      <c r="W116" s="16" t="s">
        <v>33</v>
      </c>
      <c r="X116" s="16" t="s">
        <v>33</v>
      </c>
      <c r="Y116" s="16" t="s">
        <v>33</v>
      </c>
      <c r="Z116" s="16" t="s">
        <v>33</v>
      </c>
      <c r="AA116" s="343" t="s">
        <v>33</v>
      </c>
      <c r="AB116" s="298" t="s">
        <v>138</v>
      </c>
      <c r="AC116" s="343" t="s">
        <v>138</v>
      </c>
    </row>
    <row r="117" spans="1:115" s="20" customFormat="1" ht="11" thickBot="1" x14ac:dyDescent="0.3">
      <c r="A117" s="300"/>
      <c r="B117" s="301"/>
      <c r="C117" s="302"/>
      <c r="D117" s="311">
        <f t="shared" ref="D117:AA117" si="2">SUM(D5:D112)</f>
        <v>12956.810000000009</v>
      </c>
      <c r="E117" s="312">
        <f t="shared" si="2"/>
        <v>0</v>
      </c>
      <c r="F117" s="312">
        <f t="shared" si="2"/>
        <v>109.70000000000164</v>
      </c>
      <c r="G117" s="313">
        <f t="shared" si="2"/>
        <v>0</v>
      </c>
      <c r="H117" s="325">
        <f t="shared" si="2"/>
        <v>0</v>
      </c>
      <c r="I117" s="326">
        <f t="shared" si="2"/>
        <v>0</v>
      </c>
      <c r="J117" s="326">
        <f t="shared" si="2"/>
        <v>0</v>
      </c>
      <c r="K117" s="326">
        <f t="shared" si="2"/>
        <v>0</v>
      </c>
      <c r="L117" s="326">
        <f t="shared" si="2"/>
        <v>0</v>
      </c>
      <c r="M117" s="326">
        <f t="shared" si="2"/>
        <v>0</v>
      </c>
      <c r="N117" s="327">
        <f t="shared" si="2"/>
        <v>13066.510000000009</v>
      </c>
      <c r="O117" s="325">
        <f t="shared" si="2"/>
        <v>0</v>
      </c>
      <c r="P117" s="326">
        <f t="shared" si="2"/>
        <v>0</v>
      </c>
      <c r="Q117" s="326">
        <f t="shared" si="2"/>
        <v>0</v>
      </c>
      <c r="R117" s="326">
        <f t="shared" si="2"/>
        <v>0</v>
      </c>
      <c r="S117" s="326">
        <f t="shared" si="2"/>
        <v>0</v>
      </c>
      <c r="T117" s="326">
        <f t="shared" si="2"/>
        <v>0</v>
      </c>
      <c r="U117" s="326">
        <f t="shared" si="2"/>
        <v>0</v>
      </c>
      <c r="V117" s="326">
        <f t="shared" si="2"/>
        <v>0</v>
      </c>
      <c r="W117" s="326">
        <f t="shared" si="2"/>
        <v>0</v>
      </c>
      <c r="X117" s="326">
        <f t="shared" si="2"/>
        <v>0</v>
      </c>
      <c r="Y117" s="326">
        <f t="shared" si="2"/>
        <v>0</v>
      </c>
      <c r="Z117" s="326">
        <f t="shared" si="2"/>
        <v>0</v>
      </c>
      <c r="AA117" s="327">
        <f t="shared" si="2"/>
        <v>0</v>
      </c>
      <c r="AB117" s="325">
        <f>SUM(AB5:AB112)</f>
        <v>0</v>
      </c>
      <c r="AC117" s="327">
        <f>SUM(AC5:AC112)</f>
        <v>0</v>
      </c>
    </row>
    <row r="118" spans="1:115" s="6" customFormat="1" ht="11.5" thickTop="1" thickBot="1" x14ac:dyDescent="0.3">
      <c r="A118" s="314"/>
      <c r="B118" s="315" t="s">
        <v>37</v>
      </c>
      <c r="C118" s="316"/>
      <c r="D118" s="317">
        <f>SUM(D117-E117)</f>
        <v>12956.810000000009</v>
      </c>
      <c r="E118" s="318"/>
      <c r="F118" s="317">
        <f>SUM(F117-G117)</f>
        <v>109.70000000000164</v>
      </c>
      <c r="G118" s="319"/>
      <c r="H118" s="329"/>
      <c r="I118" s="344"/>
      <c r="J118" s="344"/>
      <c r="K118" s="344" t="s">
        <v>38</v>
      </c>
      <c r="L118" s="331"/>
      <c r="M118" s="330"/>
      <c r="N118" s="332" t="s">
        <v>38</v>
      </c>
      <c r="O118" s="329"/>
      <c r="P118" s="330"/>
      <c r="Q118" s="330" t="s">
        <v>38</v>
      </c>
      <c r="R118" s="330" t="s">
        <v>38</v>
      </c>
      <c r="S118" s="330" t="s">
        <v>38</v>
      </c>
      <c r="T118" s="336"/>
      <c r="U118" s="330" t="s">
        <v>38</v>
      </c>
      <c r="V118" s="336"/>
      <c r="W118" s="330" t="s">
        <v>38</v>
      </c>
      <c r="X118" s="330" t="s">
        <v>38</v>
      </c>
      <c r="Y118" s="330" t="s">
        <v>38</v>
      </c>
      <c r="Z118" s="330" t="s">
        <v>38</v>
      </c>
      <c r="AA118" s="319" t="s">
        <v>38</v>
      </c>
      <c r="AB118" s="329" t="s">
        <v>38</v>
      </c>
      <c r="AC118" s="319" t="s">
        <v>38</v>
      </c>
    </row>
    <row r="119" spans="1:115" s="6" customFormat="1" ht="13.5" thickTop="1" thickBot="1" x14ac:dyDescent="0.3">
      <c r="A119" s="2"/>
      <c r="B119" s="2"/>
      <c r="C119" s="54"/>
      <c r="D119" s="34"/>
      <c r="E119" s="33"/>
      <c r="F119" s="4"/>
      <c r="I119" s="486" t="s">
        <v>39</v>
      </c>
      <c r="J119" s="487"/>
      <c r="K119" s="488"/>
      <c r="L119" s="328">
        <f>SUM(H117:N117)</f>
        <v>13066.510000000009</v>
      </c>
      <c r="N119" s="21"/>
      <c r="O119" s="4"/>
      <c r="P119" s="6" t="s">
        <v>40</v>
      </c>
      <c r="Q119" s="333" t="s">
        <v>38</v>
      </c>
      <c r="R119" s="334">
        <f>SUM(O117:AC117)</f>
        <v>0</v>
      </c>
      <c r="S119" s="335"/>
    </row>
    <row r="120" spans="1:115" s="6" customFormat="1" ht="11" thickBot="1" x14ac:dyDescent="0.3">
      <c r="A120" s="2"/>
      <c r="B120" s="22" t="s">
        <v>41</v>
      </c>
      <c r="C120" s="22"/>
      <c r="D120" s="39" t="s">
        <v>38</v>
      </c>
      <c r="E120" s="179">
        <f>SUM(D117-E117+F117-G117)</f>
        <v>13066.510000000009</v>
      </c>
      <c r="F120" s="24" t="s">
        <v>42</v>
      </c>
      <c r="H120" s="25"/>
      <c r="I120" s="45"/>
      <c r="J120" s="45"/>
      <c r="K120" s="45"/>
      <c r="L120" s="26"/>
      <c r="N120" s="23">
        <f>E117</f>
        <v>0</v>
      </c>
      <c r="O120" s="495">
        <f>SUM(L119-R119)</f>
        <v>13066.510000000009</v>
      </c>
      <c r="P120" s="495"/>
      <c r="Q120" s="481" t="s">
        <v>43</v>
      </c>
      <c r="R120" s="481"/>
      <c r="S120" s="481"/>
    </row>
    <row r="121" spans="1:115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115" s="6" customFormat="1" x14ac:dyDescent="0.25">
      <c r="A122" s="1"/>
      <c r="B122" s="2"/>
      <c r="C122" s="2"/>
      <c r="D122" s="482" t="s">
        <v>44</v>
      </c>
      <c r="E122" s="483"/>
      <c r="F122" s="180">
        <v>103.01</v>
      </c>
      <c r="G122" s="183">
        <f>11616.06+656.4+55.5+200+1467.36</f>
        <v>13995.32</v>
      </c>
      <c r="H122" s="51" t="s">
        <v>45</v>
      </c>
      <c r="I122" s="56"/>
      <c r="J122" s="56"/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115" s="6" customFormat="1" x14ac:dyDescent="0.25">
      <c r="A123" s="1"/>
      <c r="B123" s="2"/>
      <c r="C123" s="2"/>
      <c r="D123" s="484" t="s">
        <v>46</v>
      </c>
      <c r="E123" s="485"/>
      <c r="F123" s="181">
        <v>20.6</v>
      </c>
      <c r="G123" s="183">
        <f>D118</f>
        <v>12956.810000000009</v>
      </c>
      <c r="H123" s="51" t="s">
        <v>47</v>
      </c>
      <c r="I123" s="56"/>
      <c r="J123" s="56"/>
      <c r="K123" s="3"/>
      <c r="L123" s="5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115" s="6" customFormat="1" x14ac:dyDescent="0.25">
      <c r="A124" s="1"/>
      <c r="B124" s="2"/>
      <c r="C124" s="2"/>
      <c r="D124" s="484" t="s">
        <v>48</v>
      </c>
      <c r="E124" s="485"/>
      <c r="F124" s="180">
        <f>150+0.43</f>
        <v>150.43</v>
      </c>
      <c r="G124" s="184">
        <f>G122-G123</f>
        <v>1038.5099999999911</v>
      </c>
      <c r="H124" s="52" t="s">
        <v>49</v>
      </c>
      <c r="I124" s="3"/>
      <c r="J124" s="3"/>
      <c r="K124" s="3"/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115" s="6" customFormat="1" x14ac:dyDescent="0.25">
      <c r="A125" s="1"/>
      <c r="B125" s="2"/>
      <c r="C125" s="2"/>
      <c r="D125" s="489" t="s">
        <v>49</v>
      </c>
      <c r="E125" s="490"/>
      <c r="F125" s="182">
        <f>F122+F123+F124-F118</f>
        <v>164.33999999999838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D123:E123"/>
    <mergeCell ref="D124:E124"/>
    <mergeCell ref="D125:E125"/>
    <mergeCell ref="A1:D1"/>
    <mergeCell ref="D3:E3"/>
    <mergeCell ref="F3:G3"/>
    <mergeCell ref="I119:K119"/>
    <mergeCell ref="O120:P120"/>
    <mergeCell ref="Q120:S120"/>
    <mergeCell ref="D122:E122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2578-7DC2-4C52-8B92-FA18AE7A3C9F}">
  <sheetPr>
    <pageSetUpPr fitToPage="1"/>
  </sheetPr>
  <dimension ref="A1:AP1182"/>
  <sheetViews>
    <sheetView showGridLines="0" workbookViewId="0">
      <selection activeCell="I3" sqref="I3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168</v>
      </c>
      <c r="B2" s="478"/>
      <c r="C2" s="478"/>
      <c r="D2" s="478"/>
      <c r="E2" s="478"/>
      <c r="F2" s="478"/>
      <c r="G2" s="479"/>
      <c r="I2" s="477" t="s">
        <v>167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/>
      <c r="B4" s="345"/>
      <c r="C4" s="189"/>
      <c r="D4" s="188"/>
      <c r="E4" s="200"/>
      <c r="F4" s="188">
        <f>SUM(C4:E4)</f>
        <v>0</v>
      </c>
      <c r="G4" s="192"/>
      <c r="I4" s="191"/>
      <c r="J4" s="55"/>
      <c r="K4" s="185"/>
      <c r="L4" s="186"/>
      <c r="M4" s="187"/>
      <c r="N4" s="187">
        <f>SUM(K4:M4)</f>
        <v>0</v>
      </c>
      <c r="O4" s="198"/>
    </row>
    <row r="5" spans="1:42" ht="13" x14ac:dyDescent="0.3">
      <c r="A5" s="250"/>
      <c r="B5" s="345"/>
      <c r="C5" s="189"/>
      <c r="D5" s="188"/>
      <c r="E5" s="200"/>
      <c r="F5" s="188">
        <f t="shared" ref="F5:F54" si="0">SUM(C5:E5)</f>
        <v>0</v>
      </c>
      <c r="G5" s="192"/>
      <c r="I5" s="191"/>
      <c r="J5" s="55"/>
      <c r="K5" s="185"/>
      <c r="L5" s="186"/>
      <c r="M5" s="188"/>
      <c r="N5" s="187">
        <f t="shared" ref="N5:N54" si="1">SUM(K5:M5)</f>
        <v>0</v>
      </c>
      <c r="O5" s="198"/>
    </row>
    <row r="6" spans="1:42" ht="13" x14ac:dyDescent="0.3">
      <c r="A6" s="250"/>
      <c r="B6" s="345"/>
      <c r="C6" s="189"/>
      <c r="D6" s="188"/>
      <c r="E6" s="200"/>
      <c r="F6" s="187">
        <f t="shared" si="0"/>
        <v>0</v>
      </c>
      <c r="G6" s="192"/>
      <c r="I6" s="191"/>
      <c r="J6" s="55"/>
      <c r="K6" s="185"/>
      <c r="L6" s="186"/>
      <c r="M6" s="188"/>
      <c r="N6" s="188">
        <f t="shared" si="1"/>
        <v>0</v>
      </c>
      <c r="O6" s="198"/>
    </row>
    <row r="7" spans="1:42" ht="13" x14ac:dyDescent="0.3">
      <c r="A7" s="250"/>
      <c r="B7" s="345"/>
      <c r="C7" s="189"/>
      <c r="D7" s="188"/>
      <c r="E7" s="200"/>
      <c r="F7" s="187">
        <f t="shared" si="0"/>
        <v>0</v>
      </c>
      <c r="G7" s="192"/>
      <c r="I7" s="191"/>
      <c r="J7" s="55"/>
      <c r="K7" s="185"/>
      <c r="L7" s="186"/>
      <c r="M7" s="188"/>
      <c r="N7" s="188">
        <f t="shared" si="1"/>
        <v>0</v>
      </c>
      <c r="O7" s="198"/>
    </row>
    <row r="8" spans="1:42" ht="13" x14ac:dyDescent="0.3">
      <c r="A8" s="250"/>
      <c r="B8" s="345"/>
      <c r="C8" s="189"/>
      <c r="D8" s="188"/>
      <c r="E8" s="200"/>
      <c r="F8" s="187">
        <f t="shared" si="0"/>
        <v>0</v>
      </c>
      <c r="G8" s="192"/>
      <c r="I8" s="250"/>
      <c r="J8" s="209"/>
      <c r="K8" s="185"/>
      <c r="L8" s="186"/>
      <c r="M8" s="188"/>
      <c r="N8" s="188">
        <f t="shared" si="1"/>
        <v>0</v>
      </c>
      <c r="O8" s="198"/>
    </row>
    <row r="9" spans="1:42" ht="13" x14ac:dyDescent="0.3">
      <c r="A9" s="250"/>
      <c r="B9" s="345"/>
      <c r="C9" s="189"/>
      <c r="D9" s="188"/>
      <c r="E9" s="200"/>
      <c r="F9" s="187">
        <f t="shared" si="0"/>
        <v>0</v>
      </c>
      <c r="G9" s="192"/>
      <c r="I9" s="191"/>
      <c r="J9" s="55"/>
      <c r="K9" s="185"/>
      <c r="L9" s="186"/>
      <c r="M9" s="188"/>
      <c r="N9" s="188">
        <f t="shared" si="1"/>
        <v>0</v>
      </c>
      <c r="O9" s="198"/>
    </row>
    <row r="10" spans="1:42" ht="13" x14ac:dyDescent="0.3">
      <c r="A10" s="250"/>
      <c r="B10" s="345"/>
      <c r="C10" s="189"/>
      <c r="D10" s="188"/>
      <c r="E10" s="200"/>
      <c r="F10" s="187">
        <f t="shared" si="0"/>
        <v>0</v>
      </c>
      <c r="G10" s="192"/>
      <c r="I10" s="191"/>
      <c r="J10" s="55"/>
      <c r="K10" s="185"/>
      <c r="L10" s="186"/>
      <c r="M10" s="188"/>
      <c r="N10" s="188">
        <f t="shared" si="1"/>
        <v>0</v>
      </c>
      <c r="O10" s="198"/>
    </row>
    <row r="11" spans="1:42" ht="13" x14ac:dyDescent="0.3">
      <c r="A11" s="250"/>
      <c r="B11" s="345"/>
      <c r="C11" s="189"/>
      <c r="D11" s="188"/>
      <c r="E11" s="200"/>
      <c r="F11" s="187">
        <f t="shared" si="0"/>
        <v>0</v>
      </c>
      <c r="G11" s="192"/>
      <c r="I11" s="250"/>
      <c r="J11" s="209"/>
      <c r="K11" s="185"/>
      <c r="L11" s="186"/>
      <c r="M11" s="188"/>
      <c r="N11" s="188">
        <f t="shared" si="1"/>
        <v>0</v>
      </c>
      <c r="O11" s="198"/>
    </row>
    <row r="12" spans="1:42" s="154" customFormat="1" ht="13" x14ac:dyDescent="0.3">
      <c r="A12" s="250"/>
      <c r="B12" s="345"/>
      <c r="C12" s="189"/>
      <c r="D12" s="186"/>
      <c r="E12" s="200"/>
      <c r="F12" s="187">
        <f t="shared" si="0"/>
        <v>0</v>
      </c>
      <c r="G12" s="192"/>
      <c r="H12" s="3"/>
      <c r="I12" s="250"/>
      <c r="J12" s="209"/>
      <c r="K12" s="185"/>
      <c r="L12" s="186"/>
      <c r="M12" s="188"/>
      <c r="N12" s="188">
        <f t="shared" si="1"/>
        <v>0</v>
      </c>
      <c r="O12" s="19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/>
      <c r="B13" s="345"/>
      <c r="C13" s="189"/>
      <c r="D13" s="188"/>
      <c r="E13" s="200"/>
      <c r="F13" s="188">
        <f t="shared" si="0"/>
        <v>0</v>
      </c>
      <c r="G13" s="192"/>
      <c r="I13" s="191"/>
      <c r="J13" s="55"/>
      <c r="K13" s="185"/>
      <c r="L13" s="186"/>
      <c r="M13" s="188"/>
      <c r="N13" s="187">
        <f t="shared" si="1"/>
        <v>0</v>
      </c>
      <c r="O13" s="198"/>
    </row>
    <row r="14" spans="1:42" ht="13" x14ac:dyDescent="0.3">
      <c r="A14" s="250"/>
      <c r="B14" s="345"/>
      <c r="C14" s="189"/>
      <c r="D14" s="188"/>
      <c r="E14" s="200"/>
      <c r="F14" s="187">
        <f t="shared" si="0"/>
        <v>0</v>
      </c>
      <c r="G14" s="192"/>
      <c r="I14" s="191"/>
      <c r="J14" s="55"/>
      <c r="K14" s="185"/>
      <c r="L14" s="186"/>
      <c r="M14" s="188"/>
      <c r="N14" s="188">
        <f t="shared" si="1"/>
        <v>0</v>
      </c>
      <c r="O14" s="198"/>
    </row>
    <row r="15" spans="1:42" ht="13" x14ac:dyDescent="0.3">
      <c r="A15" s="250"/>
      <c r="B15" s="345"/>
      <c r="C15" s="189"/>
      <c r="D15" s="188"/>
      <c r="E15" s="200"/>
      <c r="F15" s="187">
        <f t="shared" si="0"/>
        <v>0</v>
      </c>
      <c r="G15" s="192"/>
      <c r="I15" s="191"/>
      <c r="J15" s="55"/>
      <c r="K15" s="185"/>
      <c r="L15" s="186"/>
      <c r="M15" s="188"/>
      <c r="N15" s="188">
        <f t="shared" si="1"/>
        <v>0</v>
      </c>
      <c r="O15" s="198"/>
    </row>
    <row r="16" spans="1:42" ht="13" x14ac:dyDescent="0.3">
      <c r="A16" s="250"/>
      <c r="B16" s="345"/>
      <c r="C16" s="189"/>
      <c r="D16" s="188"/>
      <c r="E16" s="200"/>
      <c r="F16" s="187">
        <f t="shared" si="0"/>
        <v>0</v>
      </c>
      <c r="G16" s="192"/>
      <c r="I16" s="250"/>
      <c r="J16" s="209"/>
      <c r="K16" s="185"/>
      <c r="L16" s="186"/>
      <c r="M16" s="188"/>
      <c r="N16" s="188">
        <f t="shared" si="1"/>
        <v>0</v>
      </c>
      <c r="O16" s="198"/>
    </row>
    <row r="17" spans="1:42" ht="13" x14ac:dyDescent="0.3">
      <c r="A17" s="250"/>
      <c r="B17" s="345"/>
      <c r="C17" s="189"/>
      <c r="D17" s="188"/>
      <c r="E17" s="200"/>
      <c r="F17" s="187">
        <f t="shared" si="0"/>
        <v>0</v>
      </c>
      <c r="G17" s="192"/>
      <c r="I17" s="191"/>
      <c r="J17" s="55"/>
      <c r="K17" s="185"/>
      <c r="L17" s="186"/>
      <c r="M17" s="188"/>
      <c r="N17" s="188">
        <f t="shared" si="1"/>
        <v>0</v>
      </c>
      <c r="O17" s="198"/>
    </row>
    <row r="18" spans="1:42" ht="13" x14ac:dyDescent="0.3">
      <c r="A18" s="250"/>
      <c r="B18" s="345"/>
      <c r="C18" s="189"/>
      <c r="D18" s="188"/>
      <c r="E18" s="200"/>
      <c r="F18" s="187">
        <f t="shared" si="0"/>
        <v>0</v>
      </c>
      <c r="G18" s="192"/>
      <c r="I18" s="191"/>
      <c r="J18" s="55"/>
      <c r="K18" s="185"/>
      <c r="L18" s="186"/>
      <c r="M18" s="188"/>
      <c r="N18" s="188">
        <f t="shared" si="1"/>
        <v>0</v>
      </c>
      <c r="O18" s="198"/>
    </row>
    <row r="19" spans="1:42" ht="13" x14ac:dyDescent="0.3">
      <c r="A19" s="250"/>
      <c r="B19" s="345"/>
      <c r="C19" s="189"/>
      <c r="D19" s="188"/>
      <c r="E19" s="200"/>
      <c r="F19" s="187">
        <f t="shared" si="0"/>
        <v>0</v>
      </c>
      <c r="G19" s="192"/>
      <c r="I19" s="250"/>
      <c r="J19" s="209"/>
      <c r="K19" s="185"/>
      <c r="L19" s="186"/>
      <c r="M19" s="188"/>
      <c r="N19" s="188">
        <f t="shared" si="1"/>
        <v>0</v>
      </c>
      <c r="O19" s="198"/>
    </row>
    <row r="20" spans="1:42" s="154" customFormat="1" ht="13" x14ac:dyDescent="0.3">
      <c r="A20" s="250"/>
      <c r="B20" s="345"/>
      <c r="C20" s="189"/>
      <c r="D20" s="186"/>
      <c r="E20" s="200"/>
      <c r="F20" s="187">
        <f t="shared" si="0"/>
        <v>0</v>
      </c>
      <c r="G20" s="192"/>
      <c r="H20" s="3"/>
      <c r="I20" s="250"/>
      <c r="J20" s="209"/>
      <c r="K20" s="185"/>
      <c r="L20" s="186"/>
      <c r="M20" s="188"/>
      <c r="N20" s="188">
        <f t="shared" si="1"/>
        <v>0</v>
      </c>
      <c r="O20" s="19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/>
      <c r="B21" s="345"/>
      <c r="C21" s="189"/>
      <c r="D21" s="188"/>
      <c r="E21" s="200"/>
      <c r="F21" s="187">
        <f t="shared" si="0"/>
        <v>0</v>
      </c>
      <c r="G21" s="192"/>
      <c r="I21" s="250"/>
      <c r="J21" s="209"/>
      <c r="K21" s="185"/>
      <c r="L21" s="186"/>
      <c r="M21" s="188"/>
      <c r="N21" s="188">
        <f t="shared" si="1"/>
        <v>0</v>
      </c>
      <c r="O21" s="198"/>
    </row>
    <row r="22" spans="1:42" s="154" customFormat="1" ht="13" x14ac:dyDescent="0.3">
      <c r="A22" s="250"/>
      <c r="B22" s="345"/>
      <c r="C22" s="189"/>
      <c r="D22" s="186"/>
      <c r="E22" s="200"/>
      <c r="F22" s="187">
        <f t="shared" si="0"/>
        <v>0</v>
      </c>
      <c r="G22" s="192"/>
      <c r="H22" s="3"/>
      <c r="I22" s="250"/>
      <c r="J22" s="209"/>
      <c r="K22" s="185"/>
      <c r="L22" s="186"/>
      <c r="M22" s="188"/>
      <c r="N22" s="188">
        <f t="shared" si="1"/>
        <v>0</v>
      </c>
      <c r="O22" s="19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/>
      <c r="B23" s="345"/>
      <c r="C23" s="189"/>
      <c r="D23" s="188"/>
      <c r="E23" s="200"/>
      <c r="F23" s="188">
        <f t="shared" si="0"/>
        <v>0</v>
      </c>
      <c r="G23" s="192"/>
      <c r="I23" s="191"/>
      <c r="J23" s="55"/>
      <c r="K23" s="185"/>
      <c r="L23" s="186"/>
      <c r="M23" s="188"/>
      <c r="N23" s="187">
        <f t="shared" si="1"/>
        <v>0</v>
      </c>
      <c r="O23" s="198"/>
    </row>
    <row r="24" spans="1:42" ht="13" x14ac:dyDescent="0.3">
      <c r="A24" s="250"/>
      <c r="B24" s="345"/>
      <c r="C24" s="189"/>
      <c r="D24" s="188"/>
      <c r="E24" s="200"/>
      <c r="F24" s="187">
        <f t="shared" si="0"/>
        <v>0</v>
      </c>
      <c r="G24" s="192"/>
      <c r="I24" s="191"/>
      <c r="J24" s="55"/>
      <c r="K24" s="185"/>
      <c r="L24" s="186"/>
      <c r="M24" s="188"/>
      <c r="N24" s="188">
        <f t="shared" si="1"/>
        <v>0</v>
      </c>
      <c r="O24" s="198"/>
    </row>
    <row r="25" spans="1:42" s="154" customFormat="1" ht="13" x14ac:dyDescent="0.3">
      <c r="A25" s="250"/>
      <c r="B25" s="345"/>
      <c r="C25" s="189"/>
      <c r="D25" s="186"/>
      <c r="E25" s="200"/>
      <c r="F25" s="187">
        <f t="shared" si="0"/>
        <v>0</v>
      </c>
      <c r="G25" s="192"/>
      <c r="H25" s="3"/>
      <c r="I25" s="250"/>
      <c r="J25" s="209"/>
      <c r="K25" s="185"/>
      <c r="L25" s="186"/>
      <c r="M25" s="188"/>
      <c r="N25" s="188">
        <f t="shared" si="1"/>
        <v>0</v>
      </c>
      <c r="O25" s="19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/>
      <c r="B26" s="345"/>
      <c r="C26" s="189"/>
      <c r="D26" s="188"/>
      <c r="E26" s="200"/>
      <c r="F26" s="188">
        <f t="shared" si="0"/>
        <v>0</v>
      </c>
      <c r="G26" s="192"/>
      <c r="I26" s="191"/>
      <c r="J26" s="55"/>
      <c r="K26" s="185"/>
      <c r="L26" s="186"/>
      <c r="M26" s="188"/>
      <c r="N26" s="187">
        <f t="shared" si="1"/>
        <v>0</v>
      </c>
      <c r="O26" s="198"/>
    </row>
    <row r="27" spans="1:42" ht="13" x14ac:dyDescent="0.3">
      <c r="A27" s="250"/>
      <c r="B27" s="345"/>
      <c r="C27" s="189"/>
      <c r="D27" s="188"/>
      <c r="E27" s="200"/>
      <c r="F27" s="187">
        <f t="shared" si="0"/>
        <v>0</v>
      </c>
      <c r="G27" s="192"/>
      <c r="I27" s="191"/>
      <c r="J27" s="55"/>
      <c r="K27" s="185"/>
      <c r="L27" s="186"/>
      <c r="M27" s="188"/>
      <c r="N27" s="188">
        <f t="shared" si="1"/>
        <v>0</v>
      </c>
      <c r="O27" s="198"/>
    </row>
    <row r="28" spans="1:42" ht="13" x14ac:dyDescent="0.3">
      <c r="A28" s="250"/>
      <c r="B28" s="345"/>
      <c r="C28" s="189"/>
      <c r="D28" s="188"/>
      <c r="E28" s="200"/>
      <c r="F28" s="187">
        <f t="shared" si="0"/>
        <v>0</v>
      </c>
      <c r="G28" s="192"/>
      <c r="I28" s="191"/>
      <c r="J28" s="55"/>
      <c r="K28" s="185"/>
      <c r="L28" s="186"/>
      <c r="M28" s="188"/>
      <c r="N28" s="188">
        <f t="shared" si="1"/>
        <v>0</v>
      </c>
      <c r="O28" s="198"/>
    </row>
    <row r="29" spans="1:42" ht="13" x14ac:dyDescent="0.3">
      <c r="A29" s="250"/>
      <c r="B29" s="345"/>
      <c r="C29" s="189"/>
      <c r="D29" s="188"/>
      <c r="E29" s="200"/>
      <c r="F29" s="187">
        <f t="shared" si="0"/>
        <v>0</v>
      </c>
      <c r="G29" s="192"/>
      <c r="I29" s="250"/>
      <c r="J29" s="209"/>
      <c r="K29" s="185"/>
      <c r="L29" s="186"/>
      <c r="M29" s="188"/>
      <c r="N29" s="188">
        <f t="shared" si="1"/>
        <v>0</v>
      </c>
      <c r="O29" s="198"/>
    </row>
    <row r="30" spans="1:42" ht="13" x14ac:dyDescent="0.3">
      <c r="A30" s="250"/>
      <c r="B30" s="345"/>
      <c r="C30" s="189"/>
      <c r="D30" s="188"/>
      <c r="E30" s="200"/>
      <c r="F30" s="187">
        <f t="shared" si="0"/>
        <v>0</v>
      </c>
      <c r="G30" s="192"/>
      <c r="I30" s="191"/>
      <c r="J30" s="55"/>
      <c r="K30" s="185"/>
      <c r="L30" s="186"/>
      <c r="M30" s="188"/>
      <c r="N30" s="188">
        <f t="shared" si="1"/>
        <v>0</v>
      </c>
      <c r="O30" s="198"/>
    </row>
    <row r="31" spans="1:42" ht="13" x14ac:dyDescent="0.3">
      <c r="A31" s="250"/>
      <c r="B31" s="345"/>
      <c r="C31" s="189"/>
      <c r="D31" s="188"/>
      <c r="E31" s="200"/>
      <c r="F31" s="187">
        <f t="shared" si="0"/>
        <v>0</v>
      </c>
      <c r="G31" s="192"/>
      <c r="I31" s="191"/>
      <c r="J31" s="55"/>
      <c r="K31" s="185"/>
      <c r="L31" s="186"/>
      <c r="M31" s="188"/>
      <c r="N31" s="188">
        <f t="shared" si="1"/>
        <v>0</v>
      </c>
      <c r="O31" s="198"/>
    </row>
    <row r="32" spans="1:42" ht="13" x14ac:dyDescent="0.3">
      <c r="A32" s="250"/>
      <c r="B32" s="345"/>
      <c r="C32" s="189"/>
      <c r="D32" s="188"/>
      <c r="E32" s="200"/>
      <c r="F32" s="187">
        <f t="shared" si="0"/>
        <v>0</v>
      </c>
      <c r="G32" s="192"/>
      <c r="I32" s="250"/>
      <c r="J32" s="209"/>
      <c r="K32" s="185"/>
      <c r="L32" s="186"/>
      <c r="M32" s="188"/>
      <c r="N32" s="188">
        <f t="shared" si="1"/>
        <v>0</v>
      </c>
      <c r="O32" s="198"/>
    </row>
    <row r="33" spans="1:42" s="154" customFormat="1" ht="13" x14ac:dyDescent="0.3">
      <c r="A33" s="250"/>
      <c r="B33" s="345"/>
      <c r="C33" s="189"/>
      <c r="D33" s="186"/>
      <c r="E33" s="200"/>
      <c r="F33" s="187">
        <f t="shared" si="0"/>
        <v>0</v>
      </c>
      <c r="G33" s="192"/>
      <c r="H33" s="3"/>
      <c r="I33" s="250"/>
      <c r="J33" s="209"/>
      <c r="K33" s="185"/>
      <c r="L33" s="186"/>
      <c r="M33" s="188"/>
      <c r="N33" s="188">
        <f t="shared" si="1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/>
      <c r="B34" s="345"/>
      <c r="C34" s="189"/>
      <c r="D34" s="188"/>
      <c r="E34" s="200"/>
      <c r="F34" s="187">
        <f t="shared" si="0"/>
        <v>0</v>
      </c>
      <c r="G34" s="192"/>
      <c r="I34" s="250"/>
      <c r="J34" s="209"/>
      <c r="K34" s="185"/>
      <c r="L34" s="186"/>
      <c r="M34" s="188"/>
      <c r="N34" s="188">
        <f t="shared" si="1"/>
        <v>0</v>
      </c>
      <c r="O34" s="198"/>
    </row>
    <row r="35" spans="1:42" s="154" customFormat="1" ht="13" x14ac:dyDescent="0.3">
      <c r="A35" s="250"/>
      <c r="B35" s="345"/>
      <c r="C35" s="189"/>
      <c r="D35" s="186"/>
      <c r="E35" s="200"/>
      <c r="F35" s="187">
        <f t="shared" si="0"/>
        <v>0</v>
      </c>
      <c r="G35" s="192"/>
      <c r="H35" s="3"/>
      <c r="I35" s="250"/>
      <c r="J35" s="209"/>
      <c r="K35" s="185"/>
      <c r="L35" s="186"/>
      <c r="M35" s="188"/>
      <c r="N35" s="188">
        <f t="shared" si="1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/>
      <c r="B36" s="345"/>
      <c r="C36" s="189"/>
      <c r="D36" s="188"/>
      <c r="E36" s="200"/>
      <c r="F36" s="188">
        <f t="shared" si="0"/>
        <v>0</v>
      </c>
      <c r="G36" s="192"/>
      <c r="I36" s="191"/>
      <c r="J36" s="55"/>
      <c r="K36" s="185"/>
      <c r="L36" s="186"/>
      <c r="M36" s="188"/>
      <c r="N36" s="187">
        <f t="shared" si="1"/>
        <v>0</v>
      </c>
      <c r="O36" s="198"/>
    </row>
    <row r="37" spans="1:42" ht="13" x14ac:dyDescent="0.3">
      <c r="A37" s="250"/>
      <c r="B37" s="345"/>
      <c r="C37" s="189"/>
      <c r="D37" s="188"/>
      <c r="E37" s="200"/>
      <c r="F37" s="187">
        <f t="shared" si="0"/>
        <v>0</v>
      </c>
      <c r="G37" s="192"/>
      <c r="I37" s="191"/>
      <c r="J37" s="55"/>
      <c r="K37" s="185"/>
      <c r="L37" s="186"/>
      <c r="M37" s="188"/>
      <c r="N37" s="188">
        <f t="shared" si="1"/>
        <v>0</v>
      </c>
      <c r="O37" s="198"/>
    </row>
    <row r="38" spans="1:42" ht="13" x14ac:dyDescent="0.3">
      <c r="A38" s="250"/>
      <c r="B38" s="345"/>
      <c r="C38" s="189"/>
      <c r="D38" s="188"/>
      <c r="E38" s="200"/>
      <c r="F38" s="187">
        <f t="shared" si="0"/>
        <v>0</v>
      </c>
      <c r="G38" s="192"/>
      <c r="I38" s="191"/>
      <c r="J38" s="55"/>
      <c r="K38" s="185"/>
      <c r="L38" s="186"/>
      <c r="M38" s="188"/>
      <c r="N38" s="188">
        <f t="shared" si="1"/>
        <v>0</v>
      </c>
      <c r="O38" s="198"/>
    </row>
    <row r="39" spans="1:42" ht="13" x14ac:dyDescent="0.3">
      <c r="A39" s="250"/>
      <c r="B39" s="345"/>
      <c r="C39" s="189"/>
      <c r="D39" s="188"/>
      <c r="E39" s="200"/>
      <c r="F39" s="187">
        <f t="shared" si="0"/>
        <v>0</v>
      </c>
      <c r="G39" s="192"/>
      <c r="I39" s="250"/>
      <c r="J39" s="209"/>
      <c r="K39" s="185"/>
      <c r="L39" s="186"/>
      <c r="M39" s="188"/>
      <c r="N39" s="188">
        <f t="shared" si="1"/>
        <v>0</v>
      </c>
      <c r="O39" s="198"/>
    </row>
    <row r="40" spans="1:42" ht="13" x14ac:dyDescent="0.3">
      <c r="A40" s="250"/>
      <c r="B40" s="345"/>
      <c r="C40" s="189"/>
      <c r="D40" s="188"/>
      <c r="E40" s="200"/>
      <c r="F40" s="187">
        <f t="shared" si="0"/>
        <v>0</v>
      </c>
      <c r="G40" s="192"/>
      <c r="I40" s="191"/>
      <c r="J40" s="55"/>
      <c r="K40" s="185"/>
      <c r="L40" s="186"/>
      <c r="M40" s="188"/>
      <c r="N40" s="188">
        <f t="shared" si="1"/>
        <v>0</v>
      </c>
      <c r="O40" s="198"/>
    </row>
    <row r="41" spans="1:42" ht="13" x14ac:dyDescent="0.3">
      <c r="A41" s="250"/>
      <c r="B41" s="345"/>
      <c r="C41" s="189"/>
      <c r="D41" s="188"/>
      <c r="E41" s="200"/>
      <c r="F41" s="187">
        <f t="shared" si="0"/>
        <v>0</v>
      </c>
      <c r="G41" s="192"/>
      <c r="I41" s="191"/>
      <c r="J41" s="55"/>
      <c r="K41" s="185"/>
      <c r="L41" s="186"/>
      <c r="M41" s="188"/>
      <c r="N41" s="188">
        <f t="shared" si="1"/>
        <v>0</v>
      </c>
      <c r="O41" s="198"/>
    </row>
    <row r="42" spans="1:42" ht="13" x14ac:dyDescent="0.3">
      <c r="A42" s="250"/>
      <c r="B42" s="345"/>
      <c r="C42" s="189"/>
      <c r="D42" s="188"/>
      <c r="E42" s="200"/>
      <c r="F42" s="187">
        <f t="shared" si="0"/>
        <v>0</v>
      </c>
      <c r="G42" s="192"/>
      <c r="I42" s="250"/>
      <c r="J42" s="209"/>
      <c r="K42" s="185"/>
      <c r="L42" s="186"/>
      <c r="M42" s="188"/>
      <c r="N42" s="188">
        <f t="shared" si="1"/>
        <v>0</v>
      </c>
      <c r="O42" s="198"/>
    </row>
    <row r="43" spans="1:42" s="154" customFormat="1" ht="13" x14ac:dyDescent="0.3">
      <c r="A43" s="250"/>
      <c r="B43" s="345"/>
      <c r="C43" s="189"/>
      <c r="D43" s="186"/>
      <c r="E43" s="200"/>
      <c r="F43" s="187">
        <f t="shared" si="0"/>
        <v>0</v>
      </c>
      <c r="G43" s="192"/>
      <c r="H43" s="3"/>
      <c r="I43" s="250"/>
      <c r="J43" s="209"/>
      <c r="K43" s="185"/>
      <c r="L43" s="186"/>
      <c r="M43" s="188"/>
      <c r="N43" s="188">
        <f t="shared" si="1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/>
      <c r="B44" s="345"/>
      <c r="C44" s="189"/>
      <c r="D44" s="188"/>
      <c r="E44" s="200"/>
      <c r="F44" s="187">
        <f t="shared" si="0"/>
        <v>0</v>
      </c>
      <c r="G44" s="192"/>
      <c r="I44" s="250"/>
      <c r="J44" s="209"/>
      <c r="K44" s="185"/>
      <c r="L44" s="186"/>
      <c r="M44" s="188"/>
      <c r="N44" s="188">
        <f t="shared" si="1"/>
        <v>0</v>
      </c>
      <c r="O44" s="198"/>
    </row>
    <row r="45" spans="1:42" s="154" customFormat="1" ht="13" x14ac:dyDescent="0.3">
      <c r="A45" s="250"/>
      <c r="B45" s="345"/>
      <c r="C45" s="189"/>
      <c r="D45" s="186"/>
      <c r="E45" s="200"/>
      <c r="F45" s="187">
        <f t="shared" si="0"/>
        <v>0</v>
      </c>
      <c r="G45" s="192"/>
      <c r="H45" s="3"/>
      <c r="I45" s="250"/>
      <c r="J45" s="209"/>
      <c r="K45" s="185"/>
      <c r="L45" s="186"/>
      <c r="M45" s="188"/>
      <c r="N45" s="188">
        <f t="shared" si="1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/>
      <c r="B46" s="345"/>
      <c r="C46" s="189"/>
      <c r="D46" s="188"/>
      <c r="E46" s="200"/>
      <c r="F46" s="188">
        <f t="shared" si="0"/>
        <v>0</v>
      </c>
      <c r="G46" s="192"/>
      <c r="I46" s="191"/>
      <c r="J46" s="55"/>
      <c r="K46" s="185"/>
      <c r="L46" s="186"/>
      <c r="M46" s="188"/>
      <c r="N46" s="187">
        <f t="shared" si="1"/>
        <v>0</v>
      </c>
      <c r="O46" s="198"/>
    </row>
    <row r="47" spans="1:42" ht="13" x14ac:dyDescent="0.3">
      <c r="A47" s="250"/>
      <c r="B47" s="345"/>
      <c r="C47" s="189"/>
      <c r="D47" s="188"/>
      <c r="E47" s="200"/>
      <c r="F47" s="187">
        <f t="shared" si="0"/>
        <v>0</v>
      </c>
      <c r="G47" s="192"/>
      <c r="I47" s="191"/>
      <c r="J47" s="55"/>
      <c r="K47" s="185"/>
      <c r="L47" s="186"/>
      <c r="M47" s="188"/>
      <c r="N47" s="188">
        <f t="shared" si="1"/>
        <v>0</v>
      </c>
      <c r="O47" s="198"/>
    </row>
    <row r="48" spans="1:42" ht="13" x14ac:dyDescent="0.3">
      <c r="A48" s="250"/>
      <c r="B48" s="345"/>
      <c r="C48" s="189"/>
      <c r="D48" s="188"/>
      <c r="E48" s="200"/>
      <c r="F48" s="187">
        <f t="shared" si="0"/>
        <v>0</v>
      </c>
      <c r="G48" s="192"/>
      <c r="I48" s="191"/>
      <c r="J48" s="55"/>
      <c r="K48" s="185"/>
      <c r="L48" s="186"/>
      <c r="M48" s="188"/>
      <c r="N48" s="188">
        <f t="shared" si="1"/>
        <v>0</v>
      </c>
      <c r="O48" s="198"/>
    </row>
    <row r="49" spans="1:42" ht="13" x14ac:dyDescent="0.3">
      <c r="A49" s="250"/>
      <c r="B49" s="345"/>
      <c r="C49" s="189"/>
      <c r="D49" s="188"/>
      <c r="E49" s="200"/>
      <c r="F49" s="187">
        <f t="shared" si="0"/>
        <v>0</v>
      </c>
      <c r="G49" s="192"/>
      <c r="I49" s="250"/>
      <c r="J49" s="209"/>
      <c r="K49" s="185"/>
      <c r="L49" s="186"/>
      <c r="M49" s="188"/>
      <c r="N49" s="188">
        <f t="shared" si="1"/>
        <v>0</v>
      </c>
      <c r="O49" s="198"/>
    </row>
    <row r="50" spans="1:42" ht="13" x14ac:dyDescent="0.3">
      <c r="A50" s="250"/>
      <c r="B50" s="345"/>
      <c r="C50" s="189"/>
      <c r="D50" s="188"/>
      <c r="E50" s="200"/>
      <c r="F50" s="187">
        <f t="shared" si="0"/>
        <v>0</v>
      </c>
      <c r="G50" s="192"/>
      <c r="I50" s="191"/>
      <c r="J50" s="55"/>
      <c r="K50" s="185"/>
      <c r="L50" s="186"/>
      <c r="M50" s="188"/>
      <c r="N50" s="188">
        <f t="shared" si="1"/>
        <v>0</v>
      </c>
      <c r="O50" s="198"/>
    </row>
    <row r="51" spans="1:42" ht="13" x14ac:dyDescent="0.3">
      <c r="A51" s="250"/>
      <c r="B51" s="345"/>
      <c r="C51" s="189"/>
      <c r="D51" s="188"/>
      <c r="E51" s="200"/>
      <c r="F51" s="187">
        <f t="shared" si="0"/>
        <v>0</v>
      </c>
      <c r="G51" s="192"/>
      <c r="I51" s="191"/>
      <c r="J51" s="55"/>
      <c r="K51" s="185"/>
      <c r="L51" s="186"/>
      <c r="M51" s="188"/>
      <c r="N51" s="188">
        <f t="shared" si="1"/>
        <v>0</v>
      </c>
      <c r="O51" s="198"/>
    </row>
    <row r="52" spans="1:42" ht="13" x14ac:dyDescent="0.3">
      <c r="A52" s="250"/>
      <c r="B52" s="345"/>
      <c r="C52" s="189"/>
      <c r="D52" s="188"/>
      <c r="E52" s="200"/>
      <c r="F52" s="187">
        <f t="shared" si="0"/>
        <v>0</v>
      </c>
      <c r="G52" s="192"/>
      <c r="I52" s="250"/>
      <c r="J52" s="209"/>
      <c r="K52" s="185"/>
      <c r="L52" s="186"/>
      <c r="M52" s="188"/>
      <c r="N52" s="188">
        <f t="shared" si="1"/>
        <v>0</v>
      </c>
      <c r="O52" s="198"/>
    </row>
    <row r="53" spans="1:42" s="154" customFormat="1" ht="13" x14ac:dyDescent="0.3">
      <c r="A53" s="250"/>
      <c r="B53" s="345"/>
      <c r="C53" s="189"/>
      <c r="D53" s="186"/>
      <c r="E53" s="200"/>
      <c r="F53" s="187">
        <f t="shared" si="0"/>
        <v>0</v>
      </c>
      <c r="G53" s="192"/>
      <c r="H53" s="3"/>
      <c r="I53" s="250"/>
      <c r="J53" s="209"/>
      <c r="K53" s="185"/>
      <c r="L53" s="186"/>
      <c r="M53" s="188"/>
      <c r="N53" s="188">
        <f t="shared" si="1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0"/>
      <c r="B54" s="345"/>
      <c r="C54" s="189"/>
      <c r="D54" s="186"/>
      <c r="E54" s="200"/>
      <c r="F54" s="187">
        <f t="shared" si="0"/>
        <v>0</v>
      </c>
      <c r="G54" s="192"/>
      <c r="I54" s="191"/>
      <c r="J54" s="55"/>
      <c r="K54" s="185"/>
      <c r="L54" s="186"/>
      <c r="M54" s="188"/>
      <c r="N54" s="188">
        <f t="shared" si="1"/>
        <v>0</v>
      </c>
      <c r="O54" s="198"/>
    </row>
    <row r="55" spans="1:42" s="3" customFormat="1" ht="13" thickBot="1" x14ac:dyDescent="0.3">
      <c r="A55" s="193"/>
      <c r="B55" s="194" t="s">
        <v>5</v>
      </c>
      <c r="C55" s="195">
        <f>SUM(C4:C54)</f>
        <v>0</v>
      </c>
      <c r="D55" s="195">
        <f>SUM(D4:D54)</f>
        <v>0</v>
      </c>
      <c r="E55" s="195">
        <f>SUM(E4:E54)</f>
        <v>0</v>
      </c>
      <c r="F55" s="196">
        <f>SUM(C55:E55)</f>
        <v>0</v>
      </c>
      <c r="G55" s="197"/>
      <c r="I55" s="193"/>
      <c r="J55" s="194" t="s">
        <v>5</v>
      </c>
      <c r="K55" s="195">
        <f>SUM(K4:K54)</f>
        <v>0</v>
      </c>
      <c r="L55" s="195">
        <f>SUM(L4:L54)</f>
        <v>0</v>
      </c>
      <c r="M55" s="195">
        <f>SUM(M4:M54)</f>
        <v>0</v>
      </c>
      <c r="N55" s="196">
        <f>SUM(N4:N54)</f>
        <v>0</v>
      </c>
      <c r="O55" s="197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6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6"/>
    </row>
    <row r="73" spans="4:16" s="3" customFormat="1" x14ac:dyDescent="0.25">
      <c r="D73" s="1"/>
      <c r="E73" s="1"/>
      <c r="L73" s="1"/>
      <c r="M73" s="1"/>
      <c r="P73" s="346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AA4F-ED0A-4E24-B215-F706B81DF837}">
  <dimension ref="A1:DM125"/>
  <sheetViews>
    <sheetView showGridLines="0" topLeftCell="H21" zoomScale="84" zoomScaleNormal="84" workbookViewId="0">
      <selection activeCell="I115" sqref="I115:AC115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7" s="6" customFormat="1" ht="25" customHeight="1" x14ac:dyDescent="0.25">
      <c r="A1" s="497" t="s">
        <v>184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7" s="3" customFormat="1" ht="12.75" customHeight="1" thickBot="1" x14ac:dyDescent="0.3">
      <c r="A2" s="241"/>
      <c r="B2" s="241"/>
      <c r="C2" s="156"/>
      <c r="D2" s="27"/>
      <c r="E2" s="157"/>
      <c r="L2" s="5"/>
    </row>
    <row r="3" spans="1:117" s="6" customFormat="1" ht="43.4" customHeight="1" thickTop="1" thickBot="1" x14ac:dyDescent="0.3">
      <c r="A3" s="292" t="s">
        <v>8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tr">
        <f>' 01 2024'!H3</f>
        <v>Contributions Normales</v>
      </c>
      <c r="I3" s="267" t="str">
        <f>' 01 2024'!I3</f>
        <v>Ventes Littérature</v>
      </c>
      <c r="J3" s="267" t="str">
        <f>' 01 2024'!J3</f>
        <v>Recettes Fêtes IGPB</v>
      </c>
      <c r="K3" s="267" t="str">
        <f>' 01 2024'!K3</f>
        <v>Chapeaux Réunion IGPB</v>
      </c>
      <c r="L3" s="267" t="str">
        <f>' 01 2024'!L3</f>
        <v>Recettes Exeption- nelles</v>
      </c>
      <c r="M3" s="267" t="str">
        <f>' 01 2024'!M3</f>
        <v>Virements Internes Livert A</v>
      </c>
      <c r="N3" s="269" t="str">
        <f>' 01 2024'!N3</f>
        <v>Reports Caisse +       BNP( N-1)</v>
      </c>
      <c r="O3" s="426" t="str">
        <f>' 01 2024'!O3</f>
        <v xml:space="preserve">Location local Sauton + charges </v>
      </c>
      <c r="P3" s="268" t="str">
        <f>' 01 2024'!P3</f>
        <v>Electicité - Eaux Local Sauton</v>
      </c>
      <c r="Q3" s="268" t="str">
        <f>' 01 2024'!Q3</f>
        <v>Entretien équipement IGPB, Petits travaux</v>
      </c>
      <c r="R3" s="268" t="str">
        <f>' 01 2024'!R3</f>
        <v>Achat de littérature BSG+ Médailles</v>
      </c>
      <c r="S3" s="268" t="str">
        <f>' 01 2024'!S3</f>
        <v>Achat de littérature Hors (BSG &amp; Médailles)</v>
      </c>
      <c r="T3" s="268" t="str">
        <f>' 01 2024'!T3</f>
        <v>Dépenses Fêtes IGPB</v>
      </c>
      <c r="U3" s="268" t="str">
        <f>' 01 2024'!U3</f>
        <v>Informatique, Téléphone, Abonnement Internet</v>
      </c>
      <c r="V3" s="268" t="str">
        <f>' 01 2024'!V3</f>
        <v>Frais Secrétariat, Lingettes, Gel …</v>
      </c>
      <c r="W3" s="268" t="str">
        <f>' 01 2024'!W3</f>
        <v>Location Salles Réunions</v>
      </c>
      <c r="X3" s="268" t="str">
        <f>' 01 2024'!X3</f>
        <v>Transport parking</v>
      </c>
      <c r="Y3" s="268" t="str">
        <f>' 01 2024'!Y3</f>
        <v>Frais Bancaires</v>
      </c>
      <c r="Z3" s="268" t="str">
        <f>' 01 2024'!Z3</f>
        <v>Virements internes</v>
      </c>
      <c r="AA3" s="269" t="str">
        <f>' 01 2024'!AA3</f>
        <v>Dépenses exception- nelles</v>
      </c>
      <c r="AB3" s="426" t="str">
        <f>' 01 2024'!AB3</f>
        <v>Evolutions Informatiques (1500 €)</v>
      </c>
      <c r="AC3" s="269" t="str">
        <f>' 01 2024'!AC3</f>
        <v>Gros Travaux Sauton (3000 €)</v>
      </c>
    </row>
    <row r="4" spans="1:117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282" t="s">
        <v>33</v>
      </c>
      <c r="AB4" s="468" t="s">
        <v>138</v>
      </c>
      <c r="AC4" s="282" t="s">
        <v>138</v>
      </c>
    </row>
    <row r="5" spans="1:117" s="7" customFormat="1" ht="15" customHeight="1" thickBot="1" x14ac:dyDescent="0.3">
      <c r="A5" s="246" t="s">
        <v>34</v>
      </c>
      <c r="B5" s="46" t="s">
        <v>35</v>
      </c>
      <c r="C5" s="247"/>
      <c r="D5" s="256">
        <f>' 04 2024'!D118</f>
        <v>12956.810000000009</v>
      </c>
      <c r="E5" s="169"/>
      <c r="F5" s="170">
        <f>' 04 2024'!F118</f>
        <v>109.70000000000164</v>
      </c>
      <c r="G5" s="257"/>
      <c r="H5" s="271"/>
      <c r="I5" s="171"/>
      <c r="J5" s="171"/>
      <c r="K5" s="171"/>
      <c r="L5" s="172"/>
      <c r="M5" s="171"/>
      <c r="N5" s="272">
        <f>SUM(D5:F5)</f>
        <v>13066.510000000009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4"/>
      <c r="AB5" s="283"/>
      <c r="AC5" s="284"/>
      <c r="AD5" s="8"/>
      <c r="AE5" s="8"/>
      <c r="AF5" s="8"/>
      <c r="AG5" s="8"/>
    </row>
    <row r="6" spans="1:117" s="162" customFormat="1" ht="12" customHeight="1" x14ac:dyDescent="0.25">
      <c r="A6" s="248"/>
      <c r="B6" s="201"/>
      <c r="C6" s="249"/>
      <c r="D6" s="258"/>
      <c r="E6" s="202"/>
      <c r="F6" s="203"/>
      <c r="G6" s="259"/>
      <c r="H6" s="273"/>
      <c r="I6" s="204"/>
      <c r="J6" s="204"/>
      <c r="K6" s="204"/>
      <c r="L6" s="205"/>
      <c r="M6" s="204"/>
      <c r="N6" s="274"/>
      <c r="O6" s="285"/>
      <c r="P6" s="206"/>
      <c r="Q6" s="206"/>
      <c r="R6" s="206"/>
      <c r="S6" s="206"/>
      <c r="T6" s="207"/>
      <c r="U6" s="206"/>
      <c r="V6" s="208"/>
      <c r="W6" s="206"/>
      <c r="X6" s="206"/>
      <c r="Y6" s="206"/>
      <c r="Z6" s="206"/>
      <c r="AA6" s="286"/>
      <c r="AB6" s="285"/>
      <c r="AC6" s="286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7" s="162" customFormat="1" ht="12" customHeight="1" x14ac:dyDescent="0.25">
      <c r="A7" s="250"/>
      <c r="B7" s="209"/>
      <c r="C7" s="251"/>
      <c r="D7" s="260"/>
      <c r="E7" s="199"/>
      <c r="F7" s="200"/>
      <c r="G7" s="261"/>
      <c r="H7" s="275"/>
      <c r="I7" s="173"/>
      <c r="J7" s="173"/>
      <c r="K7" s="173"/>
      <c r="L7" s="174"/>
      <c r="M7" s="173"/>
      <c r="N7" s="276"/>
      <c r="O7" s="287"/>
      <c r="P7" s="177"/>
      <c r="Q7" s="177"/>
      <c r="R7" s="177"/>
      <c r="S7" s="177"/>
      <c r="T7" s="210"/>
      <c r="U7" s="177"/>
      <c r="V7" s="178"/>
      <c r="W7" s="177"/>
      <c r="X7" s="177"/>
      <c r="Y7" s="177"/>
      <c r="Z7" s="177"/>
      <c r="AA7" s="288"/>
      <c r="AB7" s="458"/>
      <c r="AC7" s="453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7" s="162" customFormat="1" ht="12" customHeight="1" x14ac:dyDescent="0.25">
      <c r="A8" s="472"/>
      <c r="B8" s="441"/>
      <c r="C8" s="442"/>
      <c r="D8" s="443"/>
      <c r="E8" s="444"/>
      <c r="F8" s="445"/>
      <c r="G8" s="446"/>
      <c r="H8" s="447"/>
      <c r="I8" s="448"/>
      <c r="J8" s="448"/>
      <c r="K8" s="448"/>
      <c r="L8" s="449"/>
      <c r="M8" s="448"/>
      <c r="N8" s="459"/>
      <c r="O8" s="458"/>
      <c r="P8" s="450"/>
      <c r="Q8" s="450"/>
      <c r="R8" s="450"/>
      <c r="S8" s="450"/>
      <c r="T8" s="451"/>
      <c r="U8" s="450"/>
      <c r="V8" s="452"/>
      <c r="W8" s="450"/>
      <c r="X8" s="450"/>
      <c r="Y8" s="450"/>
      <c r="Z8" s="450"/>
      <c r="AA8" s="453"/>
      <c r="AB8" s="458"/>
      <c r="AC8" s="453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7" s="162" customFormat="1" ht="12" customHeight="1" x14ac:dyDescent="0.25">
      <c r="A9" s="440"/>
      <c r="B9" s="441"/>
      <c r="C9" s="442"/>
      <c r="D9" s="443"/>
      <c r="E9" s="444"/>
      <c r="F9" s="445"/>
      <c r="G9" s="446"/>
      <c r="H9" s="447"/>
      <c r="I9" s="448"/>
      <c r="J9" s="448"/>
      <c r="K9" s="448"/>
      <c r="L9" s="449"/>
      <c r="M9" s="448"/>
      <c r="N9" s="459"/>
      <c r="O9" s="458"/>
      <c r="P9" s="450"/>
      <c r="Q9" s="450"/>
      <c r="R9" s="450"/>
      <c r="S9" s="450"/>
      <c r="T9" s="451"/>
      <c r="U9" s="450"/>
      <c r="V9" s="452"/>
      <c r="W9" s="450"/>
      <c r="X9" s="450"/>
      <c r="Y9" s="450"/>
      <c r="Z9" s="450"/>
      <c r="AA9" s="453"/>
      <c r="AB9" s="458"/>
      <c r="AC9" s="453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7" s="162" customFormat="1" ht="12" customHeight="1" x14ac:dyDescent="0.25">
      <c r="A10" s="250"/>
      <c r="B10" s="209"/>
      <c r="C10" s="251"/>
      <c r="D10" s="260"/>
      <c r="E10" s="199"/>
      <c r="F10" s="200"/>
      <c r="G10" s="261"/>
      <c r="H10" s="275"/>
      <c r="I10" s="173"/>
      <c r="J10" s="173"/>
      <c r="K10" s="173"/>
      <c r="L10" s="174"/>
      <c r="M10" s="173"/>
      <c r="N10" s="276"/>
      <c r="O10" s="287"/>
      <c r="P10" s="177"/>
      <c r="Q10" s="177"/>
      <c r="R10" s="177"/>
      <c r="S10" s="177"/>
      <c r="T10" s="210"/>
      <c r="U10" s="177"/>
      <c r="V10" s="178"/>
      <c r="W10" s="177"/>
      <c r="X10" s="177"/>
      <c r="Y10" s="177"/>
      <c r="Z10" s="177"/>
      <c r="AA10" s="288"/>
      <c r="AB10" s="458"/>
      <c r="AC10" s="453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7" s="162" customFormat="1" ht="12" customHeight="1" x14ac:dyDescent="0.25">
      <c r="A11" s="250"/>
      <c r="B11" s="441"/>
      <c r="C11" s="442"/>
      <c r="D11" s="443"/>
      <c r="E11" s="444"/>
      <c r="F11" s="445"/>
      <c r="G11" s="446"/>
      <c r="H11" s="447"/>
      <c r="I11" s="448"/>
      <c r="J11" s="448"/>
      <c r="K11" s="448"/>
      <c r="L11" s="449"/>
      <c r="M11" s="448"/>
      <c r="N11" s="459"/>
      <c r="O11" s="458"/>
      <c r="P11" s="450"/>
      <c r="Q11" s="450"/>
      <c r="R11" s="450"/>
      <c r="S11" s="450"/>
      <c r="T11" s="451"/>
      <c r="U11" s="450"/>
      <c r="V11" s="452"/>
      <c r="W11" s="450"/>
      <c r="X11" s="450"/>
      <c r="Y11" s="450"/>
      <c r="Z11" s="450"/>
      <c r="AA11" s="463"/>
      <c r="AB11" s="458"/>
      <c r="AC11" s="453"/>
      <c r="AD11" s="160"/>
      <c r="AE11" s="160"/>
      <c r="AF11" s="160"/>
      <c r="AG11" s="160"/>
      <c r="AH11" s="160"/>
      <c r="AI11" s="160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</row>
    <row r="12" spans="1:117" s="162" customFormat="1" ht="12" customHeight="1" x14ac:dyDescent="0.25">
      <c r="A12" s="250"/>
      <c r="B12" s="209"/>
      <c r="C12" s="251"/>
      <c r="D12" s="260"/>
      <c r="E12" s="199"/>
      <c r="F12" s="200"/>
      <c r="G12" s="261"/>
      <c r="H12" s="275"/>
      <c r="I12" s="173"/>
      <c r="J12" s="173"/>
      <c r="K12" s="173"/>
      <c r="L12" s="174"/>
      <c r="M12" s="173"/>
      <c r="N12" s="276"/>
      <c r="O12" s="287"/>
      <c r="P12" s="177"/>
      <c r="Q12" s="177"/>
      <c r="R12" s="177"/>
      <c r="S12" s="177"/>
      <c r="T12" s="210"/>
      <c r="U12" s="177"/>
      <c r="V12" s="178"/>
      <c r="W12" s="177"/>
      <c r="X12" s="177"/>
      <c r="Y12" s="177"/>
      <c r="Z12" s="177"/>
      <c r="AA12" s="288"/>
      <c r="AB12" s="287"/>
      <c r="AC12" s="288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7" s="162" customFormat="1" ht="12" customHeight="1" x14ac:dyDescent="0.25">
      <c r="A13" s="250"/>
      <c r="B13" s="209"/>
      <c r="C13" s="251"/>
      <c r="D13" s="260"/>
      <c r="E13" s="199"/>
      <c r="F13" s="200"/>
      <c r="G13" s="261"/>
      <c r="H13" s="275"/>
      <c r="I13" s="173"/>
      <c r="J13" s="173"/>
      <c r="K13" s="173"/>
      <c r="L13" s="174"/>
      <c r="M13" s="173"/>
      <c r="N13" s="276"/>
      <c r="O13" s="287"/>
      <c r="P13" s="177"/>
      <c r="Q13" s="177"/>
      <c r="R13" s="177"/>
      <c r="S13" s="177"/>
      <c r="T13" s="210"/>
      <c r="U13" s="177"/>
      <c r="V13" s="178"/>
      <c r="W13" s="177"/>
      <c r="X13" s="177"/>
      <c r="Y13" s="177"/>
      <c r="Z13" s="177"/>
      <c r="AA13" s="288"/>
      <c r="AB13" s="458"/>
      <c r="AC13" s="453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7" s="162" customFormat="1" ht="12" customHeight="1" x14ac:dyDescent="0.25">
      <c r="A14" s="250"/>
      <c r="B14" s="209"/>
      <c r="C14" s="251"/>
      <c r="D14" s="260"/>
      <c r="E14" s="199"/>
      <c r="F14" s="200"/>
      <c r="G14" s="261"/>
      <c r="H14" s="275"/>
      <c r="I14" s="173"/>
      <c r="J14" s="173"/>
      <c r="K14" s="173"/>
      <c r="L14" s="174"/>
      <c r="M14" s="173"/>
      <c r="N14" s="276"/>
      <c r="O14" s="287"/>
      <c r="P14" s="177"/>
      <c r="Q14" s="177"/>
      <c r="R14" s="177"/>
      <c r="S14" s="177"/>
      <c r="T14" s="210"/>
      <c r="U14" s="177"/>
      <c r="V14" s="178"/>
      <c r="W14" s="177"/>
      <c r="X14" s="177"/>
      <c r="Y14" s="177"/>
      <c r="Z14" s="177"/>
      <c r="AA14" s="288"/>
      <c r="AB14" s="458"/>
      <c r="AC14" s="453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7" s="162" customFormat="1" ht="12" customHeight="1" x14ac:dyDescent="0.25">
      <c r="A15" s="250"/>
      <c r="B15" s="209"/>
      <c r="C15" s="251"/>
      <c r="D15" s="260"/>
      <c r="E15" s="199"/>
      <c r="F15" s="200"/>
      <c r="G15" s="261"/>
      <c r="H15" s="275"/>
      <c r="I15" s="173"/>
      <c r="J15" s="173"/>
      <c r="K15" s="173"/>
      <c r="L15" s="174"/>
      <c r="M15" s="173"/>
      <c r="N15" s="276"/>
      <c r="O15" s="287"/>
      <c r="P15" s="177"/>
      <c r="Q15" s="177"/>
      <c r="R15" s="177"/>
      <c r="S15" s="177"/>
      <c r="T15" s="210"/>
      <c r="U15" s="177"/>
      <c r="V15" s="178"/>
      <c r="W15" s="177"/>
      <c r="X15" s="177"/>
      <c r="Y15" s="177"/>
      <c r="Z15" s="177"/>
      <c r="AA15" s="288"/>
      <c r="AB15" s="287"/>
      <c r="AC15" s="288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7" s="162" customFormat="1" ht="12" customHeight="1" x14ac:dyDescent="0.25">
      <c r="A16" s="250"/>
      <c r="B16" s="209"/>
      <c r="C16" s="251"/>
      <c r="D16" s="260"/>
      <c r="E16" s="199"/>
      <c r="F16" s="200"/>
      <c r="G16" s="261"/>
      <c r="H16" s="275"/>
      <c r="I16" s="173"/>
      <c r="J16" s="173"/>
      <c r="K16" s="173"/>
      <c r="L16" s="174"/>
      <c r="M16" s="173"/>
      <c r="N16" s="276"/>
      <c r="O16" s="287"/>
      <c r="P16" s="177"/>
      <c r="Q16" s="177"/>
      <c r="R16" s="177"/>
      <c r="S16" s="177"/>
      <c r="T16" s="210"/>
      <c r="U16" s="177"/>
      <c r="V16" s="178"/>
      <c r="W16" s="177"/>
      <c r="X16" s="177"/>
      <c r="Y16" s="177"/>
      <c r="Z16" s="177"/>
      <c r="AA16" s="288"/>
      <c r="AB16" s="458"/>
      <c r="AC16" s="453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0"/>
      <c r="B17" s="209"/>
      <c r="C17" s="251"/>
      <c r="D17" s="260"/>
      <c r="E17" s="199"/>
      <c r="F17" s="200"/>
      <c r="G17" s="261"/>
      <c r="H17" s="275"/>
      <c r="I17" s="173"/>
      <c r="J17" s="173"/>
      <c r="K17" s="173"/>
      <c r="L17" s="174"/>
      <c r="M17" s="173"/>
      <c r="N17" s="276"/>
      <c r="O17" s="287"/>
      <c r="P17" s="177"/>
      <c r="Q17" s="177"/>
      <c r="R17" s="177"/>
      <c r="S17" s="177"/>
      <c r="T17" s="210"/>
      <c r="U17" s="177"/>
      <c r="V17" s="178"/>
      <c r="W17" s="177"/>
      <c r="X17" s="177"/>
      <c r="Y17" s="177"/>
      <c r="Z17" s="177"/>
      <c r="AA17" s="288"/>
      <c r="AB17" s="458"/>
      <c r="AC17" s="453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0"/>
      <c r="B18" s="209"/>
      <c r="C18" s="251"/>
      <c r="D18" s="260"/>
      <c r="E18" s="199"/>
      <c r="F18" s="200"/>
      <c r="G18" s="261"/>
      <c r="H18" s="275"/>
      <c r="I18" s="173"/>
      <c r="J18" s="173"/>
      <c r="K18" s="173"/>
      <c r="L18" s="174"/>
      <c r="M18" s="173"/>
      <c r="N18" s="276"/>
      <c r="O18" s="287"/>
      <c r="P18" s="177"/>
      <c r="Q18" s="177"/>
      <c r="R18" s="177"/>
      <c r="S18" s="177"/>
      <c r="T18" s="210"/>
      <c r="U18" s="177"/>
      <c r="V18" s="178"/>
      <c r="W18" s="177"/>
      <c r="X18" s="177"/>
      <c r="Y18" s="177"/>
      <c r="Z18" s="177"/>
      <c r="AA18" s="288"/>
      <c r="AB18" s="287"/>
      <c r="AC18" s="288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0"/>
      <c r="B19" s="209"/>
      <c r="C19" s="251"/>
      <c r="D19" s="260"/>
      <c r="E19" s="199"/>
      <c r="F19" s="200"/>
      <c r="G19" s="261"/>
      <c r="H19" s="275"/>
      <c r="I19" s="173"/>
      <c r="J19" s="173"/>
      <c r="K19" s="173"/>
      <c r="L19" s="174"/>
      <c r="M19" s="173"/>
      <c r="N19" s="276"/>
      <c r="O19" s="287"/>
      <c r="P19" s="177"/>
      <c r="Q19" s="177"/>
      <c r="R19" s="177"/>
      <c r="S19" s="177"/>
      <c r="T19" s="210"/>
      <c r="U19" s="177"/>
      <c r="V19" s="178"/>
      <c r="W19" s="177"/>
      <c r="X19" s="177"/>
      <c r="Y19" s="177"/>
      <c r="Z19" s="177"/>
      <c r="AA19" s="288"/>
      <c r="AB19" s="458"/>
      <c r="AC19" s="453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0"/>
      <c r="B20" s="209"/>
      <c r="C20" s="251"/>
      <c r="D20" s="260"/>
      <c r="E20" s="199"/>
      <c r="F20" s="200"/>
      <c r="G20" s="261"/>
      <c r="H20" s="275"/>
      <c r="I20" s="173"/>
      <c r="J20" s="173"/>
      <c r="K20" s="173"/>
      <c r="L20" s="174"/>
      <c r="M20" s="173"/>
      <c r="N20" s="276"/>
      <c r="O20" s="287"/>
      <c r="P20" s="177"/>
      <c r="Q20" s="177"/>
      <c r="R20" s="177"/>
      <c r="S20" s="177"/>
      <c r="T20" s="210"/>
      <c r="U20" s="177"/>
      <c r="V20" s="178"/>
      <c r="W20" s="177"/>
      <c r="X20" s="177"/>
      <c r="Y20" s="177"/>
      <c r="Z20" s="177"/>
      <c r="AA20" s="288"/>
      <c r="AB20" s="458"/>
      <c r="AC20" s="453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0"/>
      <c r="B21" s="209"/>
      <c r="C21" s="251"/>
      <c r="D21" s="260"/>
      <c r="E21" s="199"/>
      <c r="F21" s="200"/>
      <c r="G21" s="261"/>
      <c r="H21" s="275"/>
      <c r="I21" s="173"/>
      <c r="J21" s="173"/>
      <c r="K21" s="173"/>
      <c r="L21" s="174"/>
      <c r="M21" s="173"/>
      <c r="N21" s="276"/>
      <c r="O21" s="287"/>
      <c r="P21" s="177"/>
      <c r="Q21" s="177"/>
      <c r="R21" s="177"/>
      <c r="S21" s="177"/>
      <c r="T21" s="210"/>
      <c r="U21" s="177"/>
      <c r="V21" s="178"/>
      <c r="W21" s="177"/>
      <c r="X21" s="177"/>
      <c r="Y21" s="177"/>
      <c r="Z21" s="177"/>
      <c r="AA21" s="288"/>
      <c r="AB21" s="287"/>
      <c r="AC21" s="288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0"/>
      <c r="B22" s="209"/>
      <c r="C22" s="251"/>
      <c r="D22" s="260"/>
      <c r="E22" s="199"/>
      <c r="F22" s="200"/>
      <c r="G22" s="261"/>
      <c r="H22" s="275"/>
      <c r="I22" s="173"/>
      <c r="J22" s="173"/>
      <c r="K22" s="173"/>
      <c r="L22" s="174"/>
      <c r="M22" s="173"/>
      <c r="N22" s="276"/>
      <c r="O22" s="287"/>
      <c r="P22" s="177"/>
      <c r="Q22" s="177"/>
      <c r="R22" s="177"/>
      <c r="S22" s="177"/>
      <c r="T22" s="210"/>
      <c r="U22" s="177"/>
      <c r="V22" s="178"/>
      <c r="W22" s="177"/>
      <c r="X22" s="177"/>
      <c r="Y22" s="177"/>
      <c r="Z22" s="177"/>
      <c r="AA22" s="288"/>
      <c r="AB22" s="458"/>
      <c r="AC22" s="453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0"/>
      <c r="B23" s="209"/>
      <c r="C23" s="251"/>
      <c r="D23" s="260"/>
      <c r="E23" s="199"/>
      <c r="F23" s="200"/>
      <c r="G23" s="261"/>
      <c r="H23" s="275"/>
      <c r="I23" s="173"/>
      <c r="J23" s="173"/>
      <c r="K23" s="173"/>
      <c r="L23" s="174"/>
      <c r="M23" s="173"/>
      <c r="N23" s="276"/>
      <c r="O23" s="287"/>
      <c r="P23" s="177"/>
      <c r="Q23" s="177"/>
      <c r="R23" s="177"/>
      <c r="S23" s="177"/>
      <c r="T23" s="210"/>
      <c r="U23" s="177"/>
      <c r="V23" s="178"/>
      <c r="W23" s="177"/>
      <c r="X23" s="177"/>
      <c r="Y23" s="177"/>
      <c r="Z23" s="177"/>
      <c r="AA23" s="288"/>
      <c r="AB23" s="458"/>
      <c r="AC23" s="453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0"/>
      <c r="B24" s="209"/>
      <c r="C24" s="251"/>
      <c r="D24" s="260"/>
      <c r="E24" s="199"/>
      <c r="F24" s="200"/>
      <c r="G24" s="261"/>
      <c r="H24" s="275"/>
      <c r="I24" s="173"/>
      <c r="J24" s="173"/>
      <c r="K24" s="173"/>
      <c r="L24" s="174"/>
      <c r="M24" s="173"/>
      <c r="N24" s="276"/>
      <c r="O24" s="287"/>
      <c r="P24" s="177"/>
      <c r="Q24" s="177"/>
      <c r="R24" s="177"/>
      <c r="S24" s="177"/>
      <c r="T24" s="210"/>
      <c r="U24" s="177"/>
      <c r="V24" s="178"/>
      <c r="W24" s="177"/>
      <c r="X24" s="177"/>
      <c r="Y24" s="177"/>
      <c r="Z24" s="177"/>
      <c r="AA24" s="288"/>
      <c r="AB24" s="287"/>
      <c r="AC24" s="288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0"/>
      <c r="B25" s="209"/>
      <c r="C25" s="251"/>
      <c r="D25" s="260"/>
      <c r="E25" s="199"/>
      <c r="F25" s="200"/>
      <c r="G25" s="261"/>
      <c r="H25" s="275"/>
      <c r="I25" s="173"/>
      <c r="J25" s="173"/>
      <c r="K25" s="173"/>
      <c r="L25" s="174"/>
      <c r="M25" s="173"/>
      <c r="N25" s="276"/>
      <c r="O25" s="287"/>
      <c r="P25" s="177"/>
      <c r="Q25" s="177"/>
      <c r="R25" s="177"/>
      <c r="S25" s="177"/>
      <c r="T25" s="210"/>
      <c r="U25" s="177"/>
      <c r="V25" s="178"/>
      <c r="W25" s="177"/>
      <c r="X25" s="177"/>
      <c r="Y25" s="177"/>
      <c r="Z25" s="177"/>
      <c r="AA25" s="288"/>
      <c r="AB25" s="458"/>
      <c r="AC25" s="453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0"/>
      <c r="B26" s="209"/>
      <c r="C26" s="251"/>
      <c r="D26" s="260"/>
      <c r="E26" s="199"/>
      <c r="F26" s="200"/>
      <c r="G26" s="261"/>
      <c r="H26" s="275"/>
      <c r="I26" s="173"/>
      <c r="J26" s="173"/>
      <c r="K26" s="173"/>
      <c r="L26" s="174"/>
      <c r="M26" s="173"/>
      <c r="N26" s="276"/>
      <c r="O26" s="287"/>
      <c r="P26" s="177"/>
      <c r="Q26" s="177"/>
      <c r="R26" s="177"/>
      <c r="S26" s="177"/>
      <c r="T26" s="210"/>
      <c r="U26" s="177"/>
      <c r="V26" s="178"/>
      <c r="W26" s="177"/>
      <c r="X26" s="177"/>
      <c r="Y26" s="177"/>
      <c r="Z26" s="177"/>
      <c r="AA26" s="288"/>
      <c r="AB26" s="458"/>
      <c r="AC26" s="453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0"/>
      <c r="B27" s="209"/>
      <c r="C27" s="251"/>
      <c r="D27" s="260"/>
      <c r="E27" s="199"/>
      <c r="F27" s="200"/>
      <c r="G27" s="261"/>
      <c r="H27" s="275"/>
      <c r="I27" s="173"/>
      <c r="J27" s="173"/>
      <c r="K27" s="173"/>
      <c r="L27" s="174"/>
      <c r="M27" s="173"/>
      <c r="N27" s="276"/>
      <c r="O27" s="287"/>
      <c r="P27" s="177"/>
      <c r="Q27" s="177"/>
      <c r="R27" s="177"/>
      <c r="S27" s="177"/>
      <c r="T27" s="210"/>
      <c r="U27" s="177"/>
      <c r="V27" s="178"/>
      <c r="W27" s="177"/>
      <c r="X27" s="177"/>
      <c r="Y27" s="177"/>
      <c r="Z27" s="177"/>
      <c r="AA27" s="288"/>
      <c r="AB27" s="287"/>
      <c r="AC27" s="288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0"/>
      <c r="B28" s="209"/>
      <c r="C28" s="251"/>
      <c r="D28" s="260"/>
      <c r="E28" s="199"/>
      <c r="F28" s="200"/>
      <c r="G28" s="261"/>
      <c r="H28" s="275"/>
      <c r="I28" s="173"/>
      <c r="J28" s="173"/>
      <c r="K28" s="173"/>
      <c r="L28" s="174"/>
      <c r="M28" s="173"/>
      <c r="N28" s="276"/>
      <c r="O28" s="287"/>
      <c r="P28" s="177"/>
      <c r="Q28" s="177"/>
      <c r="R28" s="177"/>
      <c r="S28" s="177"/>
      <c r="T28" s="210"/>
      <c r="U28" s="177"/>
      <c r="V28" s="178"/>
      <c r="W28" s="177"/>
      <c r="X28" s="177"/>
      <c r="Y28" s="177"/>
      <c r="Z28" s="177"/>
      <c r="AA28" s="288"/>
      <c r="AB28" s="458"/>
      <c r="AC28" s="453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0"/>
      <c r="B29" s="209"/>
      <c r="C29" s="251"/>
      <c r="D29" s="260"/>
      <c r="E29" s="199"/>
      <c r="F29" s="200"/>
      <c r="G29" s="261"/>
      <c r="H29" s="275"/>
      <c r="I29" s="173"/>
      <c r="J29" s="173"/>
      <c r="K29" s="173"/>
      <c r="L29" s="174"/>
      <c r="M29" s="173"/>
      <c r="N29" s="276"/>
      <c r="O29" s="287"/>
      <c r="P29" s="177"/>
      <c r="Q29" s="177"/>
      <c r="R29" s="177"/>
      <c r="S29" s="177"/>
      <c r="T29" s="210"/>
      <c r="U29" s="177"/>
      <c r="V29" s="178"/>
      <c r="W29" s="177"/>
      <c r="X29" s="177"/>
      <c r="Y29" s="177"/>
      <c r="Z29" s="177"/>
      <c r="AA29" s="288"/>
      <c r="AB29" s="458"/>
      <c r="AC29" s="453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0"/>
      <c r="B30" s="209"/>
      <c r="C30" s="251"/>
      <c r="D30" s="260"/>
      <c r="E30" s="199"/>
      <c r="F30" s="200"/>
      <c r="G30" s="261"/>
      <c r="H30" s="275"/>
      <c r="I30" s="173"/>
      <c r="J30" s="173"/>
      <c r="K30" s="173"/>
      <c r="L30" s="174"/>
      <c r="M30" s="173"/>
      <c r="N30" s="276"/>
      <c r="O30" s="287"/>
      <c r="P30" s="177"/>
      <c r="Q30" s="177"/>
      <c r="R30" s="177"/>
      <c r="S30" s="177"/>
      <c r="T30" s="210"/>
      <c r="U30" s="177"/>
      <c r="V30" s="178"/>
      <c r="W30" s="177"/>
      <c r="X30" s="177"/>
      <c r="Y30" s="177"/>
      <c r="Z30" s="177"/>
      <c r="AA30" s="288"/>
      <c r="AB30" s="287"/>
      <c r="AC30" s="288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0"/>
      <c r="B31" s="209"/>
      <c r="C31" s="251"/>
      <c r="D31" s="260"/>
      <c r="E31" s="199"/>
      <c r="F31" s="200"/>
      <c r="G31" s="261"/>
      <c r="H31" s="275"/>
      <c r="I31" s="173"/>
      <c r="J31" s="173"/>
      <c r="K31" s="173"/>
      <c r="L31" s="174"/>
      <c r="M31" s="173"/>
      <c r="N31" s="276"/>
      <c r="O31" s="287"/>
      <c r="P31" s="177"/>
      <c r="Q31" s="177"/>
      <c r="R31" s="177"/>
      <c r="S31" s="177"/>
      <c r="T31" s="210"/>
      <c r="U31" s="177"/>
      <c r="V31" s="178"/>
      <c r="W31" s="177"/>
      <c r="X31" s="177"/>
      <c r="Y31" s="177"/>
      <c r="Z31" s="177"/>
      <c r="AA31" s="288"/>
      <c r="AB31" s="287"/>
      <c r="AC31" s="288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0"/>
      <c r="B32" s="209"/>
      <c r="C32" s="251"/>
      <c r="D32" s="260"/>
      <c r="E32" s="199"/>
      <c r="F32" s="200"/>
      <c r="G32" s="261"/>
      <c r="H32" s="275"/>
      <c r="I32" s="173"/>
      <c r="J32" s="173"/>
      <c r="K32" s="173"/>
      <c r="L32" s="174"/>
      <c r="M32" s="173"/>
      <c r="N32" s="276"/>
      <c r="O32" s="287"/>
      <c r="P32" s="177"/>
      <c r="Q32" s="177"/>
      <c r="R32" s="177"/>
      <c r="S32" s="177"/>
      <c r="T32" s="210"/>
      <c r="U32" s="177"/>
      <c r="V32" s="178"/>
      <c r="W32" s="177"/>
      <c r="X32" s="177"/>
      <c r="Y32" s="177"/>
      <c r="Z32" s="177"/>
      <c r="AA32" s="288"/>
      <c r="AB32" s="458"/>
      <c r="AC32" s="453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7" s="162" customFormat="1" ht="12" customHeight="1" x14ac:dyDescent="0.25">
      <c r="A33" s="250"/>
      <c r="B33" s="209"/>
      <c r="C33" s="251"/>
      <c r="D33" s="260"/>
      <c r="E33" s="199"/>
      <c r="F33" s="200"/>
      <c r="G33" s="261"/>
      <c r="H33" s="275"/>
      <c r="I33" s="173"/>
      <c r="J33" s="173"/>
      <c r="K33" s="173"/>
      <c r="L33" s="174"/>
      <c r="M33" s="173"/>
      <c r="N33" s="276"/>
      <c r="O33" s="287"/>
      <c r="P33" s="177"/>
      <c r="Q33" s="177"/>
      <c r="R33" s="177"/>
      <c r="S33" s="177"/>
      <c r="T33" s="210"/>
      <c r="U33" s="177"/>
      <c r="V33" s="178"/>
      <c r="W33" s="177"/>
      <c r="X33" s="177"/>
      <c r="Y33" s="177"/>
      <c r="Z33" s="177"/>
      <c r="AA33" s="288"/>
      <c r="AB33" s="458"/>
      <c r="AC33" s="453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7" s="162" customFormat="1" ht="12" customHeight="1" x14ac:dyDescent="0.25">
      <c r="A34" s="250"/>
      <c r="B34" s="209"/>
      <c r="C34" s="251"/>
      <c r="D34" s="260"/>
      <c r="E34" s="199"/>
      <c r="F34" s="200"/>
      <c r="G34" s="261"/>
      <c r="H34" s="275"/>
      <c r="I34" s="173"/>
      <c r="J34" s="173"/>
      <c r="K34" s="173"/>
      <c r="L34" s="174"/>
      <c r="M34" s="173"/>
      <c r="N34" s="276"/>
      <c r="O34" s="287"/>
      <c r="P34" s="177"/>
      <c r="Q34" s="177"/>
      <c r="R34" s="177"/>
      <c r="S34" s="177"/>
      <c r="T34" s="210"/>
      <c r="U34" s="177"/>
      <c r="V34" s="178"/>
      <c r="W34" s="177"/>
      <c r="X34" s="177"/>
      <c r="Y34" s="177"/>
      <c r="Z34" s="177"/>
      <c r="AA34" s="288"/>
      <c r="AB34" s="287"/>
      <c r="AC34" s="288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7" s="162" customFormat="1" ht="12" customHeight="1" x14ac:dyDescent="0.25">
      <c r="A35" s="250"/>
      <c r="B35" s="209"/>
      <c r="C35" s="251"/>
      <c r="D35" s="260"/>
      <c r="E35" s="199"/>
      <c r="F35" s="200"/>
      <c r="G35" s="261"/>
      <c r="H35" s="275"/>
      <c r="I35" s="173"/>
      <c r="J35" s="173"/>
      <c r="K35" s="173"/>
      <c r="L35" s="174"/>
      <c r="M35" s="173"/>
      <c r="N35" s="276"/>
      <c r="O35" s="287"/>
      <c r="P35" s="17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288"/>
      <c r="AB35" s="287"/>
      <c r="AC35" s="288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7" s="162" customFormat="1" ht="12" customHeight="1" x14ac:dyDescent="0.25">
      <c r="A36" s="250"/>
      <c r="B36" s="209"/>
      <c r="C36" s="251"/>
      <c r="D36" s="260"/>
      <c r="E36" s="199"/>
      <c r="F36" s="200"/>
      <c r="G36" s="261"/>
      <c r="H36" s="275"/>
      <c r="I36" s="173"/>
      <c r="J36" s="173"/>
      <c r="K36" s="173"/>
      <c r="L36" s="174"/>
      <c r="M36" s="173"/>
      <c r="N36" s="276"/>
      <c r="O36" s="287"/>
      <c r="P36" s="177"/>
      <c r="Q36" s="177"/>
      <c r="R36" s="177"/>
      <c r="S36" s="177"/>
      <c r="T36" s="210"/>
      <c r="U36" s="177"/>
      <c r="V36" s="178"/>
      <c r="W36" s="177"/>
      <c r="X36" s="177"/>
      <c r="Y36" s="177"/>
      <c r="Z36" s="177"/>
      <c r="AA36" s="288"/>
      <c r="AB36" s="458"/>
      <c r="AC36" s="453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7" s="162" customFormat="1" ht="12" customHeight="1" x14ac:dyDescent="0.25">
      <c r="A37" s="250"/>
      <c r="B37" s="209"/>
      <c r="C37" s="251"/>
      <c r="D37" s="260"/>
      <c r="E37" s="199"/>
      <c r="F37" s="200"/>
      <c r="G37" s="261"/>
      <c r="H37" s="275"/>
      <c r="I37" s="173"/>
      <c r="J37" s="173"/>
      <c r="K37" s="173"/>
      <c r="L37" s="174"/>
      <c r="M37" s="173"/>
      <c r="N37" s="276"/>
      <c r="O37" s="287"/>
      <c r="P37" s="177"/>
      <c r="Q37" s="177"/>
      <c r="R37" s="177"/>
      <c r="S37" s="177"/>
      <c r="T37" s="210"/>
      <c r="U37" s="177"/>
      <c r="V37" s="178"/>
      <c r="W37" s="177"/>
      <c r="X37" s="177"/>
      <c r="Y37" s="177"/>
      <c r="Z37" s="177"/>
      <c r="AA37" s="288"/>
      <c r="AB37" s="458"/>
      <c r="AC37" s="453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7" s="162" customFormat="1" ht="12" customHeight="1" x14ac:dyDescent="0.25">
      <c r="A38" s="250"/>
      <c r="B38" s="209"/>
      <c r="C38" s="251"/>
      <c r="D38" s="260"/>
      <c r="E38" s="199"/>
      <c r="F38" s="200"/>
      <c r="G38" s="261"/>
      <c r="H38" s="275"/>
      <c r="I38" s="173"/>
      <c r="J38" s="173"/>
      <c r="K38" s="173"/>
      <c r="L38" s="174"/>
      <c r="M38" s="173"/>
      <c r="N38" s="276"/>
      <c r="O38" s="287"/>
      <c r="P38" s="177"/>
      <c r="Q38" s="177"/>
      <c r="R38" s="177"/>
      <c r="S38" s="177"/>
      <c r="T38" s="210"/>
      <c r="U38" s="177"/>
      <c r="V38" s="178"/>
      <c r="W38" s="177"/>
      <c r="X38" s="177"/>
      <c r="Y38" s="177"/>
      <c r="Z38" s="177"/>
      <c r="AA38" s="288"/>
      <c r="AB38" s="287"/>
      <c r="AC38" s="288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7" s="162" customFormat="1" ht="12" customHeight="1" x14ac:dyDescent="0.25">
      <c r="A39" s="250"/>
      <c r="B39" s="209"/>
      <c r="C39" s="251"/>
      <c r="D39" s="260"/>
      <c r="E39" s="199"/>
      <c r="F39" s="200"/>
      <c r="G39" s="261"/>
      <c r="H39" s="275"/>
      <c r="I39" s="173"/>
      <c r="J39" s="173"/>
      <c r="K39" s="173"/>
      <c r="L39" s="174"/>
      <c r="M39" s="173"/>
      <c r="N39" s="276"/>
      <c r="O39" s="287"/>
      <c r="P39" s="17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288"/>
      <c r="AB39" s="458"/>
      <c r="AC39" s="453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7" s="162" customFormat="1" ht="12" customHeight="1" x14ac:dyDescent="0.25">
      <c r="A40" s="250"/>
      <c r="B40" s="209"/>
      <c r="C40" s="251"/>
      <c r="D40" s="260"/>
      <c r="E40" s="199"/>
      <c r="F40" s="200"/>
      <c r="G40" s="261"/>
      <c r="H40" s="275"/>
      <c r="I40" s="173"/>
      <c r="J40" s="173"/>
      <c r="K40" s="173"/>
      <c r="L40" s="174"/>
      <c r="M40" s="173"/>
      <c r="N40" s="276"/>
      <c r="O40" s="287"/>
      <c r="P40" s="17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288"/>
      <c r="AB40" s="458"/>
      <c r="AC40" s="453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7" s="162" customFormat="1" ht="12" customHeight="1" x14ac:dyDescent="0.25">
      <c r="A41" s="250"/>
      <c r="B41" s="209"/>
      <c r="C41" s="251"/>
      <c r="D41" s="260"/>
      <c r="E41" s="199"/>
      <c r="F41" s="200"/>
      <c r="G41" s="261"/>
      <c r="H41" s="275"/>
      <c r="I41" s="173"/>
      <c r="J41" s="173"/>
      <c r="K41" s="173"/>
      <c r="L41" s="174"/>
      <c r="M41" s="173"/>
      <c r="N41" s="276"/>
      <c r="O41" s="287"/>
      <c r="P41" s="17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288"/>
      <c r="AB41" s="287"/>
      <c r="AC41" s="288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7" s="162" customFormat="1" ht="12" customHeight="1" x14ac:dyDescent="0.25">
      <c r="A42" s="250"/>
      <c r="B42" s="209"/>
      <c r="C42" s="251"/>
      <c r="D42" s="260"/>
      <c r="E42" s="199"/>
      <c r="F42" s="200"/>
      <c r="G42" s="261"/>
      <c r="H42" s="275"/>
      <c r="I42" s="173"/>
      <c r="J42" s="173"/>
      <c r="K42" s="173"/>
      <c r="L42" s="174"/>
      <c r="M42" s="173"/>
      <c r="N42" s="276"/>
      <c r="O42" s="287"/>
      <c r="P42" s="177"/>
      <c r="Q42" s="177"/>
      <c r="R42" s="177"/>
      <c r="S42" s="177"/>
      <c r="T42" s="210"/>
      <c r="U42" s="177"/>
      <c r="V42" s="178"/>
      <c r="W42" s="177"/>
      <c r="X42" s="177"/>
      <c r="Y42" s="177"/>
      <c r="Z42" s="177"/>
      <c r="AA42" s="288"/>
      <c r="AB42" s="287"/>
      <c r="AC42" s="288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7" s="162" customFormat="1" ht="12" customHeight="1" x14ac:dyDescent="0.25">
      <c r="A43" s="250"/>
      <c r="B43" s="209"/>
      <c r="C43" s="251"/>
      <c r="D43" s="260"/>
      <c r="E43" s="199"/>
      <c r="F43" s="200"/>
      <c r="G43" s="261"/>
      <c r="H43" s="275"/>
      <c r="I43" s="173"/>
      <c r="J43" s="173"/>
      <c r="K43" s="173"/>
      <c r="L43" s="174"/>
      <c r="M43" s="173"/>
      <c r="N43" s="276"/>
      <c r="O43" s="287"/>
      <c r="P43" s="177"/>
      <c r="Q43" s="177"/>
      <c r="R43" s="177"/>
      <c r="S43" s="177"/>
      <c r="T43" s="210"/>
      <c r="U43" s="177"/>
      <c r="V43" s="178"/>
      <c r="W43" s="177"/>
      <c r="X43" s="177"/>
      <c r="Y43" s="177"/>
      <c r="Z43" s="177"/>
      <c r="AA43" s="288"/>
      <c r="AB43" s="458"/>
      <c r="AC43" s="453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7" s="162" customFormat="1" ht="12" customHeight="1" x14ac:dyDescent="0.25">
      <c r="A44" s="250"/>
      <c r="B44" s="209"/>
      <c r="C44" s="251"/>
      <c r="D44" s="260"/>
      <c r="E44" s="199"/>
      <c r="F44" s="200"/>
      <c r="G44" s="261"/>
      <c r="H44" s="275"/>
      <c r="I44" s="173"/>
      <c r="J44" s="173"/>
      <c r="K44" s="173"/>
      <c r="L44" s="174"/>
      <c r="M44" s="173"/>
      <c r="N44" s="276"/>
      <c r="O44" s="287"/>
      <c r="P44" s="177"/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288"/>
      <c r="AB44" s="458"/>
      <c r="AC44" s="453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7" s="162" customFormat="1" ht="12" customHeight="1" x14ac:dyDescent="0.25">
      <c r="A45" s="250"/>
      <c r="B45" s="209"/>
      <c r="C45" s="251"/>
      <c r="D45" s="260"/>
      <c r="E45" s="199"/>
      <c r="F45" s="200"/>
      <c r="G45" s="261"/>
      <c r="H45" s="275"/>
      <c r="I45" s="173"/>
      <c r="J45" s="173"/>
      <c r="K45" s="173"/>
      <c r="L45" s="174"/>
      <c r="M45" s="173"/>
      <c r="N45" s="276"/>
      <c r="O45" s="287"/>
      <c r="P45" s="177"/>
      <c r="Q45" s="177"/>
      <c r="R45" s="177"/>
      <c r="S45" s="177"/>
      <c r="T45" s="210"/>
      <c r="U45" s="177"/>
      <c r="V45" s="178"/>
      <c r="W45" s="177"/>
      <c r="X45" s="177"/>
      <c r="Y45" s="177"/>
      <c r="Z45" s="177"/>
      <c r="AA45" s="288"/>
      <c r="AB45" s="287"/>
      <c r="AC45" s="288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7" s="162" customFormat="1" ht="12" customHeight="1" x14ac:dyDescent="0.25">
      <c r="A46" s="250"/>
      <c r="B46" s="209"/>
      <c r="C46" s="251"/>
      <c r="D46" s="260"/>
      <c r="E46" s="199"/>
      <c r="F46" s="200"/>
      <c r="G46" s="261"/>
      <c r="H46" s="275"/>
      <c r="I46" s="173"/>
      <c r="J46" s="173"/>
      <c r="K46" s="173"/>
      <c r="L46" s="174"/>
      <c r="M46" s="173"/>
      <c r="N46" s="276"/>
      <c r="O46" s="287"/>
      <c r="P46" s="17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288"/>
      <c r="AB46" s="287"/>
      <c r="AC46" s="288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7" s="162" customFormat="1" ht="12" customHeight="1" x14ac:dyDescent="0.25">
      <c r="A47" s="250"/>
      <c r="B47" s="209"/>
      <c r="C47" s="251"/>
      <c r="D47" s="260"/>
      <c r="E47" s="199"/>
      <c r="F47" s="200"/>
      <c r="G47" s="261"/>
      <c r="H47" s="275"/>
      <c r="I47" s="173"/>
      <c r="J47" s="173"/>
      <c r="K47" s="173"/>
      <c r="L47" s="174"/>
      <c r="M47" s="173"/>
      <c r="N47" s="276"/>
      <c r="O47" s="287"/>
      <c r="P47" s="177"/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288"/>
      <c r="AB47" s="287"/>
      <c r="AC47" s="288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7" s="162" customFormat="1" ht="12" customHeight="1" x14ac:dyDescent="0.25">
      <c r="A48" s="440"/>
      <c r="B48" s="441"/>
      <c r="C48" s="442"/>
      <c r="D48" s="443"/>
      <c r="E48" s="444"/>
      <c r="F48" s="445"/>
      <c r="G48" s="446"/>
      <c r="H48" s="447"/>
      <c r="I48" s="448"/>
      <c r="J48" s="448"/>
      <c r="K48" s="448"/>
      <c r="L48" s="449"/>
      <c r="M48" s="448"/>
      <c r="N48" s="459"/>
      <c r="O48" s="458"/>
      <c r="P48" s="450"/>
      <c r="Q48" s="450"/>
      <c r="R48" s="450"/>
      <c r="S48" s="450"/>
      <c r="T48" s="451"/>
      <c r="U48" s="450"/>
      <c r="V48" s="452"/>
      <c r="W48" s="450"/>
      <c r="X48" s="450"/>
      <c r="Y48" s="450"/>
      <c r="Z48" s="450"/>
      <c r="AA48" s="463"/>
      <c r="AB48" s="458"/>
      <c r="AC48" s="453"/>
      <c r="AD48" s="160"/>
      <c r="AE48" s="160"/>
      <c r="AF48" s="160"/>
      <c r="AG48" s="160"/>
      <c r="AH48" s="160"/>
      <c r="AI48" s="160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</row>
    <row r="49" spans="1:115" s="162" customFormat="1" ht="12" customHeight="1" x14ac:dyDescent="0.25">
      <c r="A49" s="250"/>
      <c r="B49" s="209"/>
      <c r="C49" s="251"/>
      <c r="D49" s="260"/>
      <c r="E49" s="199"/>
      <c r="F49" s="200"/>
      <c r="G49" s="261"/>
      <c r="H49" s="275"/>
      <c r="I49" s="173"/>
      <c r="J49" s="173"/>
      <c r="K49" s="173"/>
      <c r="L49" s="174"/>
      <c r="M49" s="173"/>
      <c r="N49" s="276"/>
      <c r="O49" s="287"/>
      <c r="P49" s="177"/>
      <c r="Q49" s="177"/>
      <c r="R49" s="177"/>
      <c r="S49" s="177"/>
      <c r="T49" s="210"/>
      <c r="U49" s="177"/>
      <c r="V49" s="178"/>
      <c r="W49" s="177"/>
      <c r="X49" s="177"/>
      <c r="Y49" s="177"/>
      <c r="Z49" s="177"/>
      <c r="AA49" s="288"/>
      <c r="AB49" s="458"/>
      <c r="AC49" s="453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0"/>
      <c r="B50" s="209"/>
      <c r="C50" s="251"/>
      <c r="D50" s="260"/>
      <c r="E50" s="199"/>
      <c r="F50" s="200"/>
      <c r="G50" s="261"/>
      <c r="H50" s="275"/>
      <c r="I50" s="173"/>
      <c r="J50" s="173"/>
      <c r="K50" s="173"/>
      <c r="L50" s="174"/>
      <c r="M50" s="173"/>
      <c r="N50" s="276"/>
      <c r="O50" s="287"/>
      <c r="P50" s="177"/>
      <c r="Q50" s="177"/>
      <c r="R50" s="177"/>
      <c r="S50" s="177"/>
      <c r="T50" s="210"/>
      <c r="U50" s="177"/>
      <c r="V50" s="178"/>
      <c r="W50" s="177"/>
      <c r="X50" s="177"/>
      <c r="Y50" s="177"/>
      <c r="Z50" s="177"/>
      <c r="AA50" s="288"/>
      <c r="AB50" s="458"/>
      <c r="AC50" s="453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0"/>
      <c r="B51" s="209"/>
      <c r="C51" s="251"/>
      <c r="D51" s="260"/>
      <c r="E51" s="199"/>
      <c r="F51" s="200"/>
      <c r="G51" s="261"/>
      <c r="H51" s="275"/>
      <c r="I51" s="173"/>
      <c r="J51" s="173"/>
      <c r="K51" s="173"/>
      <c r="L51" s="174"/>
      <c r="M51" s="173"/>
      <c r="N51" s="276"/>
      <c r="O51" s="287"/>
      <c r="P51" s="177"/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288"/>
      <c r="AB51" s="287"/>
      <c r="AC51" s="288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0"/>
      <c r="B52" s="209"/>
      <c r="C52" s="251"/>
      <c r="D52" s="260"/>
      <c r="E52" s="199"/>
      <c r="F52" s="200"/>
      <c r="G52" s="261"/>
      <c r="H52" s="275"/>
      <c r="I52" s="173"/>
      <c r="J52" s="173"/>
      <c r="K52" s="173"/>
      <c r="L52" s="174"/>
      <c r="M52" s="173"/>
      <c r="N52" s="276"/>
      <c r="O52" s="287"/>
      <c r="P52" s="177"/>
      <c r="Q52" s="177"/>
      <c r="R52" s="177"/>
      <c r="S52" s="177"/>
      <c r="T52" s="210"/>
      <c r="U52" s="177"/>
      <c r="V52" s="178"/>
      <c r="W52" s="177"/>
      <c r="X52" s="177"/>
      <c r="Y52" s="177"/>
      <c r="Z52" s="177"/>
      <c r="AA52" s="288"/>
      <c r="AB52" s="458"/>
      <c r="AC52" s="453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0"/>
      <c r="B53" s="209"/>
      <c r="C53" s="251"/>
      <c r="D53" s="260"/>
      <c r="E53" s="199"/>
      <c r="F53" s="200"/>
      <c r="G53" s="261"/>
      <c r="H53" s="275"/>
      <c r="I53" s="173"/>
      <c r="J53" s="173"/>
      <c r="K53" s="173"/>
      <c r="L53" s="174"/>
      <c r="M53" s="173"/>
      <c r="N53" s="276"/>
      <c r="O53" s="287"/>
      <c r="P53" s="177"/>
      <c r="Q53" s="177"/>
      <c r="R53" s="177"/>
      <c r="S53" s="177"/>
      <c r="T53" s="210"/>
      <c r="U53" s="177"/>
      <c r="V53" s="178"/>
      <c r="W53" s="177"/>
      <c r="X53" s="177"/>
      <c r="Y53" s="177"/>
      <c r="Z53" s="177"/>
      <c r="AA53" s="288"/>
      <c r="AB53" s="458"/>
      <c r="AC53" s="453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0"/>
      <c r="B54" s="209"/>
      <c r="C54" s="251"/>
      <c r="D54" s="260"/>
      <c r="E54" s="199"/>
      <c r="F54" s="200"/>
      <c r="G54" s="261"/>
      <c r="H54" s="275"/>
      <c r="I54" s="173"/>
      <c r="J54" s="173"/>
      <c r="K54" s="173"/>
      <c r="L54" s="174"/>
      <c r="M54" s="173"/>
      <c r="N54" s="276"/>
      <c r="O54" s="287"/>
      <c r="P54" s="177"/>
      <c r="Q54" s="177"/>
      <c r="R54" s="177"/>
      <c r="S54" s="177"/>
      <c r="T54" s="210"/>
      <c r="U54" s="177"/>
      <c r="V54" s="178"/>
      <c r="W54" s="177"/>
      <c r="X54" s="177"/>
      <c r="Y54" s="177"/>
      <c r="Z54" s="177"/>
      <c r="AA54" s="288"/>
      <c r="AB54" s="287"/>
      <c r="AC54" s="288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0"/>
      <c r="B55" s="209"/>
      <c r="C55" s="251"/>
      <c r="D55" s="260"/>
      <c r="E55" s="199"/>
      <c r="F55" s="200"/>
      <c r="G55" s="261"/>
      <c r="H55" s="275"/>
      <c r="I55" s="173"/>
      <c r="J55" s="173"/>
      <c r="K55" s="173"/>
      <c r="L55" s="174"/>
      <c r="M55" s="173"/>
      <c r="N55" s="276"/>
      <c r="O55" s="287"/>
      <c r="P55" s="177"/>
      <c r="Q55" s="177"/>
      <c r="R55" s="177"/>
      <c r="S55" s="177"/>
      <c r="T55" s="210"/>
      <c r="U55" s="177"/>
      <c r="V55" s="178"/>
      <c r="W55" s="177"/>
      <c r="X55" s="177"/>
      <c r="Y55" s="177"/>
      <c r="Z55" s="177"/>
      <c r="AA55" s="288"/>
      <c r="AB55" s="458"/>
      <c r="AC55" s="453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0"/>
      <c r="B56" s="209"/>
      <c r="C56" s="251"/>
      <c r="D56" s="260"/>
      <c r="E56" s="199"/>
      <c r="F56" s="200"/>
      <c r="G56" s="261"/>
      <c r="H56" s="275"/>
      <c r="I56" s="173"/>
      <c r="J56" s="173"/>
      <c r="K56" s="173"/>
      <c r="L56" s="174"/>
      <c r="M56" s="173"/>
      <c r="N56" s="276"/>
      <c r="O56" s="287"/>
      <c r="P56" s="177"/>
      <c r="Q56" s="177"/>
      <c r="R56" s="177"/>
      <c r="S56" s="177"/>
      <c r="T56" s="210"/>
      <c r="U56" s="177"/>
      <c r="V56" s="178"/>
      <c r="W56" s="177"/>
      <c r="X56" s="177"/>
      <c r="Y56" s="177"/>
      <c r="Z56" s="177"/>
      <c r="AA56" s="288"/>
      <c r="AB56" s="458"/>
      <c r="AC56" s="453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0"/>
      <c r="B57" s="209"/>
      <c r="C57" s="251"/>
      <c r="D57" s="260"/>
      <c r="E57" s="199"/>
      <c r="F57" s="200"/>
      <c r="G57" s="261"/>
      <c r="H57" s="275"/>
      <c r="I57" s="173"/>
      <c r="J57" s="173"/>
      <c r="K57" s="173"/>
      <c r="L57" s="174"/>
      <c r="M57" s="173"/>
      <c r="N57" s="276"/>
      <c r="O57" s="287"/>
      <c r="P57" s="177"/>
      <c r="Q57" s="177"/>
      <c r="R57" s="177"/>
      <c r="S57" s="177"/>
      <c r="T57" s="210"/>
      <c r="U57" s="177"/>
      <c r="V57" s="178"/>
      <c r="W57" s="177"/>
      <c r="X57" s="177"/>
      <c r="Y57" s="177"/>
      <c r="Z57" s="177"/>
      <c r="AA57" s="288"/>
      <c r="AB57" s="287"/>
      <c r="AC57" s="288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0"/>
      <c r="B58" s="209"/>
      <c r="C58" s="251"/>
      <c r="D58" s="260"/>
      <c r="E58" s="199"/>
      <c r="F58" s="200"/>
      <c r="G58" s="261"/>
      <c r="H58" s="275"/>
      <c r="I58" s="173"/>
      <c r="J58" s="173"/>
      <c r="K58" s="173"/>
      <c r="L58" s="174"/>
      <c r="M58" s="173"/>
      <c r="N58" s="276"/>
      <c r="O58" s="287"/>
      <c r="P58" s="177"/>
      <c r="Q58" s="177"/>
      <c r="R58" s="177"/>
      <c r="S58" s="177"/>
      <c r="T58" s="210"/>
      <c r="U58" s="177"/>
      <c r="V58" s="178"/>
      <c r="W58" s="177"/>
      <c r="X58" s="177"/>
      <c r="Y58" s="177"/>
      <c r="Z58" s="177"/>
      <c r="AA58" s="288"/>
      <c r="AB58" s="458"/>
      <c r="AC58" s="453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0"/>
      <c r="B59" s="209"/>
      <c r="C59" s="251"/>
      <c r="D59" s="260"/>
      <c r="E59" s="199"/>
      <c r="F59" s="200"/>
      <c r="G59" s="261"/>
      <c r="H59" s="275"/>
      <c r="I59" s="173"/>
      <c r="J59" s="173"/>
      <c r="K59" s="173"/>
      <c r="L59" s="174"/>
      <c r="M59" s="173"/>
      <c r="N59" s="276"/>
      <c r="O59" s="287"/>
      <c r="P59" s="177"/>
      <c r="Q59" s="177"/>
      <c r="R59" s="177"/>
      <c r="S59" s="177"/>
      <c r="T59" s="210"/>
      <c r="U59" s="177"/>
      <c r="V59" s="178"/>
      <c r="W59" s="177"/>
      <c r="X59" s="177"/>
      <c r="Y59" s="177"/>
      <c r="Z59" s="177"/>
      <c r="AA59" s="288"/>
      <c r="AB59" s="458"/>
      <c r="AC59" s="453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0"/>
      <c r="B60" s="209"/>
      <c r="C60" s="251"/>
      <c r="D60" s="260"/>
      <c r="E60" s="199"/>
      <c r="F60" s="200"/>
      <c r="G60" s="261"/>
      <c r="H60" s="275"/>
      <c r="I60" s="173"/>
      <c r="J60" s="173"/>
      <c r="K60" s="173"/>
      <c r="L60" s="174"/>
      <c r="M60" s="173"/>
      <c r="N60" s="276"/>
      <c r="O60" s="287"/>
      <c r="P60" s="177"/>
      <c r="Q60" s="177"/>
      <c r="R60" s="177"/>
      <c r="S60" s="177"/>
      <c r="T60" s="210"/>
      <c r="U60" s="177"/>
      <c r="V60" s="178"/>
      <c r="W60" s="177"/>
      <c r="X60" s="177"/>
      <c r="Y60" s="177"/>
      <c r="Z60" s="177"/>
      <c r="AA60" s="288"/>
      <c r="AB60" s="287"/>
      <c r="AC60" s="288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0"/>
      <c r="B61" s="209"/>
      <c r="C61" s="251"/>
      <c r="D61" s="260"/>
      <c r="E61" s="199"/>
      <c r="F61" s="200"/>
      <c r="G61" s="261"/>
      <c r="H61" s="275"/>
      <c r="I61" s="173"/>
      <c r="J61" s="173"/>
      <c r="K61" s="173"/>
      <c r="L61" s="174"/>
      <c r="M61" s="173"/>
      <c r="N61" s="276"/>
      <c r="O61" s="287"/>
      <c r="P61" s="177"/>
      <c r="Q61" s="177"/>
      <c r="R61" s="177"/>
      <c r="S61" s="177"/>
      <c r="T61" s="210"/>
      <c r="U61" s="177"/>
      <c r="V61" s="178"/>
      <c r="W61" s="177"/>
      <c r="X61" s="177"/>
      <c r="Y61" s="177"/>
      <c r="Z61" s="177"/>
      <c r="AA61" s="288"/>
      <c r="AB61" s="287"/>
      <c r="AC61" s="288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0"/>
      <c r="B62" s="209"/>
      <c r="C62" s="251"/>
      <c r="D62" s="260"/>
      <c r="E62" s="199"/>
      <c r="F62" s="200"/>
      <c r="G62" s="261"/>
      <c r="H62" s="275"/>
      <c r="I62" s="173"/>
      <c r="J62" s="173"/>
      <c r="K62" s="173"/>
      <c r="L62" s="174"/>
      <c r="M62" s="173"/>
      <c r="N62" s="276"/>
      <c r="O62" s="287"/>
      <c r="P62" s="177"/>
      <c r="Q62" s="177"/>
      <c r="R62" s="177"/>
      <c r="S62" s="177"/>
      <c r="T62" s="210"/>
      <c r="U62" s="177"/>
      <c r="V62" s="178"/>
      <c r="W62" s="177"/>
      <c r="X62" s="177"/>
      <c r="Y62" s="177"/>
      <c r="Z62" s="177"/>
      <c r="AA62" s="288"/>
      <c r="AB62" s="287"/>
      <c r="AC62" s="288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0"/>
      <c r="B63" s="209"/>
      <c r="C63" s="251"/>
      <c r="D63" s="260"/>
      <c r="E63" s="199"/>
      <c r="F63" s="200"/>
      <c r="G63" s="261"/>
      <c r="H63" s="275"/>
      <c r="I63" s="173"/>
      <c r="J63" s="173"/>
      <c r="K63" s="173"/>
      <c r="L63" s="174"/>
      <c r="M63" s="173"/>
      <c r="N63" s="276"/>
      <c r="O63" s="287"/>
      <c r="P63" s="177"/>
      <c r="Q63" s="177"/>
      <c r="R63" s="177"/>
      <c r="S63" s="177"/>
      <c r="T63" s="210"/>
      <c r="U63" s="177"/>
      <c r="V63" s="178"/>
      <c r="W63" s="177"/>
      <c r="X63" s="177"/>
      <c r="Y63" s="177"/>
      <c r="Z63" s="177"/>
      <c r="AA63" s="288"/>
      <c r="AB63" s="458"/>
      <c r="AC63" s="453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0"/>
      <c r="B64" s="209"/>
      <c r="C64" s="251"/>
      <c r="D64" s="260"/>
      <c r="E64" s="199"/>
      <c r="F64" s="200"/>
      <c r="G64" s="261"/>
      <c r="H64" s="275"/>
      <c r="I64" s="173"/>
      <c r="J64" s="173"/>
      <c r="K64" s="173"/>
      <c r="L64" s="174"/>
      <c r="M64" s="173"/>
      <c r="N64" s="276"/>
      <c r="O64" s="287"/>
      <c r="P64" s="177"/>
      <c r="Q64" s="177"/>
      <c r="R64" s="177"/>
      <c r="S64" s="177"/>
      <c r="T64" s="210"/>
      <c r="U64" s="177"/>
      <c r="V64" s="178"/>
      <c r="W64" s="177"/>
      <c r="X64" s="177"/>
      <c r="Y64" s="177"/>
      <c r="Z64" s="177"/>
      <c r="AA64" s="288"/>
      <c r="AB64" s="458"/>
      <c r="AC64" s="453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7" s="162" customFormat="1" ht="12" customHeight="1" x14ac:dyDescent="0.25">
      <c r="A65" s="250"/>
      <c r="B65" s="209"/>
      <c r="C65" s="251"/>
      <c r="D65" s="260"/>
      <c r="E65" s="199"/>
      <c r="F65" s="200"/>
      <c r="G65" s="261"/>
      <c r="H65" s="275"/>
      <c r="I65" s="173"/>
      <c r="J65" s="173"/>
      <c r="K65" s="173"/>
      <c r="L65" s="174"/>
      <c r="M65" s="173"/>
      <c r="N65" s="276"/>
      <c r="O65" s="287"/>
      <c r="P65" s="177"/>
      <c r="Q65" s="177"/>
      <c r="R65" s="177"/>
      <c r="S65" s="177"/>
      <c r="T65" s="210"/>
      <c r="U65" s="177"/>
      <c r="V65" s="178"/>
      <c r="W65" s="177"/>
      <c r="X65" s="177"/>
      <c r="Y65" s="177"/>
      <c r="Z65" s="177"/>
      <c r="AA65" s="288"/>
      <c r="AB65" s="287"/>
      <c r="AC65" s="288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7" s="162" customFormat="1" ht="12" customHeight="1" x14ac:dyDescent="0.25">
      <c r="A66" s="250"/>
      <c r="B66" s="209"/>
      <c r="C66" s="251"/>
      <c r="D66" s="260"/>
      <c r="E66" s="199"/>
      <c r="F66" s="200"/>
      <c r="G66" s="261"/>
      <c r="H66" s="275"/>
      <c r="I66" s="173"/>
      <c r="J66" s="173"/>
      <c r="K66" s="173"/>
      <c r="L66" s="174"/>
      <c r="M66" s="173"/>
      <c r="N66" s="276"/>
      <c r="O66" s="287"/>
      <c r="P66" s="17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288"/>
      <c r="AB66" s="458"/>
      <c r="AC66" s="453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7" s="162" customFormat="1" ht="12" customHeight="1" x14ac:dyDescent="0.25">
      <c r="A67" s="250"/>
      <c r="B67" s="209"/>
      <c r="C67" s="251"/>
      <c r="D67" s="260"/>
      <c r="E67" s="199"/>
      <c r="F67" s="200"/>
      <c r="G67" s="261"/>
      <c r="H67" s="275"/>
      <c r="I67" s="173"/>
      <c r="J67" s="173"/>
      <c r="K67" s="173"/>
      <c r="L67" s="174"/>
      <c r="M67" s="173"/>
      <c r="N67" s="276"/>
      <c r="O67" s="287"/>
      <c r="P67" s="177"/>
      <c r="Q67" s="177"/>
      <c r="R67" s="177"/>
      <c r="S67" s="177"/>
      <c r="T67" s="210"/>
      <c r="U67" s="177"/>
      <c r="V67" s="178"/>
      <c r="W67" s="177"/>
      <c r="X67" s="177"/>
      <c r="Y67" s="177"/>
      <c r="Z67" s="177"/>
      <c r="AA67" s="288"/>
      <c r="AB67" s="458"/>
      <c r="AC67" s="453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7" s="162" customFormat="1" ht="12" customHeight="1" x14ac:dyDescent="0.25">
      <c r="A68" s="250"/>
      <c r="B68" s="209"/>
      <c r="C68" s="251"/>
      <c r="D68" s="260"/>
      <c r="E68" s="199"/>
      <c r="F68" s="200"/>
      <c r="G68" s="261"/>
      <c r="H68" s="275"/>
      <c r="I68" s="173"/>
      <c r="J68" s="173"/>
      <c r="K68" s="173"/>
      <c r="L68" s="174"/>
      <c r="M68" s="173"/>
      <c r="N68" s="276"/>
      <c r="O68" s="287"/>
      <c r="P68" s="177"/>
      <c r="Q68" s="177"/>
      <c r="R68" s="177"/>
      <c r="S68" s="177"/>
      <c r="T68" s="210"/>
      <c r="U68" s="177"/>
      <c r="V68" s="178"/>
      <c r="W68" s="177"/>
      <c r="X68" s="177"/>
      <c r="Y68" s="177"/>
      <c r="Z68" s="177"/>
      <c r="AA68" s="288"/>
      <c r="AB68" s="287"/>
      <c r="AC68" s="288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7" s="162" customFormat="1" ht="12" customHeight="1" x14ac:dyDescent="0.25">
      <c r="A69" s="250"/>
      <c r="B69" s="209"/>
      <c r="C69" s="251"/>
      <c r="D69" s="260"/>
      <c r="E69" s="199"/>
      <c r="F69" s="200"/>
      <c r="G69" s="261"/>
      <c r="H69" s="275"/>
      <c r="I69" s="173"/>
      <c r="J69" s="173"/>
      <c r="K69" s="173"/>
      <c r="L69" s="174"/>
      <c r="M69" s="173"/>
      <c r="N69" s="276"/>
      <c r="O69" s="287"/>
      <c r="P69" s="177"/>
      <c r="Q69" s="177"/>
      <c r="R69" s="177"/>
      <c r="S69" s="177"/>
      <c r="T69" s="210"/>
      <c r="U69" s="177"/>
      <c r="V69" s="178"/>
      <c r="W69" s="177"/>
      <c r="X69" s="177"/>
      <c r="Y69" s="177"/>
      <c r="Z69" s="177"/>
      <c r="AA69" s="288"/>
      <c r="AB69" s="287"/>
      <c r="AC69" s="288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7" s="162" customFormat="1" ht="12" customHeight="1" x14ac:dyDescent="0.25">
      <c r="A70" s="250"/>
      <c r="B70" s="209"/>
      <c r="C70" s="251"/>
      <c r="D70" s="260"/>
      <c r="E70" s="199"/>
      <c r="F70" s="200"/>
      <c r="G70" s="261"/>
      <c r="H70" s="275"/>
      <c r="I70" s="173"/>
      <c r="J70" s="173"/>
      <c r="K70" s="173"/>
      <c r="L70" s="174"/>
      <c r="M70" s="173"/>
      <c r="N70" s="276"/>
      <c r="O70" s="287"/>
      <c r="P70" s="177"/>
      <c r="Q70" s="177"/>
      <c r="R70" s="177"/>
      <c r="S70" s="177"/>
      <c r="T70" s="210"/>
      <c r="U70" s="177"/>
      <c r="V70" s="178"/>
      <c r="W70" s="177"/>
      <c r="X70" s="177"/>
      <c r="Y70" s="177"/>
      <c r="Z70" s="177"/>
      <c r="AA70" s="288"/>
      <c r="AB70" s="458"/>
      <c r="AC70" s="453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7" s="162" customFormat="1" ht="12" customHeight="1" x14ac:dyDescent="0.25">
      <c r="A71" s="250"/>
      <c r="B71" s="209"/>
      <c r="C71" s="251"/>
      <c r="D71" s="260"/>
      <c r="E71" s="199"/>
      <c r="F71" s="200"/>
      <c r="G71" s="261"/>
      <c r="H71" s="275"/>
      <c r="I71" s="173"/>
      <c r="J71" s="173"/>
      <c r="K71" s="173"/>
      <c r="L71" s="174"/>
      <c r="M71" s="173"/>
      <c r="N71" s="276"/>
      <c r="O71" s="287"/>
      <c r="P71" s="177"/>
      <c r="Q71" s="177"/>
      <c r="R71" s="177"/>
      <c r="S71" s="177"/>
      <c r="T71" s="210"/>
      <c r="U71" s="177"/>
      <c r="V71" s="178"/>
      <c r="W71" s="177"/>
      <c r="X71" s="177"/>
      <c r="Y71" s="177"/>
      <c r="Z71" s="177"/>
      <c r="AA71" s="288"/>
      <c r="AB71" s="458"/>
      <c r="AC71" s="453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7" s="162" customFormat="1" ht="12" customHeight="1" x14ac:dyDescent="0.25">
      <c r="A72" s="250"/>
      <c r="B72" s="209"/>
      <c r="C72" s="251"/>
      <c r="D72" s="260"/>
      <c r="E72" s="199"/>
      <c r="F72" s="200"/>
      <c r="G72" s="261"/>
      <c r="H72" s="275"/>
      <c r="I72" s="173"/>
      <c r="J72" s="173"/>
      <c r="K72" s="173"/>
      <c r="L72" s="174"/>
      <c r="M72" s="173"/>
      <c r="N72" s="276"/>
      <c r="O72" s="287"/>
      <c r="P72" s="177"/>
      <c r="Q72" s="177"/>
      <c r="R72" s="177"/>
      <c r="S72" s="177"/>
      <c r="T72" s="210"/>
      <c r="U72" s="177"/>
      <c r="V72" s="178"/>
      <c r="W72" s="177"/>
      <c r="X72" s="177"/>
      <c r="Y72" s="177"/>
      <c r="Z72" s="177"/>
      <c r="AA72" s="288"/>
      <c r="AB72" s="287"/>
      <c r="AC72" s="288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7" s="162" customFormat="1" ht="12" customHeight="1" x14ac:dyDescent="0.25">
      <c r="A73" s="250"/>
      <c r="B73" s="209"/>
      <c r="C73" s="251"/>
      <c r="D73" s="260"/>
      <c r="E73" s="199"/>
      <c r="F73" s="200"/>
      <c r="G73" s="261"/>
      <c r="H73" s="275"/>
      <c r="I73" s="173"/>
      <c r="J73" s="173"/>
      <c r="K73" s="173"/>
      <c r="L73" s="174"/>
      <c r="M73" s="173"/>
      <c r="N73" s="276"/>
      <c r="O73" s="287"/>
      <c r="P73" s="177"/>
      <c r="Q73" s="177"/>
      <c r="R73" s="177"/>
      <c r="S73" s="177"/>
      <c r="T73" s="210"/>
      <c r="U73" s="177"/>
      <c r="V73" s="178"/>
      <c r="W73" s="177"/>
      <c r="X73" s="177"/>
      <c r="Y73" s="177"/>
      <c r="Z73" s="177"/>
      <c r="AA73" s="288"/>
      <c r="AB73" s="287"/>
      <c r="AC73" s="288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7" s="162" customFormat="1" ht="12" customHeight="1" x14ac:dyDescent="0.25">
      <c r="A74" s="250"/>
      <c r="B74" s="209"/>
      <c r="C74" s="251"/>
      <c r="D74" s="260"/>
      <c r="E74" s="199"/>
      <c r="F74" s="200"/>
      <c r="G74" s="261"/>
      <c r="H74" s="275"/>
      <c r="I74" s="173"/>
      <c r="J74" s="173"/>
      <c r="K74" s="173"/>
      <c r="L74" s="174"/>
      <c r="M74" s="173"/>
      <c r="N74" s="276"/>
      <c r="O74" s="287"/>
      <c r="P74" s="177"/>
      <c r="Q74" s="177"/>
      <c r="R74" s="177"/>
      <c r="S74" s="177"/>
      <c r="T74" s="210"/>
      <c r="U74" s="177"/>
      <c r="V74" s="178"/>
      <c r="W74" s="177"/>
      <c r="X74" s="177"/>
      <c r="Y74" s="177"/>
      <c r="Z74" s="177"/>
      <c r="AA74" s="288"/>
      <c r="AB74" s="287"/>
      <c r="AC74" s="288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7" s="162" customFormat="1" ht="12" customHeight="1" x14ac:dyDescent="0.25">
      <c r="A75" s="440"/>
      <c r="B75" s="441"/>
      <c r="C75" s="442"/>
      <c r="D75" s="443"/>
      <c r="E75" s="444"/>
      <c r="F75" s="445"/>
      <c r="G75" s="446"/>
      <c r="H75" s="447"/>
      <c r="I75" s="448"/>
      <c r="J75" s="448"/>
      <c r="K75" s="448"/>
      <c r="L75" s="449"/>
      <c r="M75" s="448"/>
      <c r="N75" s="459"/>
      <c r="O75" s="458"/>
      <c r="P75" s="450"/>
      <c r="Q75" s="450"/>
      <c r="R75" s="450"/>
      <c r="S75" s="450"/>
      <c r="T75" s="451"/>
      <c r="U75" s="450"/>
      <c r="V75" s="452"/>
      <c r="W75" s="450"/>
      <c r="X75" s="450"/>
      <c r="Y75" s="450"/>
      <c r="Z75" s="450"/>
      <c r="AA75" s="463"/>
      <c r="AB75" s="458"/>
      <c r="AC75" s="453"/>
      <c r="AD75" s="160"/>
      <c r="AE75" s="160"/>
      <c r="AF75" s="160"/>
      <c r="AG75" s="160"/>
      <c r="AH75" s="160"/>
      <c r="AI75" s="160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</row>
    <row r="76" spans="1:117" s="162" customFormat="1" ht="12" customHeight="1" x14ac:dyDescent="0.25">
      <c r="A76" s="250"/>
      <c r="B76" s="209"/>
      <c r="C76" s="251"/>
      <c r="D76" s="260"/>
      <c r="E76" s="199"/>
      <c r="F76" s="200"/>
      <c r="G76" s="261"/>
      <c r="H76" s="275"/>
      <c r="I76" s="173"/>
      <c r="J76" s="173"/>
      <c r="K76" s="173"/>
      <c r="L76" s="174"/>
      <c r="M76" s="173"/>
      <c r="N76" s="276"/>
      <c r="O76" s="287"/>
      <c r="P76" s="177"/>
      <c r="Q76" s="177"/>
      <c r="R76" s="177"/>
      <c r="S76" s="177"/>
      <c r="T76" s="210"/>
      <c r="U76" s="177"/>
      <c r="V76" s="178"/>
      <c r="W76" s="177"/>
      <c r="X76" s="177"/>
      <c r="Y76" s="177"/>
      <c r="Z76" s="177"/>
      <c r="AA76" s="288"/>
      <c r="AB76" s="458"/>
      <c r="AC76" s="453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7" s="162" customFormat="1" ht="12" customHeight="1" x14ac:dyDescent="0.25">
      <c r="A77" s="250"/>
      <c r="B77" s="209"/>
      <c r="C77" s="251"/>
      <c r="D77" s="260"/>
      <c r="E77" s="199"/>
      <c r="F77" s="200"/>
      <c r="G77" s="261"/>
      <c r="H77" s="275"/>
      <c r="I77" s="173"/>
      <c r="J77" s="173"/>
      <c r="K77" s="173"/>
      <c r="L77" s="174"/>
      <c r="M77" s="173"/>
      <c r="N77" s="276"/>
      <c r="O77" s="287"/>
      <c r="P77" s="177"/>
      <c r="Q77" s="177"/>
      <c r="R77" s="177"/>
      <c r="S77" s="177"/>
      <c r="T77" s="210"/>
      <c r="U77" s="177"/>
      <c r="V77" s="178"/>
      <c r="W77" s="177"/>
      <c r="X77" s="177"/>
      <c r="Y77" s="177"/>
      <c r="Z77" s="177"/>
      <c r="AA77" s="288"/>
      <c r="AB77" s="458"/>
      <c r="AC77" s="453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7" s="162" customFormat="1" ht="12" customHeight="1" x14ac:dyDescent="0.25">
      <c r="A78" s="250"/>
      <c r="B78" s="209"/>
      <c r="C78" s="251"/>
      <c r="D78" s="260"/>
      <c r="E78" s="199"/>
      <c r="F78" s="200"/>
      <c r="G78" s="261"/>
      <c r="H78" s="275"/>
      <c r="I78" s="173"/>
      <c r="J78" s="173"/>
      <c r="K78" s="173"/>
      <c r="L78" s="174"/>
      <c r="M78" s="173"/>
      <c r="N78" s="276"/>
      <c r="O78" s="287"/>
      <c r="P78" s="177"/>
      <c r="Q78" s="177"/>
      <c r="R78" s="177"/>
      <c r="S78" s="177"/>
      <c r="T78" s="210"/>
      <c r="U78" s="177"/>
      <c r="V78" s="178"/>
      <c r="W78" s="177"/>
      <c r="X78" s="177"/>
      <c r="Y78" s="177"/>
      <c r="Z78" s="177"/>
      <c r="AA78" s="288"/>
      <c r="AB78" s="287"/>
      <c r="AC78" s="288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7" s="162" customFormat="1" ht="12" customHeight="1" x14ac:dyDescent="0.25">
      <c r="A79" s="250"/>
      <c r="B79" s="209"/>
      <c r="C79" s="251"/>
      <c r="D79" s="260"/>
      <c r="E79" s="199"/>
      <c r="F79" s="200"/>
      <c r="G79" s="261"/>
      <c r="H79" s="275"/>
      <c r="I79" s="173"/>
      <c r="J79" s="173"/>
      <c r="K79" s="173"/>
      <c r="L79" s="174"/>
      <c r="M79" s="173"/>
      <c r="N79" s="276"/>
      <c r="O79" s="287"/>
      <c r="P79" s="177"/>
      <c r="Q79" s="177"/>
      <c r="R79" s="177"/>
      <c r="S79" s="177"/>
      <c r="T79" s="210"/>
      <c r="U79" s="177"/>
      <c r="V79" s="178"/>
      <c r="W79" s="177"/>
      <c r="X79" s="177"/>
      <c r="Y79" s="177"/>
      <c r="Z79" s="177"/>
      <c r="AA79" s="288"/>
      <c r="AB79" s="458"/>
      <c r="AC79" s="453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7" s="162" customFormat="1" ht="12" customHeight="1" x14ac:dyDescent="0.25">
      <c r="A80" s="250"/>
      <c r="B80" s="209"/>
      <c r="C80" s="251"/>
      <c r="D80" s="260"/>
      <c r="E80" s="199"/>
      <c r="F80" s="200"/>
      <c r="G80" s="261"/>
      <c r="H80" s="275"/>
      <c r="I80" s="173"/>
      <c r="J80" s="173"/>
      <c r="K80" s="173"/>
      <c r="L80" s="174"/>
      <c r="M80" s="173"/>
      <c r="N80" s="276"/>
      <c r="O80" s="287"/>
      <c r="P80" s="177"/>
      <c r="Q80" s="177"/>
      <c r="R80" s="177"/>
      <c r="S80" s="177"/>
      <c r="T80" s="210"/>
      <c r="U80" s="177"/>
      <c r="V80" s="178"/>
      <c r="W80" s="177"/>
      <c r="X80" s="177"/>
      <c r="Y80" s="177"/>
      <c r="Z80" s="177"/>
      <c r="AA80" s="288"/>
      <c r="AB80" s="458"/>
      <c r="AC80" s="453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7" s="162" customFormat="1" ht="12" customHeight="1" x14ac:dyDescent="0.25">
      <c r="A81" s="250"/>
      <c r="B81" s="209"/>
      <c r="C81" s="251"/>
      <c r="D81" s="260"/>
      <c r="E81" s="199"/>
      <c r="F81" s="200"/>
      <c r="G81" s="261"/>
      <c r="H81" s="275"/>
      <c r="I81" s="173"/>
      <c r="J81" s="173"/>
      <c r="K81" s="173"/>
      <c r="L81" s="174"/>
      <c r="M81" s="173"/>
      <c r="N81" s="276"/>
      <c r="O81" s="287"/>
      <c r="P81" s="177"/>
      <c r="Q81" s="177"/>
      <c r="R81" s="177"/>
      <c r="S81" s="177"/>
      <c r="T81" s="210"/>
      <c r="U81" s="177"/>
      <c r="V81" s="178"/>
      <c r="W81" s="177"/>
      <c r="X81" s="177"/>
      <c r="Y81" s="177"/>
      <c r="Z81" s="177"/>
      <c r="AA81" s="288"/>
      <c r="AB81" s="287"/>
      <c r="AC81" s="288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7" s="162" customFormat="1" ht="12" customHeight="1" x14ac:dyDescent="0.25">
      <c r="A82" s="250"/>
      <c r="B82" s="209"/>
      <c r="C82" s="251"/>
      <c r="D82" s="260"/>
      <c r="E82" s="199"/>
      <c r="F82" s="200"/>
      <c r="G82" s="261"/>
      <c r="H82" s="275"/>
      <c r="I82" s="173"/>
      <c r="J82" s="173"/>
      <c r="K82" s="173"/>
      <c r="L82" s="174"/>
      <c r="M82" s="173"/>
      <c r="N82" s="276"/>
      <c r="O82" s="287"/>
      <c r="P82" s="177"/>
      <c r="Q82" s="177"/>
      <c r="R82" s="177"/>
      <c r="S82" s="177"/>
      <c r="T82" s="210"/>
      <c r="U82" s="177"/>
      <c r="V82" s="178"/>
      <c r="W82" s="177"/>
      <c r="X82" s="177"/>
      <c r="Y82" s="177"/>
      <c r="Z82" s="177"/>
      <c r="AA82" s="288"/>
      <c r="AB82" s="458"/>
      <c r="AC82" s="453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7" s="162" customFormat="1" ht="12" customHeight="1" x14ac:dyDescent="0.25">
      <c r="A83" s="250"/>
      <c r="B83" s="209"/>
      <c r="C83" s="251"/>
      <c r="D83" s="260"/>
      <c r="E83" s="199"/>
      <c r="F83" s="200"/>
      <c r="G83" s="261"/>
      <c r="H83" s="275"/>
      <c r="I83" s="173"/>
      <c r="J83" s="173"/>
      <c r="K83" s="173"/>
      <c r="L83" s="174"/>
      <c r="M83" s="173"/>
      <c r="N83" s="276"/>
      <c r="O83" s="287"/>
      <c r="P83" s="177"/>
      <c r="Q83" s="177"/>
      <c r="R83" s="177"/>
      <c r="S83" s="177"/>
      <c r="T83" s="210"/>
      <c r="U83" s="177"/>
      <c r="V83" s="178"/>
      <c r="W83" s="177"/>
      <c r="X83" s="177"/>
      <c r="Y83" s="177"/>
      <c r="Z83" s="177"/>
      <c r="AA83" s="288"/>
      <c r="AB83" s="458"/>
      <c r="AC83" s="453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7" s="162" customFormat="1" ht="12" customHeight="1" x14ac:dyDescent="0.25">
      <c r="A84" s="250"/>
      <c r="B84" s="209"/>
      <c r="C84" s="251"/>
      <c r="D84" s="260"/>
      <c r="E84" s="199"/>
      <c r="F84" s="200"/>
      <c r="G84" s="261"/>
      <c r="H84" s="275"/>
      <c r="I84" s="173"/>
      <c r="J84" s="173"/>
      <c r="K84" s="173"/>
      <c r="L84" s="174"/>
      <c r="M84" s="173"/>
      <c r="N84" s="276"/>
      <c r="O84" s="287"/>
      <c r="P84" s="177"/>
      <c r="Q84" s="177"/>
      <c r="R84" s="177"/>
      <c r="S84" s="177"/>
      <c r="T84" s="210"/>
      <c r="U84" s="177"/>
      <c r="V84" s="178"/>
      <c r="W84" s="177"/>
      <c r="X84" s="177"/>
      <c r="Y84" s="177"/>
      <c r="Z84" s="177"/>
      <c r="AA84" s="288"/>
      <c r="AB84" s="287"/>
      <c r="AC84" s="288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7" s="162" customFormat="1" ht="12" customHeight="1" x14ac:dyDescent="0.25">
      <c r="A85" s="250"/>
      <c r="B85" s="209"/>
      <c r="C85" s="251"/>
      <c r="D85" s="260"/>
      <c r="E85" s="199"/>
      <c r="F85" s="200"/>
      <c r="G85" s="261"/>
      <c r="H85" s="275"/>
      <c r="I85" s="173"/>
      <c r="J85" s="173"/>
      <c r="K85" s="173"/>
      <c r="L85" s="174"/>
      <c r="M85" s="173"/>
      <c r="N85" s="276"/>
      <c r="O85" s="287"/>
      <c r="P85" s="177"/>
      <c r="Q85" s="177"/>
      <c r="R85" s="177"/>
      <c r="S85" s="177"/>
      <c r="T85" s="210"/>
      <c r="U85" s="177"/>
      <c r="V85" s="178"/>
      <c r="W85" s="177"/>
      <c r="X85" s="177"/>
      <c r="Y85" s="177"/>
      <c r="Z85" s="177"/>
      <c r="AA85" s="288"/>
      <c r="AB85" s="458"/>
      <c r="AC85" s="453"/>
      <c r="AD85" s="160"/>
      <c r="AE85" s="160"/>
      <c r="AF85" s="160"/>
      <c r="AG85" s="160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</row>
    <row r="86" spans="1:117" s="162" customFormat="1" ht="12" customHeight="1" x14ac:dyDescent="0.25">
      <c r="A86" s="250"/>
      <c r="B86" s="209"/>
      <c r="C86" s="251"/>
      <c r="D86" s="260"/>
      <c r="E86" s="199"/>
      <c r="F86" s="200"/>
      <c r="G86" s="261"/>
      <c r="H86" s="275"/>
      <c r="I86" s="173"/>
      <c r="J86" s="173"/>
      <c r="K86" s="173"/>
      <c r="L86" s="174"/>
      <c r="M86" s="173"/>
      <c r="N86" s="276"/>
      <c r="O86" s="287"/>
      <c r="P86" s="177"/>
      <c r="Q86" s="177"/>
      <c r="R86" s="177"/>
      <c r="S86" s="177"/>
      <c r="T86" s="210"/>
      <c r="U86" s="177"/>
      <c r="V86" s="178"/>
      <c r="W86" s="177"/>
      <c r="X86" s="177"/>
      <c r="Y86" s="177"/>
      <c r="Z86" s="177"/>
      <c r="AA86" s="288"/>
      <c r="AB86" s="458"/>
      <c r="AC86" s="453"/>
      <c r="AD86" s="160"/>
      <c r="AE86" s="160"/>
      <c r="AF86" s="160"/>
      <c r="AG86" s="160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</row>
    <row r="87" spans="1:117" s="162" customFormat="1" ht="12" customHeight="1" x14ac:dyDescent="0.25">
      <c r="A87" s="250"/>
      <c r="B87" s="209"/>
      <c r="C87" s="251"/>
      <c r="D87" s="260"/>
      <c r="E87" s="199"/>
      <c r="F87" s="200"/>
      <c r="G87" s="261"/>
      <c r="H87" s="275"/>
      <c r="I87" s="173"/>
      <c r="J87" s="173"/>
      <c r="K87" s="173"/>
      <c r="L87" s="174"/>
      <c r="M87" s="173"/>
      <c r="N87" s="276"/>
      <c r="O87" s="287"/>
      <c r="P87" s="177"/>
      <c r="Q87" s="177"/>
      <c r="R87" s="177"/>
      <c r="S87" s="177"/>
      <c r="T87" s="210"/>
      <c r="U87" s="177"/>
      <c r="V87" s="178"/>
      <c r="W87" s="177"/>
      <c r="X87" s="177"/>
      <c r="Y87" s="177"/>
      <c r="Z87" s="177"/>
      <c r="AA87" s="288"/>
      <c r="AB87" s="287"/>
      <c r="AC87" s="288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7" s="162" customFormat="1" ht="12" customHeight="1" x14ac:dyDescent="0.25">
      <c r="A88" s="250"/>
      <c r="B88" s="209"/>
      <c r="C88" s="251"/>
      <c r="D88" s="260"/>
      <c r="E88" s="199"/>
      <c r="F88" s="200"/>
      <c r="G88" s="261"/>
      <c r="H88" s="275"/>
      <c r="I88" s="173"/>
      <c r="J88" s="173"/>
      <c r="K88" s="173"/>
      <c r="L88" s="174"/>
      <c r="M88" s="173"/>
      <c r="N88" s="276"/>
      <c r="O88" s="287"/>
      <c r="P88" s="177"/>
      <c r="Q88" s="177"/>
      <c r="R88" s="177"/>
      <c r="S88" s="177"/>
      <c r="T88" s="210"/>
      <c r="U88" s="177"/>
      <c r="V88" s="178"/>
      <c r="W88" s="177"/>
      <c r="X88" s="177"/>
      <c r="Y88" s="177"/>
      <c r="Z88" s="177"/>
      <c r="AA88" s="288"/>
      <c r="AB88" s="458"/>
      <c r="AC88" s="453"/>
      <c r="AD88" s="160"/>
      <c r="AE88" s="160"/>
      <c r="AF88" s="160"/>
      <c r="AG88" s="160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</row>
    <row r="89" spans="1:117" s="162" customFormat="1" ht="12" customHeight="1" x14ac:dyDescent="0.25">
      <c r="A89" s="250"/>
      <c r="B89" s="209"/>
      <c r="C89" s="251"/>
      <c r="D89" s="260"/>
      <c r="E89" s="199"/>
      <c r="F89" s="200"/>
      <c r="G89" s="261"/>
      <c r="H89" s="275"/>
      <c r="I89" s="173"/>
      <c r="J89" s="173"/>
      <c r="K89" s="173"/>
      <c r="L89" s="174"/>
      <c r="M89" s="173"/>
      <c r="N89" s="276"/>
      <c r="O89" s="287"/>
      <c r="P89" s="177"/>
      <c r="Q89" s="177"/>
      <c r="R89" s="177"/>
      <c r="S89" s="177"/>
      <c r="T89" s="210"/>
      <c r="U89" s="177"/>
      <c r="V89" s="178"/>
      <c r="W89" s="177"/>
      <c r="X89" s="177"/>
      <c r="Y89" s="177"/>
      <c r="Z89" s="177"/>
      <c r="AA89" s="288"/>
      <c r="AB89" s="458"/>
      <c r="AC89" s="453"/>
      <c r="AD89" s="160"/>
      <c r="AE89" s="160"/>
      <c r="AF89" s="160"/>
      <c r="AG89" s="160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</row>
    <row r="90" spans="1:117" s="162" customFormat="1" ht="12" customHeight="1" x14ac:dyDescent="0.25">
      <c r="A90" s="250"/>
      <c r="B90" s="209"/>
      <c r="C90" s="251"/>
      <c r="D90" s="260"/>
      <c r="E90" s="199"/>
      <c r="F90" s="200"/>
      <c r="G90" s="261"/>
      <c r="H90" s="275"/>
      <c r="I90" s="173"/>
      <c r="J90" s="173"/>
      <c r="K90" s="173"/>
      <c r="L90" s="174"/>
      <c r="M90" s="173"/>
      <c r="N90" s="276"/>
      <c r="O90" s="287"/>
      <c r="P90" s="177"/>
      <c r="Q90" s="177"/>
      <c r="R90" s="177"/>
      <c r="S90" s="177"/>
      <c r="T90" s="210"/>
      <c r="U90" s="177"/>
      <c r="V90" s="178"/>
      <c r="W90" s="177"/>
      <c r="X90" s="177"/>
      <c r="Y90" s="177"/>
      <c r="Z90" s="177"/>
      <c r="AA90" s="288"/>
      <c r="AB90" s="287"/>
      <c r="AC90" s="288"/>
      <c r="AD90" s="160"/>
      <c r="AE90" s="160"/>
      <c r="AF90" s="160"/>
      <c r="AG90" s="160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</row>
    <row r="91" spans="1:117" s="162" customFormat="1" ht="12" customHeight="1" x14ac:dyDescent="0.25">
      <c r="A91" s="250"/>
      <c r="B91" s="209"/>
      <c r="C91" s="251"/>
      <c r="D91" s="260"/>
      <c r="E91" s="199"/>
      <c r="F91" s="200"/>
      <c r="G91" s="261"/>
      <c r="H91" s="275"/>
      <c r="I91" s="173"/>
      <c r="J91" s="173"/>
      <c r="K91" s="173"/>
      <c r="L91" s="174"/>
      <c r="M91" s="173"/>
      <c r="N91" s="276"/>
      <c r="O91" s="287"/>
      <c r="P91" s="177"/>
      <c r="Q91" s="177"/>
      <c r="R91" s="177"/>
      <c r="S91" s="177"/>
      <c r="T91" s="210"/>
      <c r="U91" s="177"/>
      <c r="V91" s="178"/>
      <c r="W91" s="177"/>
      <c r="X91" s="177"/>
      <c r="Y91" s="177"/>
      <c r="Z91" s="177"/>
      <c r="AA91" s="288"/>
      <c r="AB91" s="287"/>
      <c r="AC91" s="288"/>
      <c r="AD91" s="160"/>
      <c r="AE91" s="160"/>
      <c r="AF91" s="160"/>
      <c r="AG91" s="160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</row>
    <row r="92" spans="1:117" s="162" customFormat="1" ht="12" customHeight="1" x14ac:dyDescent="0.25">
      <c r="A92" s="250"/>
      <c r="B92" s="209"/>
      <c r="C92" s="251"/>
      <c r="D92" s="260"/>
      <c r="E92" s="199"/>
      <c r="F92" s="200"/>
      <c r="G92" s="261"/>
      <c r="H92" s="275"/>
      <c r="I92" s="173"/>
      <c r="J92" s="173"/>
      <c r="K92" s="173"/>
      <c r="L92" s="174"/>
      <c r="M92" s="173"/>
      <c r="N92" s="276"/>
      <c r="O92" s="287"/>
      <c r="P92" s="177"/>
      <c r="Q92" s="177"/>
      <c r="R92" s="177"/>
      <c r="S92" s="177"/>
      <c r="T92" s="210"/>
      <c r="U92" s="177"/>
      <c r="V92" s="178"/>
      <c r="W92" s="177"/>
      <c r="X92" s="177"/>
      <c r="Y92" s="177"/>
      <c r="Z92" s="177"/>
      <c r="AA92" s="288"/>
      <c r="AB92" s="287"/>
      <c r="AC92" s="288"/>
      <c r="AD92" s="160"/>
      <c r="AE92" s="160"/>
      <c r="AF92" s="160"/>
      <c r="AG92" s="160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</row>
    <row r="93" spans="1:117" s="162" customFormat="1" ht="12" customHeight="1" x14ac:dyDescent="0.25">
      <c r="A93" s="440"/>
      <c r="B93" s="441"/>
      <c r="C93" s="442"/>
      <c r="D93" s="443"/>
      <c r="E93" s="444"/>
      <c r="F93" s="445"/>
      <c r="G93" s="446"/>
      <c r="H93" s="447"/>
      <c r="I93" s="448"/>
      <c r="J93" s="448"/>
      <c r="K93" s="448"/>
      <c r="L93" s="449"/>
      <c r="M93" s="448"/>
      <c r="N93" s="459"/>
      <c r="O93" s="458"/>
      <c r="P93" s="450"/>
      <c r="Q93" s="450"/>
      <c r="R93" s="450"/>
      <c r="S93" s="450"/>
      <c r="T93" s="451"/>
      <c r="U93" s="450"/>
      <c r="V93" s="452"/>
      <c r="W93" s="450"/>
      <c r="X93" s="450"/>
      <c r="Y93" s="450"/>
      <c r="Z93" s="450"/>
      <c r="AA93" s="463"/>
      <c r="AB93" s="458"/>
      <c r="AC93" s="453"/>
      <c r="AD93" s="160"/>
      <c r="AE93" s="160"/>
      <c r="AF93" s="160"/>
      <c r="AG93" s="160"/>
      <c r="AH93" s="160"/>
      <c r="AI93" s="160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</row>
    <row r="94" spans="1:117" s="162" customFormat="1" ht="12" customHeight="1" x14ac:dyDescent="0.25">
      <c r="A94" s="250"/>
      <c r="B94" s="209"/>
      <c r="C94" s="251"/>
      <c r="D94" s="260"/>
      <c r="E94" s="199"/>
      <c r="F94" s="200"/>
      <c r="G94" s="261"/>
      <c r="H94" s="275"/>
      <c r="I94" s="173"/>
      <c r="J94" s="173"/>
      <c r="K94" s="173"/>
      <c r="L94" s="174"/>
      <c r="M94" s="173"/>
      <c r="N94" s="276"/>
      <c r="O94" s="287"/>
      <c r="P94" s="177"/>
      <c r="Q94" s="177"/>
      <c r="R94" s="177"/>
      <c r="S94" s="177"/>
      <c r="T94" s="210"/>
      <c r="U94" s="177"/>
      <c r="V94" s="178"/>
      <c r="W94" s="177"/>
      <c r="X94" s="177"/>
      <c r="Y94" s="177"/>
      <c r="Z94" s="177"/>
      <c r="AA94" s="288"/>
      <c r="AB94" s="458"/>
      <c r="AC94" s="453"/>
      <c r="AD94" s="160"/>
      <c r="AE94" s="160"/>
      <c r="AF94" s="160"/>
      <c r="AG94" s="160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</row>
    <row r="95" spans="1:117" s="162" customFormat="1" ht="12" customHeight="1" x14ac:dyDescent="0.25">
      <c r="A95" s="250"/>
      <c r="B95" s="209"/>
      <c r="C95" s="251"/>
      <c r="D95" s="260"/>
      <c r="E95" s="199"/>
      <c r="F95" s="200"/>
      <c r="G95" s="261"/>
      <c r="H95" s="275"/>
      <c r="I95" s="173"/>
      <c r="J95" s="173"/>
      <c r="K95" s="173"/>
      <c r="L95" s="174"/>
      <c r="M95" s="173"/>
      <c r="N95" s="276"/>
      <c r="O95" s="287"/>
      <c r="P95" s="177"/>
      <c r="Q95" s="177"/>
      <c r="R95" s="177"/>
      <c r="S95" s="177"/>
      <c r="T95" s="210"/>
      <c r="U95" s="177"/>
      <c r="V95" s="178"/>
      <c r="W95" s="177"/>
      <c r="X95" s="177"/>
      <c r="Y95" s="177"/>
      <c r="Z95" s="177"/>
      <c r="AA95" s="288"/>
      <c r="AB95" s="458"/>
      <c r="AC95" s="453"/>
      <c r="AD95" s="160"/>
      <c r="AE95" s="160"/>
      <c r="AF95" s="160"/>
      <c r="AG95" s="160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</row>
    <row r="96" spans="1:117" s="162" customFormat="1" ht="12" customHeight="1" x14ac:dyDescent="0.25">
      <c r="A96" s="250"/>
      <c r="B96" s="209"/>
      <c r="C96" s="251"/>
      <c r="D96" s="260"/>
      <c r="E96" s="199"/>
      <c r="F96" s="200"/>
      <c r="G96" s="261"/>
      <c r="H96" s="275"/>
      <c r="I96" s="173"/>
      <c r="J96" s="173"/>
      <c r="K96" s="173"/>
      <c r="L96" s="174"/>
      <c r="M96" s="173"/>
      <c r="N96" s="276"/>
      <c r="O96" s="287"/>
      <c r="P96" s="177"/>
      <c r="Q96" s="177"/>
      <c r="R96" s="177"/>
      <c r="S96" s="177"/>
      <c r="T96" s="210"/>
      <c r="U96" s="177"/>
      <c r="V96" s="178"/>
      <c r="W96" s="177"/>
      <c r="X96" s="177"/>
      <c r="Y96" s="177"/>
      <c r="Z96" s="177"/>
      <c r="AA96" s="288"/>
      <c r="AB96" s="287"/>
      <c r="AC96" s="288"/>
      <c r="AD96" s="160"/>
      <c r="AE96" s="160"/>
      <c r="AF96" s="160"/>
      <c r="AG96" s="160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</row>
    <row r="97" spans="1:117" s="162" customFormat="1" ht="12" customHeight="1" x14ac:dyDescent="0.25">
      <c r="A97" s="250"/>
      <c r="B97" s="209"/>
      <c r="C97" s="251"/>
      <c r="D97" s="260"/>
      <c r="E97" s="199"/>
      <c r="F97" s="200"/>
      <c r="G97" s="261"/>
      <c r="H97" s="275"/>
      <c r="I97" s="173"/>
      <c r="J97" s="173"/>
      <c r="K97" s="173"/>
      <c r="L97" s="174"/>
      <c r="M97" s="173"/>
      <c r="N97" s="276"/>
      <c r="O97" s="287"/>
      <c r="P97" s="177"/>
      <c r="Q97" s="177"/>
      <c r="R97" s="177"/>
      <c r="S97" s="177"/>
      <c r="T97" s="210"/>
      <c r="U97" s="177"/>
      <c r="V97" s="178"/>
      <c r="W97" s="177"/>
      <c r="X97" s="177"/>
      <c r="Y97" s="177"/>
      <c r="Z97" s="177"/>
      <c r="AA97" s="288"/>
      <c r="AB97" s="458"/>
      <c r="AC97" s="453"/>
      <c r="AD97" s="160"/>
      <c r="AE97" s="160"/>
      <c r="AF97" s="160"/>
      <c r="AG97" s="160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</row>
    <row r="98" spans="1:117" s="162" customFormat="1" ht="12" customHeight="1" x14ac:dyDescent="0.25">
      <c r="A98" s="250"/>
      <c r="B98" s="209"/>
      <c r="C98" s="251"/>
      <c r="D98" s="260"/>
      <c r="E98" s="199"/>
      <c r="F98" s="200"/>
      <c r="G98" s="261"/>
      <c r="H98" s="275"/>
      <c r="I98" s="173"/>
      <c r="J98" s="173"/>
      <c r="K98" s="173"/>
      <c r="L98" s="174"/>
      <c r="M98" s="173"/>
      <c r="N98" s="276"/>
      <c r="O98" s="287"/>
      <c r="P98" s="177"/>
      <c r="Q98" s="177"/>
      <c r="R98" s="177"/>
      <c r="S98" s="177"/>
      <c r="T98" s="210"/>
      <c r="U98" s="177"/>
      <c r="V98" s="178"/>
      <c r="W98" s="177"/>
      <c r="X98" s="177"/>
      <c r="Y98" s="177"/>
      <c r="Z98" s="177"/>
      <c r="AA98" s="288"/>
      <c r="AB98" s="458"/>
      <c r="AC98" s="453"/>
      <c r="AD98" s="160"/>
      <c r="AE98" s="160"/>
      <c r="AF98" s="160"/>
      <c r="AG98" s="160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</row>
    <row r="99" spans="1:117" s="162" customFormat="1" ht="12" customHeight="1" x14ac:dyDescent="0.25">
      <c r="A99" s="250"/>
      <c r="B99" s="209"/>
      <c r="C99" s="251"/>
      <c r="D99" s="260"/>
      <c r="E99" s="199"/>
      <c r="F99" s="200"/>
      <c r="G99" s="261"/>
      <c r="H99" s="275"/>
      <c r="I99" s="173"/>
      <c r="J99" s="173"/>
      <c r="K99" s="173"/>
      <c r="L99" s="174"/>
      <c r="M99" s="173"/>
      <c r="N99" s="276"/>
      <c r="O99" s="287"/>
      <c r="P99" s="17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288"/>
      <c r="AB99" s="287"/>
      <c r="AC99" s="288"/>
      <c r="AD99" s="160"/>
      <c r="AE99" s="160"/>
      <c r="AF99" s="160"/>
      <c r="AG99" s="160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</row>
    <row r="100" spans="1:117" s="162" customFormat="1" ht="12" customHeight="1" x14ac:dyDescent="0.25">
      <c r="A100" s="250"/>
      <c r="B100" s="209"/>
      <c r="C100" s="251"/>
      <c r="D100" s="260"/>
      <c r="E100" s="199"/>
      <c r="F100" s="200"/>
      <c r="G100" s="261"/>
      <c r="H100" s="275"/>
      <c r="I100" s="173"/>
      <c r="J100" s="173"/>
      <c r="K100" s="173"/>
      <c r="L100" s="174"/>
      <c r="M100" s="173"/>
      <c r="N100" s="276"/>
      <c r="O100" s="287"/>
      <c r="P100" s="177"/>
      <c r="Q100" s="177"/>
      <c r="R100" s="177"/>
      <c r="S100" s="177"/>
      <c r="T100" s="210"/>
      <c r="U100" s="177"/>
      <c r="V100" s="178"/>
      <c r="W100" s="177"/>
      <c r="X100" s="177"/>
      <c r="Y100" s="177"/>
      <c r="Z100" s="177"/>
      <c r="AA100" s="288"/>
      <c r="AB100" s="458"/>
      <c r="AC100" s="453"/>
      <c r="AD100" s="160"/>
      <c r="AE100" s="160"/>
      <c r="AF100" s="160"/>
      <c r="AG100" s="160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</row>
    <row r="101" spans="1:117" s="162" customFormat="1" ht="12" customHeight="1" x14ac:dyDescent="0.25">
      <c r="A101" s="250"/>
      <c r="B101" s="209"/>
      <c r="C101" s="251"/>
      <c r="D101" s="260"/>
      <c r="E101" s="199"/>
      <c r="F101" s="200"/>
      <c r="G101" s="261"/>
      <c r="H101" s="275"/>
      <c r="I101" s="173"/>
      <c r="J101" s="173"/>
      <c r="K101" s="173"/>
      <c r="L101" s="174"/>
      <c r="M101" s="173"/>
      <c r="N101" s="276"/>
      <c r="O101" s="287"/>
      <c r="P101" s="177"/>
      <c r="Q101" s="177"/>
      <c r="R101" s="177"/>
      <c r="S101" s="177"/>
      <c r="T101" s="210"/>
      <c r="U101" s="177"/>
      <c r="V101" s="178"/>
      <c r="W101" s="177"/>
      <c r="X101" s="177"/>
      <c r="Y101" s="177"/>
      <c r="Z101" s="177"/>
      <c r="AA101" s="288"/>
      <c r="AB101" s="458"/>
      <c r="AC101" s="453"/>
      <c r="AD101" s="160"/>
      <c r="AE101" s="160"/>
      <c r="AF101" s="160"/>
      <c r="AG101" s="160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</row>
    <row r="102" spans="1:117" s="162" customFormat="1" ht="12" customHeight="1" x14ac:dyDescent="0.25">
      <c r="A102" s="250"/>
      <c r="B102" s="209"/>
      <c r="C102" s="251"/>
      <c r="D102" s="260"/>
      <c r="E102" s="199"/>
      <c r="F102" s="200"/>
      <c r="G102" s="261"/>
      <c r="H102" s="275"/>
      <c r="I102" s="173"/>
      <c r="J102" s="173"/>
      <c r="K102" s="173"/>
      <c r="L102" s="174"/>
      <c r="M102" s="173"/>
      <c r="N102" s="276"/>
      <c r="O102" s="287"/>
      <c r="P102" s="177"/>
      <c r="Q102" s="177"/>
      <c r="R102" s="177"/>
      <c r="S102" s="177"/>
      <c r="T102" s="210"/>
      <c r="U102" s="177"/>
      <c r="V102" s="178"/>
      <c r="W102" s="177"/>
      <c r="X102" s="177"/>
      <c r="Y102" s="177"/>
      <c r="Z102" s="177"/>
      <c r="AA102" s="288"/>
      <c r="AB102" s="458"/>
      <c r="AC102" s="453"/>
      <c r="AD102" s="160"/>
      <c r="AE102" s="160"/>
      <c r="AF102" s="160"/>
      <c r="AG102" s="160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</row>
    <row r="103" spans="1:117" s="162" customFormat="1" ht="12" customHeight="1" x14ac:dyDescent="0.25">
      <c r="A103" s="250"/>
      <c r="B103" s="209"/>
      <c r="C103" s="251"/>
      <c r="D103" s="260"/>
      <c r="E103" s="199"/>
      <c r="F103" s="200"/>
      <c r="G103" s="261"/>
      <c r="H103" s="275"/>
      <c r="I103" s="173"/>
      <c r="J103" s="173"/>
      <c r="K103" s="173"/>
      <c r="L103" s="174"/>
      <c r="M103" s="173"/>
      <c r="N103" s="276"/>
      <c r="O103" s="287"/>
      <c r="P103" s="17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288"/>
      <c r="AB103" s="458"/>
      <c r="AC103" s="453"/>
      <c r="AD103" s="160"/>
      <c r="AE103" s="160"/>
      <c r="AF103" s="160"/>
      <c r="AG103" s="160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</row>
    <row r="104" spans="1:117" s="162" customFormat="1" ht="12" customHeight="1" x14ac:dyDescent="0.25">
      <c r="A104" s="250"/>
      <c r="B104" s="345"/>
      <c r="C104" s="251"/>
      <c r="D104" s="260"/>
      <c r="E104" s="199"/>
      <c r="F104" s="200"/>
      <c r="G104" s="261"/>
      <c r="H104" s="275"/>
      <c r="I104" s="173"/>
      <c r="J104" s="173"/>
      <c r="K104" s="173"/>
      <c r="L104" s="174"/>
      <c r="M104" s="173"/>
      <c r="N104" s="276"/>
      <c r="O104" s="287"/>
      <c r="P104" s="177"/>
      <c r="Q104" s="177"/>
      <c r="R104" s="177"/>
      <c r="S104" s="177"/>
      <c r="T104" s="210"/>
      <c r="U104" s="177"/>
      <c r="V104" s="178"/>
      <c r="W104" s="177"/>
      <c r="X104" s="177"/>
      <c r="Y104" s="177"/>
      <c r="Z104" s="177"/>
      <c r="AA104" s="288"/>
      <c r="AB104" s="458"/>
      <c r="AC104" s="453"/>
      <c r="AD104" s="160"/>
      <c r="AE104" s="160"/>
      <c r="AF104" s="160"/>
      <c r="AG104" s="160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</row>
    <row r="105" spans="1:117" s="162" customFormat="1" ht="12" customHeight="1" x14ac:dyDescent="0.25">
      <c r="A105" s="250"/>
      <c r="B105" s="345"/>
      <c r="C105" s="251"/>
      <c r="D105" s="260"/>
      <c r="E105" s="199"/>
      <c r="F105" s="200"/>
      <c r="G105" s="261"/>
      <c r="H105" s="275"/>
      <c r="I105" s="173"/>
      <c r="J105" s="173"/>
      <c r="K105" s="173"/>
      <c r="L105" s="174"/>
      <c r="M105" s="173"/>
      <c r="N105" s="276"/>
      <c r="O105" s="287"/>
      <c r="P105" s="17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288"/>
      <c r="AB105" s="458"/>
      <c r="AC105" s="453"/>
      <c r="AD105" s="160"/>
      <c r="AE105" s="160"/>
      <c r="AF105" s="160"/>
      <c r="AG105" s="160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</row>
    <row r="106" spans="1:117" s="162" customFormat="1" ht="12" customHeight="1" x14ac:dyDescent="0.25">
      <c r="A106" s="250"/>
      <c r="B106" s="209"/>
      <c r="C106" s="251"/>
      <c r="D106" s="260"/>
      <c r="E106" s="199"/>
      <c r="F106" s="200"/>
      <c r="G106" s="261"/>
      <c r="H106" s="275"/>
      <c r="I106" s="173"/>
      <c r="J106" s="173"/>
      <c r="K106" s="173"/>
      <c r="L106" s="174"/>
      <c r="M106" s="173"/>
      <c r="N106" s="276"/>
      <c r="O106" s="287"/>
      <c r="P106" s="177"/>
      <c r="Q106" s="177"/>
      <c r="R106" s="177"/>
      <c r="S106" s="177"/>
      <c r="T106" s="210"/>
      <c r="U106" s="177"/>
      <c r="V106" s="178"/>
      <c r="W106" s="177"/>
      <c r="X106" s="177"/>
      <c r="Y106" s="177"/>
      <c r="Z106" s="177"/>
      <c r="AA106" s="288"/>
      <c r="AB106" s="458"/>
      <c r="AC106" s="453"/>
      <c r="AD106" s="160"/>
      <c r="AE106" s="160"/>
      <c r="AF106" s="160"/>
      <c r="AG106" s="160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</row>
    <row r="107" spans="1:117" s="162" customFormat="1" ht="12" customHeight="1" x14ac:dyDescent="0.25">
      <c r="A107" s="250"/>
      <c r="B107" s="209"/>
      <c r="C107" s="251"/>
      <c r="D107" s="260"/>
      <c r="E107" s="199"/>
      <c r="F107" s="200"/>
      <c r="G107" s="261"/>
      <c r="H107" s="275"/>
      <c r="I107" s="173"/>
      <c r="J107" s="173"/>
      <c r="K107" s="173"/>
      <c r="L107" s="174"/>
      <c r="M107" s="173"/>
      <c r="N107" s="276"/>
      <c r="O107" s="287"/>
      <c r="P107" s="177"/>
      <c r="Q107" s="177"/>
      <c r="R107" s="177"/>
      <c r="S107" s="177"/>
      <c r="T107" s="210"/>
      <c r="U107" s="177"/>
      <c r="V107" s="178"/>
      <c r="W107" s="177"/>
      <c r="X107" s="177"/>
      <c r="Y107" s="177"/>
      <c r="Z107" s="177"/>
      <c r="AA107" s="288"/>
      <c r="AB107" s="458"/>
      <c r="AC107" s="453"/>
      <c r="AD107" s="160"/>
      <c r="AE107" s="160"/>
      <c r="AF107" s="160"/>
      <c r="AG107" s="160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</row>
    <row r="108" spans="1:117" s="162" customFormat="1" ht="12" customHeight="1" x14ac:dyDescent="0.25">
      <c r="A108" s="250"/>
      <c r="B108" s="209"/>
      <c r="C108" s="251"/>
      <c r="D108" s="260"/>
      <c r="E108" s="199"/>
      <c r="F108" s="200"/>
      <c r="G108" s="261"/>
      <c r="H108" s="275"/>
      <c r="I108" s="173"/>
      <c r="J108" s="173"/>
      <c r="K108" s="173"/>
      <c r="L108" s="174"/>
      <c r="M108" s="173"/>
      <c r="N108" s="276"/>
      <c r="O108" s="287"/>
      <c r="P108" s="177"/>
      <c r="Q108" s="177"/>
      <c r="R108" s="177"/>
      <c r="S108" s="177"/>
      <c r="T108" s="210"/>
      <c r="U108" s="177"/>
      <c r="V108" s="178"/>
      <c r="W108" s="177"/>
      <c r="X108" s="177"/>
      <c r="Y108" s="177"/>
      <c r="Z108" s="177"/>
      <c r="AA108" s="288"/>
      <c r="AB108" s="458"/>
      <c r="AC108" s="453"/>
      <c r="AD108" s="160"/>
      <c r="AE108" s="160"/>
      <c r="AF108" s="160"/>
      <c r="AG108" s="160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</row>
    <row r="109" spans="1:117" s="162" customFormat="1" ht="12" customHeight="1" x14ac:dyDescent="0.25">
      <c r="A109" s="250"/>
      <c r="B109" s="209"/>
      <c r="C109" s="251"/>
      <c r="D109" s="260"/>
      <c r="E109" s="199"/>
      <c r="F109" s="200"/>
      <c r="G109" s="261"/>
      <c r="H109" s="275"/>
      <c r="I109" s="173"/>
      <c r="J109" s="173"/>
      <c r="K109" s="173"/>
      <c r="L109" s="174"/>
      <c r="M109" s="173"/>
      <c r="N109" s="276"/>
      <c r="O109" s="287"/>
      <c r="P109" s="177"/>
      <c r="Q109" s="177"/>
      <c r="R109" s="177"/>
      <c r="S109" s="177"/>
      <c r="T109" s="210"/>
      <c r="U109" s="177"/>
      <c r="V109" s="178"/>
      <c r="W109" s="177"/>
      <c r="X109" s="177"/>
      <c r="Y109" s="177"/>
      <c r="Z109" s="177"/>
      <c r="AA109" s="288"/>
      <c r="AB109" s="458"/>
      <c r="AC109" s="453"/>
      <c r="AD109" s="160"/>
      <c r="AE109" s="160"/>
      <c r="AF109" s="160"/>
      <c r="AG109" s="160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</row>
    <row r="110" spans="1:117" s="162" customFormat="1" ht="12" customHeight="1" x14ac:dyDescent="0.25">
      <c r="A110" s="250"/>
      <c r="B110" s="209"/>
      <c r="C110" s="251"/>
      <c r="D110" s="260"/>
      <c r="E110" s="199"/>
      <c r="F110" s="200"/>
      <c r="G110" s="261"/>
      <c r="H110" s="275"/>
      <c r="I110" s="173"/>
      <c r="J110" s="173"/>
      <c r="K110" s="173"/>
      <c r="L110" s="174"/>
      <c r="M110" s="173"/>
      <c r="N110" s="276"/>
      <c r="O110" s="287"/>
      <c r="P110" s="177"/>
      <c r="Q110" s="177"/>
      <c r="R110" s="177"/>
      <c r="S110" s="177"/>
      <c r="T110" s="210"/>
      <c r="U110" s="177"/>
      <c r="V110" s="178"/>
      <c r="W110" s="177"/>
      <c r="X110" s="177"/>
      <c r="Y110" s="177"/>
      <c r="Z110" s="177"/>
      <c r="AA110" s="288"/>
      <c r="AB110" s="458"/>
      <c r="AC110" s="453"/>
      <c r="AD110" s="160"/>
      <c r="AE110" s="160"/>
      <c r="AF110" s="160"/>
      <c r="AG110" s="160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</row>
    <row r="111" spans="1:117" s="162" customFormat="1" ht="12" customHeight="1" x14ac:dyDescent="0.25">
      <c r="A111" s="250"/>
      <c r="B111" s="209"/>
      <c r="C111" s="251"/>
      <c r="D111" s="260"/>
      <c r="E111" s="199"/>
      <c r="F111" s="200"/>
      <c r="G111" s="261"/>
      <c r="H111" s="275"/>
      <c r="I111" s="173"/>
      <c r="J111" s="173"/>
      <c r="K111" s="173"/>
      <c r="L111" s="174"/>
      <c r="M111" s="173"/>
      <c r="N111" s="276"/>
      <c r="O111" s="287"/>
      <c r="P111" s="177"/>
      <c r="Q111" s="177"/>
      <c r="R111" s="177"/>
      <c r="S111" s="177"/>
      <c r="T111" s="210"/>
      <c r="U111" s="177"/>
      <c r="V111" s="178"/>
      <c r="W111" s="177"/>
      <c r="X111" s="177"/>
      <c r="Y111" s="177"/>
      <c r="Z111" s="177"/>
      <c r="AA111" s="464"/>
      <c r="AB111" s="287"/>
      <c r="AC111" s="288"/>
      <c r="AD111" s="160"/>
      <c r="AE111" s="160"/>
      <c r="AF111" s="160"/>
      <c r="AG111" s="160"/>
      <c r="AH111" s="160"/>
      <c r="AI111" s="160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  <c r="DL111" s="161"/>
      <c r="DM111" s="161"/>
    </row>
    <row r="112" spans="1:117" s="162" customFormat="1" ht="12" customHeight="1" x14ac:dyDescent="0.25">
      <c r="A112" s="250"/>
      <c r="B112" s="209"/>
      <c r="C112" s="251"/>
      <c r="D112" s="260"/>
      <c r="E112" s="199"/>
      <c r="F112" s="200"/>
      <c r="G112" s="261"/>
      <c r="H112" s="275"/>
      <c r="I112" s="173"/>
      <c r="J112" s="173"/>
      <c r="K112" s="173"/>
      <c r="L112" s="174"/>
      <c r="M112" s="173"/>
      <c r="N112" s="276"/>
      <c r="O112" s="287"/>
      <c r="P112" s="177"/>
      <c r="Q112" s="177"/>
      <c r="R112" s="177"/>
      <c r="S112" s="177"/>
      <c r="T112" s="210"/>
      <c r="U112" s="177"/>
      <c r="V112" s="178"/>
      <c r="W112" s="177"/>
      <c r="X112" s="177"/>
      <c r="Y112" s="177"/>
      <c r="Z112" s="177"/>
      <c r="AA112" s="288"/>
      <c r="AB112" s="458"/>
      <c r="AC112" s="453"/>
      <c r="AD112" s="160"/>
      <c r="AE112" s="160"/>
      <c r="AF112" s="160"/>
      <c r="AG112" s="160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</row>
    <row r="113" spans="1:115" s="9" customFormat="1" ht="11" thickBot="1" x14ac:dyDescent="0.3">
      <c r="A113" s="252" t="s">
        <v>36</v>
      </c>
      <c r="B113" s="253"/>
      <c r="C113" s="254"/>
      <c r="D113" s="262">
        <f t="shared" ref="D113:AC113" si="0">SUM(D6:D112)</f>
        <v>0</v>
      </c>
      <c r="E113" s="263">
        <f t="shared" si="0"/>
        <v>0</v>
      </c>
      <c r="F113" s="264">
        <f t="shared" si="0"/>
        <v>0</v>
      </c>
      <c r="G113" s="265">
        <f t="shared" si="0"/>
        <v>0</v>
      </c>
      <c r="H113" s="262">
        <f t="shared" si="0"/>
        <v>0</v>
      </c>
      <c r="I113" s="263">
        <f t="shared" si="0"/>
        <v>0</v>
      </c>
      <c r="J113" s="263">
        <f t="shared" si="0"/>
        <v>0</v>
      </c>
      <c r="K113" s="263">
        <f t="shared" si="0"/>
        <v>0</v>
      </c>
      <c r="L113" s="263">
        <f t="shared" si="0"/>
        <v>0</v>
      </c>
      <c r="M113" s="263">
        <f t="shared" si="0"/>
        <v>0</v>
      </c>
      <c r="N113" s="277">
        <f t="shared" si="0"/>
        <v>0</v>
      </c>
      <c r="O113" s="289">
        <f t="shared" si="0"/>
        <v>0</v>
      </c>
      <c r="P113" s="290">
        <f t="shared" si="0"/>
        <v>0</v>
      </c>
      <c r="Q113" s="290">
        <f t="shared" si="0"/>
        <v>0</v>
      </c>
      <c r="R113" s="290">
        <f t="shared" si="0"/>
        <v>0</v>
      </c>
      <c r="S113" s="290">
        <f t="shared" si="0"/>
        <v>0</v>
      </c>
      <c r="T113" s="290">
        <f t="shared" si="0"/>
        <v>0</v>
      </c>
      <c r="U113" s="290">
        <f t="shared" si="0"/>
        <v>0</v>
      </c>
      <c r="V113" s="290">
        <f t="shared" si="0"/>
        <v>0</v>
      </c>
      <c r="W113" s="290">
        <f t="shared" si="0"/>
        <v>0</v>
      </c>
      <c r="X113" s="290">
        <f t="shared" si="0"/>
        <v>0</v>
      </c>
      <c r="Y113" s="290">
        <f t="shared" si="0"/>
        <v>0</v>
      </c>
      <c r="Z113" s="290">
        <f t="shared" si="0"/>
        <v>0</v>
      </c>
      <c r="AA113" s="291">
        <f t="shared" si="0"/>
        <v>0</v>
      </c>
      <c r="AB113" s="289">
        <f t="shared" si="0"/>
        <v>0</v>
      </c>
      <c r="AC113" s="291">
        <f t="shared" si="0"/>
        <v>0</v>
      </c>
      <c r="AD113" s="36"/>
      <c r="AE113" s="36"/>
      <c r="AF113" s="36"/>
      <c r="AG113" s="3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</row>
    <row r="114" spans="1:115" s="37" customFormat="1" ht="11.5" thickTop="1" thickBot="1" x14ac:dyDescent="0.3">
      <c r="A114" s="293"/>
      <c r="B114" s="294"/>
      <c r="C114" s="295"/>
      <c r="D114" s="303"/>
      <c r="E114" s="304"/>
      <c r="F114" s="305"/>
      <c r="G114" s="306"/>
      <c r="H114" s="320"/>
      <c r="I114" s="305"/>
      <c r="J114" s="305"/>
      <c r="K114" s="305"/>
      <c r="L114" s="321"/>
      <c r="M114" s="305"/>
      <c r="N114" s="306"/>
      <c r="O114" s="337"/>
      <c r="P114" s="338"/>
      <c r="Q114" s="338"/>
      <c r="R114" s="338"/>
      <c r="S114" s="339"/>
      <c r="T114" s="338"/>
      <c r="U114" s="338"/>
      <c r="V114" s="340"/>
      <c r="W114" s="341"/>
      <c r="X114" s="341"/>
      <c r="Y114" s="341"/>
      <c r="Z114" s="341"/>
      <c r="AA114" s="342"/>
      <c r="AB114" s="469"/>
      <c r="AC114" s="470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</row>
    <row r="115" spans="1:115" s="6" customFormat="1" ht="50" customHeight="1" thickTop="1" thickBot="1" x14ac:dyDescent="0.3">
      <c r="A115" s="296" t="s">
        <v>30</v>
      </c>
      <c r="B115" s="12" t="s">
        <v>9</v>
      </c>
      <c r="C115" s="297"/>
      <c r="D115" s="307" t="s">
        <v>10</v>
      </c>
      <c r="E115" s="211"/>
      <c r="F115" s="211" t="s">
        <v>11</v>
      </c>
      <c r="G115" s="308"/>
      <c r="H115" s="322" t="str">
        <f>H3</f>
        <v>Contributions Normales</v>
      </c>
      <c r="I115" s="13" t="str">
        <f t="shared" ref="I115:AC115" si="1">I3</f>
        <v>Ventes Littérature</v>
      </c>
      <c r="J115" s="13" t="str">
        <f t="shared" si="1"/>
        <v>Recettes Fêtes IGPB</v>
      </c>
      <c r="K115" s="13" t="str">
        <f t="shared" si="1"/>
        <v>Chapeaux Réunion IGPB</v>
      </c>
      <c r="L115" s="14" t="str">
        <f t="shared" si="1"/>
        <v>Recettes Exeption- nelles</v>
      </c>
      <c r="M115" s="15" t="str">
        <f t="shared" si="1"/>
        <v>Virements Internes Livert A</v>
      </c>
      <c r="N115" s="323" t="str">
        <f t="shared" si="1"/>
        <v>Reports Caisse +       BNP( N-1)</v>
      </c>
      <c r="O115" s="266" t="str">
        <f t="shared" si="1"/>
        <v xml:space="preserve">Location local Sauton + charges </v>
      </c>
      <c r="P115" s="268" t="str">
        <f t="shared" si="1"/>
        <v>Electicité - Eaux Local Sauton</v>
      </c>
      <c r="Q115" s="278" t="str">
        <f t="shared" si="1"/>
        <v>Entretien équipement IGPB, Petits travaux</v>
      </c>
      <c r="R115" s="279" t="str">
        <f t="shared" si="1"/>
        <v>Achat de littérature BSG+ Médailles</v>
      </c>
      <c r="S115" s="280" t="str">
        <f t="shared" si="1"/>
        <v>Achat de littérature Hors (BSG &amp; Médailles)</v>
      </c>
      <c r="T115" s="268" t="str">
        <f t="shared" si="1"/>
        <v>Dépenses Fêtes IGPB</v>
      </c>
      <c r="U115" s="268" t="str">
        <f t="shared" si="1"/>
        <v>Informatique, Téléphone, Abonnement Internet</v>
      </c>
      <c r="V115" s="267" t="str">
        <f t="shared" si="1"/>
        <v>Frais Secrétariat, Lingettes, Gel …</v>
      </c>
      <c r="W115" s="281" t="str">
        <f t="shared" si="1"/>
        <v>Location Salles Réunions</v>
      </c>
      <c r="X115" s="268" t="str">
        <f t="shared" si="1"/>
        <v>Transport parking</v>
      </c>
      <c r="Y115" s="268" t="str">
        <f t="shared" si="1"/>
        <v>Frais Bancaires</v>
      </c>
      <c r="Z115" s="268" t="str">
        <f t="shared" si="1"/>
        <v>Virements internes</v>
      </c>
      <c r="AA115" s="269" t="str">
        <f t="shared" si="1"/>
        <v>Dépenses exception- nelles</v>
      </c>
      <c r="AB115" s="426" t="str">
        <f t="shared" si="1"/>
        <v>Evolutions Informatiques (1500 €)</v>
      </c>
      <c r="AC115" s="269" t="str">
        <f t="shared" si="1"/>
        <v>Gros Travaux Sauton (3000 €)</v>
      </c>
    </row>
    <row r="116" spans="1:115" s="6" customFormat="1" ht="11" thickBot="1" x14ac:dyDescent="0.3">
      <c r="A116" s="298"/>
      <c r="B116" s="16"/>
      <c r="C116" s="299"/>
      <c r="D116" s="309" t="s">
        <v>32</v>
      </c>
      <c r="E116" s="38" t="s">
        <v>33</v>
      </c>
      <c r="F116" s="16" t="s">
        <v>32</v>
      </c>
      <c r="G116" s="310" t="s">
        <v>33</v>
      </c>
      <c r="H116" s="298" t="s">
        <v>32</v>
      </c>
      <c r="I116" s="16" t="s">
        <v>32</v>
      </c>
      <c r="J116" s="16" t="s">
        <v>32</v>
      </c>
      <c r="K116" s="16" t="s">
        <v>32</v>
      </c>
      <c r="L116" s="17" t="s">
        <v>32</v>
      </c>
      <c r="M116" s="18" t="s">
        <v>32</v>
      </c>
      <c r="N116" s="324" t="s">
        <v>32</v>
      </c>
      <c r="O116" s="298" t="s">
        <v>33</v>
      </c>
      <c r="P116" s="16" t="s">
        <v>33</v>
      </c>
      <c r="Q116" s="18" t="s">
        <v>33</v>
      </c>
      <c r="R116" s="18" t="s">
        <v>33</v>
      </c>
      <c r="S116" s="16" t="s">
        <v>33</v>
      </c>
      <c r="T116" s="16" t="s">
        <v>33</v>
      </c>
      <c r="U116" s="16" t="s">
        <v>33</v>
      </c>
      <c r="V116" s="19" t="s">
        <v>33</v>
      </c>
      <c r="W116" s="16" t="s">
        <v>33</v>
      </c>
      <c r="X116" s="16" t="s">
        <v>33</v>
      </c>
      <c r="Y116" s="16" t="s">
        <v>33</v>
      </c>
      <c r="Z116" s="16" t="s">
        <v>33</v>
      </c>
      <c r="AA116" s="343" t="s">
        <v>33</v>
      </c>
      <c r="AB116" s="298" t="s">
        <v>138</v>
      </c>
      <c r="AC116" s="343" t="s">
        <v>138</v>
      </c>
    </row>
    <row r="117" spans="1:115" s="20" customFormat="1" ht="11" thickBot="1" x14ac:dyDescent="0.3">
      <c r="A117" s="300"/>
      <c r="B117" s="301"/>
      <c r="C117" s="302"/>
      <c r="D117" s="311">
        <f t="shared" ref="D117:AC117" si="2">SUM(D5:D112)</f>
        <v>12956.810000000009</v>
      </c>
      <c r="E117" s="312">
        <f t="shared" si="2"/>
        <v>0</v>
      </c>
      <c r="F117" s="312">
        <f t="shared" si="2"/>
        <v>109.70000000000164</v>
      </c>
      <c r="G117" s="313">
        <f t="shared" si="2"/>
        <v>0</v>
      </c>
      <c r="H117" s="325">
        <f t="shared" si="2"/>
        <v>0</v>
      </c>
      <c r="I117" s="326">
        <f t="shared" si="2"/>
        <v>0</v>
      </c>
      <c r="J117" s="326">
        <f t="shared" si="2"/>
        <v>0</v>
      </c>
      <c r="K117" s="326">
        <f t="shared" si="2"/>
        <v>0</v>
      </c>
      <c r="L117" s="326">
        <f t="shared" si="2"/>
        <v>0</v>
      </c>
      <c r="M117" s="326">
        <f t="shared" si="2"/>
        <v>0</v>
      </c>
      <c r="N117" s="327">
        <f t="shared" si="2"/>
        <v>13066.510000000009</v>
      </c>
      <c r="O117" s="325">
        <f t="shared" si="2"/>
        <v>0</v>
      </c>
      <c r="P117" s="326">
        <f t="shared" si="2"/>
        <v>0</v>
      </c>
      <c r="Q117" s="326">
        <f t="shared" si="2"/>
        <v>0</v>
      </c>
      <c r="R117" s="326">
        <f t="shared" si="2"/>
        <v>0</v>
      </c>
      <c r="S117" s="326">
        <f t="shared" si="2"/>
        <v>0</v>
      </c>
      <c r="T117" s="326">
        <f t="shared" si="2"/>
        <v>0</v>
      </c>
      <c r="U117" s="326">
        <f t="shared" si="2"/>
        <v>0</v>
      </c>
      <c r="V117" s="326">
        <f t="shared" si="2"/>
        <v>0</v>
      </c>
      <c r="W117" s="326">
        <f t="shared" si="2"/>
        <v>0</v>
      </c>
      <c r="X117" s="326">
        <f t="shared" si="2"/>
        <v>0</v>
      </c>
      <c r="Y117" s="326">
        <f t="shared" si="2"/>
        <v>0</v>
      </c>
      <c r="Z117" s="326">
        <f t="shared" si="2"/>
        <v>0</v>
      </c>
      <c r="AA117" s="327">
        <f t="shared" si="2"/>
        <v>0</v>
      </c>
      <c r="AB117" s="325">
        <f t="shared" si="2"/>
        <v>0</v>
      </c>
      <c r="AC117" s="327">
        <f t="shared" si="2"/>
        <v>0</v>
      </c>
    </row>
    <row r="118" spans="1:115" s="6" customFormat="1" ht="11.5" thickTop="1" thickBot="1" x14ac:dyDescent="0.3">
      <c r="A118" s="314"/>
      <c r="B118" s="315" t="s">
        <v>37</v>
      </c>
      <c r="C118" s="316"/>
      <c r="D118" s="317">
        <f>SUM(D117-E117)</f>
        <v>12956.810000000009</v>
      </c>
      <c r="E118" s="318"/>
      <c r="F118" s="317">
        <f>SUM(F117-G117)</f>
        <v>109.70000000000164</v>
      </c>
      <c r="G118" s="319"/>
      <c r="H118" s="329"/>
      <c r="I118" s="344"/>
      <c r="J118" s="344"/>
      <c r="K118" s="344" t="s">
        <v>38</v>
      </c>
      <c r="L118" s="331"/>
      <c r="M118" s="330"/>
      <c r="N118" s="332" t="s">
        <v>38</v>
      </c>
      <c r="O118" s="329"/>
      <c r="P118" s="330"/>
      <c r="Q118" s="330" t="s">
        <v>38</v>
      </c>
      <c r="R118" s="330" t="s">
        <v>38</v>
      </c>
      <c r="S118" s="330" t="s">
        <v>38</v>
      </c>
      <c r="T118" s="336"/>
      <c r="U118" s="330" t="s">
        <v>38</v>
      </c>
      <c r="V118" s="336"/>
      <c r="W118" s="330" t="s">
        <v>38</v>
      </c>
      <c r="X118" s="330" t="s">
        <v>38</v>
      </c>
      <c r="Y118" s="330" t="s">
        <v>38</v>
      </c>
      <c r="Z118" s="330" t="s">
        <v>38</v>
      </c>
      <c r="AA118" s="319" t="s">
        <v>38</v>
      </c>
      <c r="AB118" s="329" t="s">
        <v>38</v>
      </c>
      <c r="AC118" s="319" t="s">
        <v>38</v>
      </c>
    </row>
    <row r="119" spans="1:115" s="6" customFormat="1" ht="13.5" thickTop="1" thickBot="1" x14ac:dyDescent="0.3">
      <c r="A119" s="2"/>
      <c r="B119" s="2"/>
      <c r="C119" s="54"/>
      <c r="D119" s="34"/>
      <c r="E119" s="33"/>
      <c r="F119" s="4"/>
      <c r="I119" s="486" t="s">
        <v>39</v>
      </c>
      <c r="J119" s="487"/>
      <c r="K119" s="488"/>
      <c r="L119" s="328">
        <f>SUM(H117:N117)</f>
        <v>13066.510000000009</v>
      </c>
      <c r="N119" s="21"/>
      <c r="O119" s="4"/>
      <c r="P119" s="6" t="s">
        <v>40</v>
      </c>
      <c r="Q119" s="333" t="s">
        <v>38</v>
      </c>
      <c r="R119" s="334">
        <f>SUM(O117:AC117)</f>
        <v>0</v>
      </c>
      <c r="S119" s="335"/>
    </row>
    <row r="120" spans="1:115" s="6" customFormat="1" ht="11" thickBot="1" x14ac:dyDescent="0.3">
      <c r="A120" s="2"/>
      <c r="B120" s="22" t="s">
        <v>41</v>
      </c>
      <c r="C120" s="22"/>
      <c r="D120" s="39" t="s">
        <v>38</v>
      </c>
      <c r="E120" s="179">
        <f>SUM(D117-E117+F117-G117)</f>
        <v>13066.510000000009</v>
      </c>
      <c r="F120" s="24" t="s">
        <v>42</v>
      </c>
      <c r="H120" s="25"/>
      <c r="I120" s="45"/>
      <c r="J120" s="45"/>
      <c r="K120" s="45"/>
      <c r="L120" s="26"/>
      <c r="N120" s="23">
        <f>E117</f>
        <v>0</v>
      </c>
      <c r="O120" s="495">
        <f>SUM(L119-R119)</f>
        <v>13066.510000000009</v>
      </c>
      <c r="P120" s="495"/>
      <c r="Q120" s="481" t="s">
        <v>43</v>
      </c>
      <c r="R120" s="481"/>
      <c r="S120" s="481"/>
    </row>
    <row r="121" spans="1:115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115" s="6" customFormat="1" x14ac:dyDescent="0.25">
      <c r="A122" s="1"/>
      <c r="B122" s="2"/>
      <c r="C122" s="2"/>
      <c r="D122" s="482" t="s">
        <v>44</v>
      </c>
      <c r="E122" s="483"/>
      <c r="F122" s="180">
        <v>103.01</v>
      </c>
      <c r="G122" s="183">
        <f>14760.17-331.82+1171.6</f>
        <v>15599.95</v>
      </c>
      <c r="H122" s="51" t="s">
        <v>45</v>
      </c>
      <c r="I122" s="56"/>
      <c r="J122" s="56"/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115" s="6" customFormat="1" x14ac:dyDescent="0.25">
      <c r="A123" s="1"/>
      <c r="B123" s="2"/>
      <c r="C123" s="2"/>
      <c r="D123" s="484" t="s">
        <v>46</v>
      </c>
      <c r="E123" s="485"/>
      <c r="F123" s="181">
        <v>20.6</v>
      </c>
      <c r="G123" s="183">
        <f>D118</f>
        <v>12956.810000000009</v>
      </c>
      <c r="H123" s="51" t="s">
        <v>47</v>
      </c>
      <c r="I123" s="56"/>
      <c r="J123" s="56"/>
      <c r="K123" s="3"/>
      <c r="L123" s="5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115" s="6" customFormat="1" x14ac:dyDescent="0.25">
      <c r="A124" s="1"/>
      <c r="B124" s="2"/>
      <c r="C124" s="2"/>
      <c r="D124" s="484" t="s">
        <v>48</v>
      </c>
      <c r="E124" s="485"/>
      <c r="F124" s="180">
        <f>3.97</f>
        <v>3.97</v>
      </c>
      <c r="G124" s="184">
        <f>G122-G123</f>
        <v>2643.1399999999921</v>
      </c>
      <c r="H124" s="52" t="s">
        <v>49</v>
      </c>
      <c r="I124" s="3"/>
      <c r="J124" s="3"/>
      <c r="K124" s="3"/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115" s="6" customFormat="1" x14ac:dyDescent="0.25">
      <c r="A125" s="1"/>
      <c r="B125" s="2"/>
      <c r="C125" s="2"/>
      <c r="D125" s="489" t="s">
        <v>49</v>
      </c>
      <c r="E125" s="490"/>
      <c r="F125" s="182">
        <f>F122+F123+F124-F118</f>
        <v>17.879999999998375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D123:E123"/>
    <mergeCell ref="D124:E124"/>
    <mergeCell ref="D125:E125"/>
    <mergeCell ref="A1:D1"/>
    <mergeCell ref="D3:E3"/>
    <mergeCell ref="F3:G3"/>
    <mergeCell ref="I119:K119"/>
    <mergeCell ref="O120:P120"/>
    <mergeCell ref="Q120:S120"/>
    <mergeCell ref="D122:E122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AB0B-6627-49B0-9A15-30949F8F3ECF}">
  <sheetPr>
    <pageSetUpPr fitToPage="1"/>
  </sheetPr>
  <dimension ref="A1:AP1182"/>
  <sheetViews>
    <sheetView showGridLines="0" topLeftCell="A2" workbookViewId="0">
      <selection activeCell="O21" sqref="O21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170</v>
      </c>
      <c r="B2" s="478"/>
      <c r="C2" s="478"/>
      <c r="D2" s="478"/>
      <c r="E2" s="478"/>
      <c r="F2" s="478"/>
      <c r="G2" s="479"/>
      <c r="I2" s="477" t="s">
        <v>169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>
        <v>45388</v>
      </c>
      <c r="B4" s="345" t="s">
        <v>450</v>
      </c>
      <c r="C4" s="189"/>
      <c r="D4" s="188"/>
      <c r="E4" s="200">
        <v>33</v>
      </c>
      <c r="F4" s="188">
        <f>SUM(C4:E4)</f>
        <v>33</v>
      </c>
      <c r="G4" s="192" t="s">
        <v>189</v>
      </c>
      <c r="I4" s="191">
        <v>45384</v>
      </c>
      <c r="J4" s="55" t="s">
        <v>408</v>
      </c>
      <c r="K4" s="185">
        <v>42.8</v>
      </c>
      <c r="L4" s="186"/>
      <c r="M4" s="187"/>
      <c r="N4" s="187">
        <f>SUM(K4:M4)</f>
        <v>42.8</v>
      </c>
      <c r="O4" s="198" t="s">
        <v>189</v>
      </c>
    </row>
    <row r="5" spans="1:42" ht="13" x14ac:dyDescent="0.3">
      <c r="A5" s="250">
        <v>45388</v>
      </c>
      <c r="B5" s="345" t="s">
        <v>451</v>
      </c>
      <c r="C5" s="189"/>
      <c r="D5" s="188"/>
      <c r="E5" s="200">
        <v>15.8</v>
      </c>
      <c r="F5" s="188">
        <f t="shared" ref="F5:F54" si="0">SUM(C5:E5)</f>
        <v>15.8</v>
      </c>
      <c r="G5" s="192" t="s">
        <v>189</v>
      </c>
      <c r="I5" s="191">
        <v>45384</v>
      </c>
      <c r="J5" s="55" t="s">
        <v>366</v>
      </c>
      <c r="K5" s="185">
        <v>42</v>
      </c>
      <c r="L5" s="186"/>
      <c r="M5" s="188"/>
      <c r="N5" s="187">
        <f t="shared" ref="N5:N54" si="1">SUM(K5:M5)</f>
        <v>42</v>
      </c>
      <c r="O5" s="198" t="s">
        <v>189</v>
      </c>
    </row>
    <row r="6" spans="1:42" ht="13" x14ac:dyDescent="0.3">
      <c r="A6" s="250">
        <v>45388</v>
      </c>
      <c r="B6" s="345" t="s">
        <v>452</v>
      </c>
      <c r="C6" s="189"/>
      <c r="D6" s="188">
        <v>22</v>
      </c>
      <c r="E6" s="200"/>
      <c r="F6" s="187">
        <f t="shared" si="0"/>
        <v>22</v>
      </c>
      <c r="G6" s="192" t="s">
        <v>189</v>
      </c>
      <c r="I6" s="191">
        <v>45386</v>
      </c>
      <c r="J6" s="55" t="s">
        <v>372</v>
      </c>
      <c r="K6" s="185">
        <v>150</v>
      </c>
      <c r="L6" s="186"/>
      <c r="M6" s="188"/>
      <c r="N6" s="188">
        <f t="shared" si="1"/>
        <v>150</v>
      </c>
      <c r="O6" s="198" t="s">
        <v>189</v>
      </c>
    </row>
    <row r="7" spans="1:42" ht="13" x14ac:dyDescent="0.3">
      <c r="A7" s="250">
        <v>45388</v>
      </c>
      <c r="B7" s="345" t="s">
        <v>453</v>
      </c>
      <c r="C7" s="189"/>
      <c r="D7" s="188"/>
      <c r="E7" s="200">
        <v>70</v>
      </c>
      <c r="F7" s="187">
        <f t="shared" si="0"/>
        <v>70</v>
      </c>
      <c r="G7" s="192" t="s">
        <v>189</v>
      </c>
      <c r="I7" s="191">
        <v>45387</v>
      </c>
      <c r="J7" s="55" t="s">
        <v>363</v>
      </c>
      <c r="K7" s="185">
        <v>29.65</v>
      </c>
      <c r="L7" s="186"/>
      <c r="M7" s="188"/>
      <c r="N7" s="188">
        <f t="shared" si="1"/>
        <v>29.65</v>
      </c>
      <c r="O7" s="198" t="s">
        <v>189</v>
      </c>
    </row>
    <row r="8" spans="1:42" ht="13" x14ac:dyDescent="0.3">
      <c r="A8" s="250">
        <v>45388</v>
      </c>
      <c r="B8" s="345" t="s">
        <v>453</v>
      </c>
      <c r="C8" s="189"/>
      <c r="D8" s="188">
        <v>18</v>
      </c>
      <c r="E8" s="200"/>
      <c r="F8" s="187">
        <f t="shared" si="0"/>
        <v>18</v>
      </c>
      <c r="G8" s="192" t="s">
        <v>189</v>
      </c>
      <c r="I8" s="250">
        <v>45390</v>
      </c>
      <c r="J8" s="209" t="s">
        <v>362</v>
      </c>
      <c r="K8" s="185">
        <v>70</v>
      </c>
      <c r="L8" s="186"/>
      <c r="M8" s="188"/>
      <c r="N8" s="188">
        <f t="shared" si="1"/>
        <v>70</v>
      </c>
      <c r="O8" s="198" t="s">
        <v>189</v>
      </c>
    </row>
    <row r="9" spans="1:42" ht="13" x14ac:dyDescent="0.3">
      <c r="A9" s="250">
        <v>45388</v>
      </c>
      <c r="B9" s="345" t="s">
        <v>454</v>
      </c>
      <c r="C9" s="189"/>
      <c r="D9" s="188"/>
      <c r="E9" s="200">
        <v>1</v>
      </c>
      <c r="F9" s="187">
        <f t="shared" si="0"/>
        <v>1</v>
      </c>
      <c r="G9" s="192" t="s">
        <v>189</v>
      </c>
      <c r="I9" s="191">
        <v>45391</v>
      </c>
      <c r="J9" s="55" t="s">
        <v>460</v>
      </c>
      <c r="K9" s="185">
        <v>40</v>
      </c>
      <c r="L9" s="186"/>
      <c r="M9" s="188"/>
      <c r="N9" s="188">
        <f t="shared" si="1"/>
        <v>40</v>
      </c>
      <c r="O9" s="198" t="s">
        <v>189</v>
      </c>
    </row>
    <row r="10" spans="1:42" ht="13" x14ac:dyDescent="0.3">
      <c r="A10" s="250">
        <v>45388</v>
      </c>
      <c r="B10" s="345" t="s">
        <v>452</v>
      </c>
      <c r="C10" s="189"/>
      <c r="D10" s="188">
        <v>22</v>
      </c>
      <c r="E10" s="200"/>
      <c r="F10" s="187">
        <f t="shared" si="0"/>
        <v>22</v>
      </c>
      <c r="G10" s="192" t="s">
        <v>189</v>
      </c>
      <c r="I10" s="191">
        <v>45394</v>
      </c>
      <c r="J10" s="55" t="s">
        <v>461</v>
      </c>
      <c r="K10" s="185"/>
      <c r="L10" s="186">
        <v>95</v>
      </c>
      <c r="M10" s="188"/>
      <c r="N10" s="188">
        <f t="shared" si="1"/>
        <v>95</v>
      </c>
      <c r="O10" s="198" t="s">
        <v>189</v>
      </c>
    </row>
    <row r="11" spans="1:42" ht="13" x14ac:dyDescent="0.3">
      <c r="A11" s="250">
        <v>45388</v>
      </c>
      <c r="B11" s="345" t="s">
        <v>455</v>
      </c>
      <c r="C11" s="189"/>
      <c r="D11" s="188"/>
      <c r="E11" s="200">
        <v>4</v>
      </c>
      <c r="F11" s="187">
        <f t="shared" si="0"/>
        <v>4</v>
      </c>
      <c r="G11" s="192" t="s">
        <v>189</v>
      </c>
      <c r="I11" s="250">
        <v>45403</v>
      </c>
      <c r="J11" s="209" t="s">
        <v>483</v>
      </c>
      <c r="K11" s="185">
        <v>150</v>
      </c>
      <c r="L11" s="186"/>
      <c r="M11" s="188"/>
      <c r="N11" s="188">
        <f t="shared" si="1"/>
        <v>150</v>
      </c>
      <c r="O11" s="198" t="s">
        <v>189</v>
      </c>
    </row>
    <row r="12" spans="1:42" s="154" customFormat="1" ht="13" x14ac:dyDescent="0.3">
      <c r="A12" s="250">
        <v>45388</v>
      </c>
      <c r="B12" s="345" t="s">
        <v>456</v>
      </c>
      <c r="C12" s="189"/>
      <c r="D12" s="186"/>
      <c r="E12" s="200">
        <v>60</v>
      </c>
      <c r="F12" s="187">
        <f t="shared" si="0"/>
        <v>60</v>
      </c>
      <c r="G12" s="192" t="s">
        <v>189</v>
      </c>
      <c r="H12" s="3"/>
      <c r="I12" s="250">
        <v>45404</v>
      </c>
      <c r="J12" s="209" t="s">
        <v>484</v>
      </c>
      <c r="K12" s="185">
        <v>100</v>
      </c>
      <c r="L12" s="186"/>
      <c r="M12" s="188"/>
      <c r="N12" s="188">
        <f t="shared" si="1"/>
        <v>100</v>
      </c>
      <c r="O12" s="198" t="s">
        <v>189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>
        <v>45388</v>
      </c>
      <c r="B13" s="345" t="s">
        <v>457</v>
      </c>
      <c r="C13" s="189"/>
      <c r="D13" s="188"/>
      <c r="E13" s="200">
        <v>53</v>
      </c>
      <c r="F13" s="188">
        <f t="shared" si="0"/>
        <v>53</v>
      </c>
      <c r="G13" s="192" t="s">
        <v>189</v>
      </c>
      <c r="I13" s="191">
        <v>45404</v>
      </c>
      <c r="J13" s="55" t="s">
        <v>410</v>
      </c>
      <c r="K13" s="185">
        <v>40</v>
      </c>
      <c r="L13" s="186"/>
      <c r="M13" s="188"/>
      <c r="N13" s="187">
        <f t="shared" si="1"/>
        <v>40</v>
      </c>
      <c r="O13" s="198" t="s">
        <v>189</v>
      </c>
    </row>
    <row r="14" spans="1:42" ht="13" x14ac:dyDescent="0.3">
      <c r="A14" s="250">
        <v>45388</v>
      </c>
      <c r="B14" s="345" t="s">
        <v>458</v>
      </c>
      <c r="C14" s="189"/>
      <c r="D14" s="188"/>
      <c r="E14" s="200">
        <v>2</v>
      </c>
      <c r="F14" s="187">
        <f t="shared" si="0"/>
        <v>2</v>
      </c>
      <c r="G14" s="192" t="s">
        <v>189</v>
      </c>
      <c r="I14" s="191">
        <v>45407</v>
      </c>
      <c r="J14" s="55" t="s">
        <v>339</v>
      </c>
      <c r="K14" s="185">
        <v>50</v>
      </c>
      <c r="L14" s="186"/>
      <c r="M14" s="188"/>
      <c r="N14" s="188">
        <f t="shared" si="1"/>
        <v>50</v>
      </c>
      <c r="O14" s="198" t="s">
        <v>189</v>
      </c>
    </row>
    <row r="15" spans="1:42" ht="13" x14ac:dyDescent="0.3">
      <c r="A15" s="250">
        <v>45395</v>
      </c>
      <c r="B15" s="345" t="s">
        <v>465</v>
      </c>
      <c r="C15" s="189"/>
      <c r="D15" s="188"/>
      <c r="E15" s="200">
        <v>2</v>
      </c>
      <c r="F15" s="187">
        <f t="shared" si="0"/>
        <v>2</v>
      </c>
      <c r="G15" s="192" t="s">
        <v>189</v>
      </c>
      <c r="I15" s="191">
        <v>45407</v>
      </c>
      <c r="J15" s="55" t="s">
        <v>485</v>
      </c>
      <c r="K15" s="185">
        <v>150</v>
      </c>
      <c r="L15" s="186"/>
      <c r="M15" s="188"/>
      <c r="N15" s="188">
        <f t="shared" si="1"/>
        <v>150</v>
      </c>
      <c r="O15" s="198" t="s">
        <v>189</v>
      </c>
    </row>
    <row r="16" spans="1:42" ht="13" x14ac:dyDescent="0.3">
      <c r="A16" s="250">
        <v>45395</v>
      </c>
      <c r="B16" s="345" t="s">
        <v>468</v>
      </c>
      <c r="C16" s="189"/>
      <c r="D16" s="188"/>
      <c r="E16" s="200">
        <v>18</v>
      </c>
      <c r="F16" s="187">
        <f t="shared" si="0"/>
        <v>18</v>
      </c>
      <c r="G16" s="192" t="s">
        <v>189</v>
      </c>
      <c r="I16" s="250">
        <v>45409</v>
      </c>
      <c r="J16" s="209" t="s">
        <v>486</v>
      </c>
      <c r="K16" s="185">
        <v>34</v>
      </c>
      <c r="L16" s="186"/>
      <c r="M16" s="188"/>
      <c r="N16" s="188">
        <f t="shared" si="1"/>
        <v>34</v>
      </c>
      <c r="O16" s="198" t="s">
        <v>189</v>
      </c>
    </row>
    <row r="17" spans="1:42" ht="13" x14ac:dyDescent="0.3">
      <c r="A17" s="250">
        <v>45395</v>
      </c>
      <c r="B17" s="345" t="s">
        <v>469</v>
      </c>
      <c r="C17" s="189"/>
      <c r="D17" s="188">
        <v>18</v>
      </c>
      <c r="E17" s="200"/>
      <c r="F17" s="187">
        <f t="shared" si="0"/>
        <v>18</v>
      </c>
      <c r="G17" s="192" t="s">
        <v>189</v>
      </c>
      <c r="I17" s="191">
        <v>45409</v>
      </c>
      <c r="J17" s="55" t="s">
        <v>499</v>
      </c>
      <c r="K17" s="185">
        <v>250</v>
      </c>
      <c r="L17" s="186"/>
      <c r="M17" s="188"/>
      <c r="N17" s="188">
        <f t="shared" si="1"/>
        <v>250</v>
      </c>
      <c r="O17" s="198" t="s">
        <v>189</v>
      </c>
    </row>
    <row r="18" spans="1:42" ht="13" x14ac:dyDescent="0.3">
      <c r="A18" s="250">
        <v>45395</v>
      </c>
      <c r="B18" s="345" t="s">
        <v>467</v>
      </c>
      <c r="C18" s="189"/>
      <c r="D18" s="188"/>
      <c r="E18" s="200">
        <v>118.5</v>
      </c>
      <c r="F18" s="187">
        <f t="shared" si="0"/>
        <v>118.5</v>
      </c>
      <c r="G18" s="192" t="s">
        <v>189</v>
      </c>
      <c r="I18" s="191">
        <v>45409</v>
      </c>
      <c r="J18" s="55" t="s">
        <v>373</v>
      </c>
      <c r="K18" s="185"/>
      <c r="L18" s="186"/>
      <c r="M18" s="188">
        <v>50</v>
      </c>
      <c r="N18" s="188">
        <f t="shared" si="1"/>
        <v>50</v>
      </c>
      <c r="O18" s="198" t="s">
        <v>189</v>
      </c>
    </row>
    <row r="19" spans="1:42" ht="13" x14ac:dyDescent="0.3">
      <c r="A19" s="250">
        <v>45395</v>
      </c>
      <c r="B19" s="345" t="s">
        <v>470</v>
      </c>
      <c r="C19" s="189"/>
      <c r="D19" s="188"/>
      <c r="E19" s="200">
        <v>20</v>
      </c>
      <c r="F19" s="187">
        <f t="shared" si="0"/>
        <v>20</v>
      </c>
      <c r="G19" s="192" t="s">
        <v>189</v>
      </c>
      <c r="I19" s="250">
        <v>45411</v>
      </c>
      <c r="J19" s="209" t="s">
        <v>501</v>
      </c>
      <c r="K19" s="185">
        <v>120</v>
      </c>
      <c r="L19" s="186"/>
      <c r="M19" s="188"/>
      <c r="N19" s="188">
        <f t="shared" si="1"/>
        <v>120</v>
      </c>
      <c r="O19" s="198"/>
    </row>
    <row r="20" spans="1:42" s="154" customFormat="1" ht="13" x14ac:dyDescent="0.3">
      <c r="A20" s="250">
        <v>45395</v>
      </c>
      <c r="B20" s="345" t="s">
        <v>471</v>
      </c>
      <c r="C20" s="189"/>
      <c r="D20" s="186">
        <v>65</v>
      </c>
      <c r="E20" s="200"/>
      <c r="F20" s="187">
        <f t="shared" si="0"/>
        <v>65</v>
      </c>
      <c r="G20" s="192" t="s">
        <v>189</v>
      </c>
      <c r="H20" s="3"/>
      <c r="I20" s="250">
        <v>45411</v>
      </c>
      <c r="J20" s="209" t="s">
        <v>502</v>
      </c>
      <c r="K20" s="185">
        <v>50</v>
      </c>
      <c r="L20" s="186"/>
      <c r="M20" s="188"/>
      <c r="N20" s="188">
        <f t="shared" si="1"/>
        <v>50</v>
      </c>
      <c r="O20" s="198" t="s">
        <v>189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>
        <v>45395</v>
      </c>
      <c r="B21" s="345" t="s">
        <v>472</v>
      </c>
      <c r="C21" s="189"/>
      <c r="D21" s="188"/>
      <c r="E21" s="200">
        <v>7.6</v>
      </c>
      <c r="F21" s="187">
        <f t="shared" si="0"/>
        <v>7.6</v>
      </c>
      <c r="G21" s="192" t="s">
        <v>189</v>
      </c>
      <c r="I21" s="250"/>
      <c r="J21" s="209"/>
      <c r="K21" s="185"/>
      <c r="L21" s="186"/>
      <c r="M21" s="188"/>
      <c r="N21" s="188">
        <f t="shared" si="1"/>
        <v>0</v>
      </c>
      <c r="O21" s="198"/>
    </row>
    <row r="22" spans="1:42" s="154" customFormat="1" ht="13" x14ac:dyDescent="0.3">
      <c r="A22" s="250">
        <v>45395</v>
      </c>
      <c r="B22" s="345" t="s">
        <v>473</v>
      </c>
      <c r="C22" s="189"/>
      <c r="D22" s="186"/>
      <c r="E22" s="200">
        <v>22</v>
      </c>
      <c r="F22" s="187">
        <f t="shared" si="0"/>
        <v>22</v>
      </c>
      <c r="G22" s="192" t="s">
        <v>189</v>
      </c>
      <c r="H22" s="3"/>
      <c r="I22" s="250"/>
      <c r="J22" s="209"/>
      <c r="K22" s="185"/>
      <c r="L22" s="186"/>
      <c r="M22" s="188"/>
      <c r="N22" s="188">
        <f t="shared" si="1"/>
        <v>0</v>
      </c>
      <c r="O22" s="19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>
        <v>45395</v>
      </c>
      <c r="B23" s="345" t="s">
        <v>466</v>
      </c>
      <c r="C23" s="189"/>
      <c r="D23" s="188">
        <v>20.5</v>
      </c>
      <c r="E23" s="200"/>
      <c r="F23" s="188">
        <f t="shared" si="0"/>
        <v>20.5</v>
      </c>
      <c r="G23" s="192" t="s">
        <v>189</v>
      </c>
      <c r="I23" s="191"/>
      <c r="J23" s="55"/>
      <c r="K23" s="185"/>
      <c r="L23" s="186"/>
      <c r="M23" s="188"/>
      <c r="N23" s="187">
        <f t="shared" si="1"/>
        <v>0</v>
      </c>
      <c r="O23" s="198"/>
    </row>
    <row r="24" spans="1:42" ht="13" x14ac:dyDescent="0.3">
      <c r="A24" s="250">
        <v>45395</v>
      </c>
      <c r="B24" s="345" t="s">
        <v>466</v>
      </c>
      <c r="C24" s="189"/>
      <c r="D24" s="188"/>
      <c r="E24" s="200">
        <v>21</v>
      </c>
      <c r="F24" s="187">
        <f t="shared" si="0"/>
        <v>21</v>
      </c>
      <c r="G24" s="192" t="s">
        <v>189</v>
      </c>
      <c r="I24" s="191"/>
      <c r="J24" s="55"/>
      <c r="K24" s="185"/>
      <c r="L24" s="186"/>
      <c r="M24" s="188"/>
      <c r="N24" s="188">
        <f t="shared" si="1"/>
        <v>0</v>
      </c>
      <c r="O24" s="198"/>
    </row>
    <row r="25" spans="1:42" s="154" customFormat="1" ht="13" x14ac:dyDescent="0.3">
      <c r="A25" s="250">
        <v>45395</v>
      </c>
      <c r="B25" s="345" t="s">
        <v>474</v>
      </c>
      <c r="C25" s="189"/>
      <c r="D25" s="186"/>
      <c r="E25" s="200">
        <v>84</v>
      </c>
      <c r="F25" s="187">
        <f t="shared" si="0"/>
        <v>84</v>
      </c>
      <c r="G25" s="192" t="s">
        <v>189</v>
      </c>
      <c r="H25" s="3"/>
      <c r="I25" s="250"/>
      <c r="J25" s="209"/>
      <c r="K25" s="185"/>
      <c r="L25" s="186"/>
      <c r="M25" s="188"/>
      <c r="N25" s="188">
        <f t="shared" si="1"/>
        <v>0</v>
      </c>
      <c r="O25" s="19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>
        <v>45403</v>
      </c>
      <c r="B26" s="345" t="s">
        <v>476</v>
      </c>
      <c r="C26" s="189"/>
      <c r="D26" s="188"/>
      <c r="E26" s="200">
        <v>6</v>
      </c>
      <c r="F26" s="188">
        <f t="shared" si="0"/>
        <v>6</v>
      </c>
      <c r="G26" s="192" t="s">
        <v>189</v>
      </c>
      <c r="I26" s="191"/>
      <c r="J26" s="55"/>
      <c r="K26" s="185"/>
      <c r="L26" s="186"/>
      <c r="M26" s="188"/>
      <c r="N26" s="187">
        <f t="shared" si="1"/>
        <v>0</v>
      </c>
      <c r="O26" s="198"/>
    </row>
    <row r="27" spans="1:42" ht="13" x14ac:dyDescent="0.3">
      <c r="A27" s="250">
        <v>45403</v>
      </c>
      <c r="B27" s="345" t="s">
        <v>477</v>
      </c>
      <c r="C27" s="189"/>
      <c r="D27" s="188"/>
      <c r="E27" s="200">
        <v>2</v>
      </c>
      <c r="F27" s="187">
        <f t="shared" si="0"/>
        <v>2</v>
      </c>
      <c r="G27" s="192" t="s">
        <v>189</v>
      </c>
      <c r="I27" s="191"/>
      <c r="J27" s="55"/>
      <c r="K27" s="185"/>
      <c r="L27" s="186"/>
      <c r="M27" s="188"/>
      <c r="N27" s="188">
        <f t="shared" si="1"/>
        <v>0</v>
      </c>
      <c r="O27" s="198"/>
    </row>
    <row r="28" spans="1:42" ht="13" x14ac:dyDescent="0.3">
      <c r="A28" s="250">
        <v>45403</v>
      </c>
      <c r="B28" s="345" t="s">
        <v>479</v>
      </c>
      <c r="C28" s="189"/>
      <c r="D28" s="188"/>
      <c r="E28" s="200">
        <v>19</v>
      </c>
      <c r="F28" s="187">
        <f t="shared" si="0"/>
        <v>19</v>
      </c>
      <c r="G28" s="192" t="s">
        <v>189</v>
      </c>
      <c r="I28" s="191"/>
      <c r="J28" s="55"/>
      <c r="K28" s="185"/>
      <c r="L28" s="186"/>
      <c r="M28" s="188"/>
      <c r="N28" s="188">
        <f t="shared" si="1"/>
        <v>0</v>
      </c>
      <c r="O28" s="198"/>
    </row>
    <row r="29" spans="1:42" ht="13" x14ac:dyDescent="0.3">
      <c r="A29" s="250">
        <v>45403</v>
      </c>
      <c r="B29" s="345" t="s">
        <v>478</v>
      </c>
      <c r="C29" s="189"/>
      <c r="D29" s="188"/>
      <c r="E29" s="200">
        <v>86</v>
      </c>
      <c r="F29" s="187">
        <f t="shared" si="0"/>
        <v>86</v>
      </c>
      <c r="G29" s="192" t="s">
        <v>189</v>
      </c>
      <c r="I29" s="250"/>
      <c r="J29" s="209"/>
      <c r="K29" s="185"/>
      <c r="L29" s="186"/>
      <c r="M29" s="188"/>
      <c r="N29" s="188">
        <f t="shared" si="1"/>
        <v>0</v>
      </c>
      <c r="O29" s="198"/>
    </row>
    <row r="30" spans="1:42" ht="13" x14ac:dyDescent="0.3">
      <c r="A30" s="250">
        <v>45403</v>
      </c>
      <c r="B30" s="345" t="s">
        <v>480</v>
      </c>
      <c r="C30" s="189"/>
      <c r="D30" s="188"/>
      <c r="E30" s="200">
        <v>8</v>
      </c>
      <c r="F30" s="187">
        <f t="shared" si="0"/>
        <v>8</v>
      </c>
      <c r="G30" s="192" t="s">
        <v>189</v>
      </c>
      <c r="I30" s="191"/>
      <c r="J30" s="55"/>
      <c r="K30" s="185"/>
      <c r="L30" s="186"/>
      <c r="M30" s="188"/>
      <c r="N30" s="188">
        <f t="shared" si="1"/>
        <v>0</v>
      </c>
      <c r="O30" s="198"/>
    </row>
    <row r="31" spans="1:42" ht="13" x14ac:dyDescent="0.3">
      <c r="A31" s="250">
        <v>45403</v>
      </c>
      <c r="B31" s="345" t="s">
        <v>481</v>
      </c>
      <c r="C31" s="189"/>
      <c r="D31" s="188"/>
      <c r="E31" s="200">
        <v>23.2</v>
      </c>
      <c r="F31" s="187">
        <f t="shared" si="0"/>
        <v>23.2</v>
      </c>
      <c r="G31" s="192" t="s">
        <v>189</v>
      </c>
      <c r="I31" s="191"/>
      <c r="J31" s="55"/>
      <c r="K31" s="185"/>
      <c r="L31" s="186"/>
      <c r="M31" s="188"/>
      <c r="N31" s="188">
        <f t="shared" si="1"/>
        <v>0</v>
      </c>
      <c r="O31" s="198"/>
    </row>
    <row r="32" spans="1:42" ht="13" x14ac:dyDescent="0.3">
      <c r="A32" s="250">
        <v>45409</v>
      </c>
      <c r="B32" s="345" t="s">
        <v>498</v>
      </c>
      <c r="C32" s="189"/>
      <c r="D32" s="188"/>
      <c r="E32" s="200">
        <v>102.6</v>
      </c>
      <c r="F32" s="187">
        <f t="shared" si="0"/>
        <v>102.6</v>
      </c>
      <c r="G32" s="192" t="s">
        <v>189</v>
      </c>
      <c r="I32" s="250"/>
      <c r="J32" s="209"/>
      <c r="K32" s="185"/>
      <c r="L32" s="186"/>
      <c r="M32" s="188"/>
      <c r="N32" s="188">
        <f t="shared" si="1"/>
        <v>0</v>
      </c>
      <c r="O32" s="198"/>
    </row>
    <row r="33" spans="1:42" s="154" customFormat="1" ht="13" x14ac:dyDescent="0.3">
      <c r="A33" s="250">
        <v>45409</v>
      </c>
      <c r="B33" s="345" t="s">
        <v>487</v>
      </c>
      <c r="C33" s="189"/>
      <c r="D33" s="186">
        <v>74</v>
      </c>
      <c r="E33" s="200"/>
      <c r="F33" s="187">
        <f t="shared" si="0"/>
        <v>74</v>
      </c>
      <c r="G33" s="192"/>
      <c r="H33" s="3"/>
      <c r="I33" s="250"/>
      <c r="J33" s="209"/>
      <c r="K33" s="185"/>
      <c r="L33" s="186"/>
      <c r="M33" s="188"/>
      <c r="N33" s="188">
        <f t="shared" si="1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>
        <v>45409</v>
      </c>
      <c r="B34" s="345" t="s">
        <v>488</v>
      </c>
      <c r="C34" s="189"/>
      <c r="D34" s="188"/>
      <c r="E34" s="200">
        <v>12</v>
      </c>
      <c r="F34" s="187">
        <f t="shared" si="0"/>
        <v>12</v>
      </c>
      <c r="G34" s="192" t="s">
        <v>189</v>
      </c>
      <c r="I34" s="250"/>
      <c r="J34" s="209"/>
      <c r="K34" s="185"/>
      <c r="L34" s="186"/>
      <c r="M34" s="188"/>
      <c r="N34" s="188">
        <f t="shared" si="1"/>
        <v>0</v>
      </c>
      <c r="O34" s="198"/>
    </row>
    <row r="35" spans="1:42" s="154" customFormat="1" ht="13" x14ac:dyDescent="0.3">
      <c r="A35" s="250">
        <v>45409</v>
      </c>
      <c r="B35" s="345" t="s">
        <v>489</v>
      </c>
      <c r="C35" s="189"/>
      <c r="D35" s="186">
        <v>53</v>
      </c>
      <c r="E35" s="200"/>
      <c r="F35" s="187">
        <f t="shared" si="0"/>
        <v>53</v>
      </c>
      <c r="G35" s="192" t="s">
        <v>189</v>
      </c>
      <c r="H35" s="3"/>
      <c r="I35" s="250"/>
      <c r="J35" s="209"/>
      <c r="K35" s="185"/>
      <c r="L35" s="186"/>
      <c r="M35" s="188"/>
      <c r="N35" s="188">
        <f t="shared" si="1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>
        <v>45409</v>
      </c>
      <c r="B36" s="345" t="s">
        <v>490</v>
      </c>
      <c r="C36" s="189"/>
      <c r="D36" s="188"/>
      <c r="E36" s="200">
        <v>7</v>
      </c>
      <c r="F36" s="188">
        <f t="shared" si="0"/>
        <v>7</v>
      </c>
      <c r="G36" s="192" t="s">
        <v>189</v>
      </c>
      <c r="I36" s="191"/>
      <c r="J36" s="55"/>
      <c r="K36" s="185"/>
      <c r="L36" s="186"/>
      <c r="M36" s="188"/>
      <c r="N36" s="187">
        <f t="shared" si="1"/>
        <v>0</v>
      </c>
      <c r="O36" s="198"/>
    </row>
    <row r="37" spans="1:42" ht="13" x14ac:dyDescent="0.3">
      <c r="A37" s="250">
        <v>45409</v>
      </c>
      <c r="B37" s="345" t="s">
        <v>491</v>
      </c>
      <c r="C37" s="189"/>
      <c r="D37" s="188"/>
      <c r="E37" s="200">
        <v>86</v>
      </c>
      <c r="F37" s="187">
        <f t="shared" si="0"/>
        <v>86</v>
      </c>
      <c r="G37" s="192" t="s">
        <v>189</v>
      </c>
      <c r="I37" s="191"/>
      <c r="J37" s="55"/>
      <c r="K37" s="185"/>
      <c r="L37" s="186"/>
      <c r="M37" s="188"/>
      <c r="N37" s="188">
        <f t="shared" si="1"/>
        <v>0</v>
      </c>
      <c r="O37" s="198"/>
    </row>
    <row r="38" spans="1:42" ht="13" x14ac:dyDescent="0.3">
      <c r="A38" s="250">
        <v>45409</v>
      </c>
      <c r="B38" s="345" t="s">
        <v>492</v>
      </c>
      <c r="C38" s="189"/>
      <c r="D38" s="188">
        <v>66</v>
      </c>
      <c r="E38" s="200"/>
      <c r="F38" s="187">
        <f t="shared" si="0"/>
        <v>66</v>
      </c>
      <c r="G38" s="192" t="s">
        <v>189</v>
      </c>
      <c r="I38" s="191"/>
      <c r="J38" s="55"/>
      <c r="K38" s="185"/>
      <c r="L38" s="186"/>
      <c r="M38" s="188"/>
      <c r="N38" s="188">
        <f t="shared" si="1"/>
        <v>0</v>
      </c>
      <c r="O38" s="198"/>
    </row>
    <row r="39" spans="1:42" ht="13" x14ac:dyDescent="0.3">
      <c r="A39" s="250">
        <v>45409</v>
      </c>
      <c r="B39" s="345" t="s">
        <v>493</v>
      </c>
      <c r="C39" s="189"/>
      <c r="D39" s="188">
        <v>61.7</v>
      </c>
      <c r="E39" s="200"/>
      <c r="F39" s="187">
        <f t="shared" si="0"/>
        <v>61.7</v>
      </c>
      <c r="G39" s="192"/>
      <c r="I39" s="250"/>
      <c r="J39" s="209"/>
      <c r="K39" s="185"/>
      <c r="L39" s="186"/>
      <c r="M39" s="188"/>
      <c r="N39" s="188">
        <f t="shared" si="1"/>
        <v>0</v>
      </c>
      <c r="O39" s="198"/>
    </row>
    <row r="40" spans="1:42" ht="13" x14ac:dyDescent="0.3">
      <c r="A40" s="250">
        <v>45409</v>
      </c>
      <c r="B40" s="345" t="s">
        <v>494</v>
      </c>
      <c r="C40" s="189"/>
      <c r="D40" s="188"/>
      <c r="E40" s="200">
        <v>43.5</v>
      </c>
      <c r="F40" s="187">
        <f t="shared" si="0"/>
        <v>43.5</v>
      </c>
      <c r="G40" s="192" t="s">
        <v>189</v>
      </c>
      <c r="I40" s="191"/>
      <c r="J40" s="55"/>
      <c r="K40" s="185"/>
      <c r="L40" s="186"/>
      <c r="M40" s="188"/>
      <c r="N40" s="188">
        <f t="shared" si="1"/>
        <v>0</v>
      </c>
      <c r="O40" s="198"/>
    </row>
    <row r="41" spans="1:42" ht="13" x14ac:dyDescent="0.3">
      <c r="A41" s="250">
        <v>45409</v>
      </c>
      <c r="B41" s="345" t="s">
        <v>494</v>
      </c>
      <c r="C41" s="189"/>
      <c r="D41" s="188"/>
      <c r="E41" s="200">
        <v>12.5</v>
      </c>
      <c r="F41" s="187">
        <f t="shared" si="0"/>
        <v>12.5</v>
      </c>
      <c r="G41" s="192" t="s">
        <v>189</v>
      </c>
      <c r="I41" s="191"/>
      <c r="J41" s="55"/>
      <c r="K41" s="185"/>
      <c r="L41" s="186"/>
      <c r="M41" s="188"/>
      <c r="N41" s="188">
        <f t="shared" si="1"/>
        <v>0</v>
      </c>
      <c r="O41" s="198"/>
    </row>
    <row r="42" spans="1:42" ht="13" x14ac:dyDescent="0.3">
      <c r="A42" s="250">
        <v>45409</v>
      </c>
      <c r="B42" s="345" t="s">
        <v>495</v>
      </c>
      <c r="C42" s="189"/>
      <c r="D42" s="188"/>
      <c r="E42" s="200">
        <v>17</v>
      </c>
      <c r="F42" s="187">
        <f t="shared" si="0"/>
        <v>17</v>
      </c>
      <c r="G42" s="192" t="s">
        <v>189</v>
      </c>
      <c r="I42" s="250"/>
      <c r="J42" s="209"/>
      <c r="K42" s="185"/>
      <c r="L42" s="186"/>
      <c r="M42" s="188"/>
      <c r="N42" s="188">
        <f t="shared" si="1"/>
        <v>0</v>
      </c>
      <c r="O42" s="198"/>
    </row>
    <row r="43" spans="1:42" s="154" customFormat="1" ht="13" x14ac:dyDescent="0.3">
      <c r="A43" s="250">
        <v>45409</v>
      </c>
      <c r="B43" s="345" t="s">
        <v>495</v>
      </c>
      <c r="C43" s="189"/>
      <c r="D43" s="186"/>
      <c r="E43" s="200">
        <v>50</v>
      </c>
      <c r="F43" s="187">
        <f t="shared" si="0"/>
        <v>50</v>
      </c>
      <c r="G43" s="192" t="s">
        <v>189</v>
      </c>
      <c r="H43" s="3"/>
      <c r="I43" s="250"/>
      <c r="J43" s="209"/>
      <c r="K43" s="185"/>
      <c r="L43" s="186"/>
      <c r="M43" s="188"/>
      <c r="N43" s="188">
        <f t="shared" si="1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>
        <v>45409</v>
      </c>
      <c r="B44" s="345" t="s">
        <v>496</v>
      </c>
      <c r="C44" s="189"/>
      <c r="D44" s="188"/>
      <c r="E44" s="200">
        <v>7.5</v>
      </c>
      <c r="F44" s="187">
        <f t="shared" si="0"/>
        <v>7.5</v>
      </c>
      <c r="G44" s="192" t="s">
        <v>189</v>
      </c>
      <c r="I44" s="250"/>
      <c r="J44" s="209"/>
      <c r="K44" s="185"/>
      <c r="L44" s="186"/>
      <c r="M44" s="188"/>
      <c r="N44" s="188">
        <f t="shared" si="1"/>
        <v>0</v>
      </c>
      <c r="O44" s="198"/>
    </row>
    <row r="45" spans="1:42" s="154" customFormat="1" ht="13" x14ac:dyDescent="0.3">
      <c r="A45" s="250"/>
      <c r="B45" s="345"/>
      <c r="C45" s="189"/>
      <c r="D45" s="186"/>
      <c r="E45" s="200"/>
      <c r="F45" s="187">
        <f t="shared" si="0"/>
        <v>0</v>
      </c>
      <c r="G45" s="192"/>
      <c r="H45" s="3"/>
      <c r="I45" s="250"/>
      <c r="J45" s="209"/>
      <c r="K45" s="185"/>
      <c r="L45" s="186"/>
      <c r="M45" s="188"/>
      <c r="N45" s="188">
        <f t="shared" si="1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/>
      <c r="B46" s="345"/>
      <c r="C46" s="189"/>
      <c r="D46" s="188"/>
      <c r="E46" s="200"/>
      <c r="F46" s="188">
        <f t="shared" si="0"/>
        <v>0</v>
      </c>
      <c r="G46" s="192"/>
      <c r="I46" s="191"/>
      <c r="J46" s="55"/>
      <c r="K46" s="185"/>
      <c r="L46" s="186"/>
      <c r="M46" s="188"/>
      <c r="N46" s="187">
        <f t="shared" si="1"/>
        <v>0</v>
      </c>
      <c r="O46" s="198"/>
    </row>
    <row r="47" spans="1:42" ht="13" x14ac:dyDescent="0.3">
      <c r="A47" s="250"/>
      <c r="B47" s="345"/>
      <c r="C47" s="189"/>
      <c r="D47" s="188"/>
      <c r="E47" s="200"/>
      <c r="F47" s="187">
        <f t="shared" si="0"/>
        <v>0</v>
      </c>
      <c r="G47" s="192"/>
      <c r="I47" s="191"/>
      <c r="J47" s="55"/>
      <c r="K47" s="185"/>
      <c r="L47" s="186"/>
      <c r="M47" s="188"/>
      <c r="N47" s="188">
        <f t="shared" si="1"/>
        <v>0</v>
      </c>
      <c r="O47" s="198"/>
    </row>
    <row r="48" spans="1:42" ht="13" x14ac:dyDescent="0.3">
      <c r="A48" s="250"/>
      <c r="B48" s="345"/>
      <c r="C48" s="189"/>
      <c r="D48" s="188"/>
      <c r="E48" s="200"/>
      <c r="F48" s="187">
        <f t="shared" si="0"/>
        <v>0</v>
      </c>
      <c r="G48" s="192"/>
      <c r="I48" s="191"/>
      <c r="J48" s="55"/>
      <c r="K48" s="185"/>
      <c r="L48" s="186"/>
      <c r="M48" s="188"/>
      <c r="N48" s="188">
        <f t="shared" si="1"/>
        <v>0</v>
      </c>
      <c r="O48" s="198"/>
    </row>
    <row r="49" spans="1:42" ht="13" x14ac:dyDescent="0.3">
      <c r="A49" s="250"/>
      <c r="B49" s="345"/>
      <c r="C49" s="189"/>
      <c r="D49" s="188"/>
      <c r="E49" s="200"/>
      <c r="F49" s="187">
        <f t="shared" si="0"/>
        <v>0</v>
      </c>
      <c r="G49" s="192"/>
      <c r="I49" s="250"/>
      <c r="J49" s="209"/>
      <c r="K49" s="185"/>
      <c r="L49" s="186"/>
      <c r="M49" s="188"/>
      <c r="N49" s="188">
        <f t="shared" si="1"/>
        <v>0</v>
      </c>
      <c r="O49" s="198"/>
    </row>
    <row r="50" spans="1:42" ht="13" x14ac:dyDescent="0.3">
      <c r="A50" s="250"/>
      <c r="B50" s="345"/>
      <c r="C50" s="189"/>
      <c r="D50" s="188"/>
      <c r="E50" s="200"/>
      <c r="F50" s="187">
        <f t="shared" si="0"/>
        <v>0</v>
      </c>
      <c r="G50" s="192"/>
      <c r="I50" s="191"/>
      <c r="J50" s="55"/>
      <c r="K50" s="185"/>
      <c r="L50" s="186"/>
      <c r="M50" s="188"/>
      <c r="N50" s="188">
        <f t="shared" si="1"/>
        <v>0</v>
      </c>
      <c r="O50" s="198"/>
    </row>
    <row r="51" spans="1:42" ht="13" x14ac:dyDescent="0.3">
      <c r="A51" s="250"/>
      <c r="B51" s="345"/>
      <c r="C51" s="189"/>
      <c r="D51" s="188"/>
      <c r="E51" s="200"/>
      <c r="F51" s="187">
        <f t="shared" si="0"/>
        <v>0</v>
      </c>
      <c r="G51" s="192"/>
      <c r="I51" s="191"/>
      <c r="J51" s="55"/>
      <c r="K51" s="185"/>
      <c r="L51" s="186"/>
      <c r="M51" s="188"/>
      <c r="N51" s="188">
        <f t="shared" si="1"/>
        <v>0</v>
      </c>
      <c r="O51" s="198"/>
    </row>
    <row r="52" spans="1:42" ht="13" x14ac:dyDescent="0.3">
      <c r="A52" s="250"/>
      <c r="B52" s="345"/>
      <c r="C52" s="189"/>
      <c r="D52" s="188"/>
      <c r="E52" s="200"/>
      <c r="F52" s="187">
        <f t="shared" si="0"/>
        <v>0</v>
      </c>
      <c r="G52" s="192"/>
      <c r="I52" s="250"/>
      <c r="J52" s="209"/>
      <c r="K52" s="185"/>
      <c r="L52" s="186"/>
      <c r="M52" s="188"/>
      <c r="N52" s="188">
        <f t="shared" si="1"/>
        <v>0</v>
      </c>
      <c r="O52" s="198"/>
    </row>
    <row r="53" spans="1:42" s="154" customFormat="1" ht="13" x14ac:dyDescent="0.3">
      <c r="A53" s="250"/>
      <c r="B53" s="345"/>
      <c r="C53" s="189"/>
      <c r="D53" s="186"/>
      <c r="E53" s="200"/>
      <c r="F53" s="187">
        <f t="shared" si="0"/>
        <v>0</v>
      </c>
      <c r="G53" s="192"/>
      <c r="H53" s="3"/>
      <c r="I53" s="250"/>
      <c r="J53" s="209"/>
      <c r="K53" s="185"/>
      <c r="L53" s="186"/>
      <c r="M53" s="188"/>
      <c r="N53" s="188">
        <f t="shared" si="1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0"/>
      <c r="B54" s="345"/>
      <c r="C54" s="189"/>
      <c r="D54" s="186"/>
      <c r="E54" s="200"/>
      <c r="F54" s="187">
        <f t="shared" si="0"/>
        <v>0</v>
      </c>
      <c r="G54" s="192"/>
      <c r="I54" s="191"/>
      <c r="J54" s="55"/>
      <c r="K54" s="185"/>
      <c r="L54" s="186"/>
      <c r="M54" s="188"/>
      <c r="N54" s="188">
        <f t="shared" si="1"/>
        <v>0</v>
      </c>
      <c r="O54" s="198"/>
    </row>
    <row r="55" spans="1:42" s="3" customFormat="1" ht="13" thickBot="1" x14ac:dyDescent="0.3">
      <c r="A55" s="193"/>
      <c r="B55" s="194" t="s">
        <v>5</v>
      </c>
      <c r="C55" s="195">
        <f>SUM(C4:C54)</f>
        <v>0</v>
      </c>
      <c r="D55" s="195">
        <f>SUM(D4:D54)</f>
        <v>420.2</v>
      </c>
      <c r="E55" s="195">
        <f>SUM(E4:E54)</f>
        <v>1014.2000000000002</v>
      </c>
      <c r="F55" s="196">
        <f>SUM(C55:E55)</f>
        <v>1434.4</v>
      </c>
      <c r="G55" s="197"/>
      <c r="I55" s="193"/>
      <c r="J55" s="194" t="s">
        <v>5</v>
      </c>
      <c r="K55" s="195">
        <f>SUM(K4:K54)</f>
        <v>1318.45</v>
      </c>
      <c r="L55" s="195">
        <f>SUM(L4:L54)</f>
        <v>95</v>
      </c>
      <c r="M55" s="195">
        <f>SUM(M4:M54)</f>
        <v>50</v>
      </c>
      <c r="N55" s="196">
        <f>SUM(N4:N54)</f>
        <v>1463.45</v>
      </c>
      <c r="O55" s="197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6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6"/>
    </row>
    <row r="73" spans="4:16" s="3" customFormat="1" x14ac:dyDescent="0.25">
      <c r="D73" s="1"/>
      <c r="E73" s="1"/>
      <c r="L73" s="1"/>
      <c r="M73" s="1"/>
      <c r="P73" s="346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scale="10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E1EE-27BC-48E3-B154-808B2E65373A}">
  <dimension ref="A1:DM125"/>
  <sheetViews>
    <sheetView showGridLines="0" tabSelected="1" zoomScale="84" zoomScaleNormal="84" workbookViewId="0">
      <selection activeCell="G122" sqref="G122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186</v>
      </c>
      <c r="B1" s="497"/>
      <c r="C1" s="498"/>
      <c r="D1" s="498"/>
      <c r="E1" s="34">
        <v>12</v>
      </c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1"/>
      <c r="B2" s="241"/>
      <c r="C2" s="156"/>
      <c r="D2" s="27"/>
      <c r="E2" s="157"/>
      <c r="L2" s="5"/>
    </row>
    <row r="3" spans="1:115" s="6" customFormat="1" ht="43.4" customHeight="1" thickTop="1" thickBot="1" x14ac:dyDescent="0.3">
      <c r="A3" s="292" t="s">
        <v>8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tr">
        <f>' 01 2024'!H3</f>
        <v>Contributions Normales</v>
      </c>
      <c r="I3" s="267" t="str">
        <f>' 01 2024'!I3</f>
        <v>Ventes Littérature</v>
      </c>
      <c r="J3" s="267" t="str">
        <f>' 01 2024'!J3</f>
        <v>Recettes Fêtes IGPB</v>
      </c>
      <c r="K3" s="267" t="str">
        <f>' 01 2024'!K3</f>
        <v>Chapeaux Réunion IGPB</v>
      </c>
      <c r="L3" s="267" t="str">
        <f>' 01 2024'!L3</f>
        <v>Recettes Exeption- nelles</v>
      </c>
      <c r="M3" s="267" t="str">
        <f>' 01 2024'!M3</f>
        <v>Virements Internes Livert A</v>
      </c>
      <c r="N3" s="269" t="str">
        <f>' 01 2024'!N3</f>
        <v>Reports Caisse +       BNP( N-1)</v>
      </c>
      <c r="O3" s="426" t="str">
        <f>' 01 2024'!O3</f>
        <v xml:space="preserve">Location local Sauton + charges </v>
      </c>
      <c r="P3" s="268" t="str">
        <f>' 01 2024'!P3</f>
        <v>Electicité - Eaux Local Sauton</v>
      </c>
      <c r="Q3" s="268" t="str">
        <f>' 01 2024'!Q3</f>
        <v>Entretien équipement IGPB, Petits travaux</v>
      </c>
      <c r="R3" s="268" t="str">
        <f>' 01 2024'!R3</f>
        <v>Achat de littérature BSG+ Médailles</v>
      </c>
      <c r="S3" s="268" t="str">
        <f>' 01 2024'!S3</f>
        <v>Achat de littérature Hors (BSG &amp; Médailles)</v>
      </c>
      <c r="T3" s="268" t="str">
        <f>' 01 2024'!T3</f>
        <v>Dépenses Fêtes IGPB</v>
      </c>
      <c r="U3" s="268" t="str">
        <f>' 01 2024'!U3</f>
        <v>Informatique, Téléphone, Abonnement Internet</v>
      </c>
      <c r="V3" s="268" t="str">
        <f>' 01 2024'!V3</f>
        <v>Frais Secrétariat, Lingettes, Gel …</v>
      </c>
      <c r="W3" s="268" t="str">
        <f>' 01 2024'!W3</f>
        <v>Location Salles Réunions</v>
      </c>
      <c r="X3" s="268" t="str">
        <f>' 01 2024'!X3</f>
        <v>Transport parking</v>
      </c>
      <c r="Y3" s="268" t="str">
        <f>' 01 2024'!Y3</f>
        <v>Frais Bancaires</v>
      </c>
      <c r="Z3" s="268" t="str">
        <f>' 01 2024'!Z3</f>
        <v>Virements internes</v>
      </c>
      <c r="AA3" s="269" t="str">
        <f>' 01 2024'!AA3</f>
        <v>Dépenses exception- nelles</v>
      </c>
      <c r="AB3" s="426" t="str">
        <f>' 01 2024'!AB3</f>
        <v>Evolutions Informatiques (1500 €)</v>
      </c>
      <c r="AC3" s="269" t="str">
        <f>' 01 2024'!AC3</f>
        <v>Gros Travaux Sauton (3000 €)</v>
      </c>
    </row>
    <row r="4" spans="1:115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282" t="s">
        <v>33</v>
      </c>
      <c r="AB4" s="468" t="s">
        <v>138</v>
      </c>
      <c r="AC4" s="282" t="s">
        <v>138</v>
      </c>
    </row>
    <row r="5" spans="1:115" s="7" customFormat="1" ht="15" customHeight="1" thickBot="1" x14ac:dyDescent="0.3">
      <c r="A5" s="246" t="s">
        <v>34</v>
      </c>
      <c r="B5" s="46" t="s">
        <v>35</v>
      </c>
      <c r="C5" s="247"/>
      <c r="D5" s="256">
        <f>' 03 2024'!D118</f>
        <v>13443.780000000008</v>
      </c>
      <c r="E5" s="169"/>
      <c r="F5" s="170">
        <f>' 03 2024'!F118</f>
        <v>136.06000000000154</v>
      </c>
      <c r="G5" s="257"/>
      <c r="H5" s="271"/>
      <c r="I5" s="171"/>
      <c r="J5" s="171"/>
      <c r="K5" s="171"/>
      <c r="L5" s="172"/>
      <c r="M5" s="171"/>
      <c r="N5" s="272">
        <f>SUM(D5:F5)</f>
        <v>13579.840000000009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4"/>
      <c r="AB5" s="283"/>
      <c r="AC5" s="284"/>
      <c r="AD5" s="8"/>
      <c r="AE5" s="8"/>
      <c r="AF5" s="8"/>
      <c r="AG5" s="8"/>
    </row>
    <row r="6" spans="1:115" s="162" customFormat="1" ht="12" customHeight="1" x14ac:dyDescent="0.25">
      <c r="A6" s="248">
        <v>45383</v>
      </c>
      <c r="B6" s="201" t="s">
        <v>446</v>
      </c>
      <c r="C6" s="249" t="s">
        <v>189</v>
      </c>
      <c r="D6" s="258"/>
      <c r="E6" s="202">
        <v>144</v>
      </c>
      <c r="F6" s="203"/>
      <c r="G6" s="259"/>
      <c r="H6" s="273"/>
      <c r="I6" s="204"/>
      <c r="J6" s="204"/>
      <c r="K6" s="204"/>
      <c r="L6" s="205"/>
      <c r="M6" s="204"/>
      <c r="N6" s="274"/>
      <c r="O6" s="285"/>
      <c r="P6" s="206"/>
      <c r="Q6" s="206"/>
      <c r="R6" s="206"/>
      <c r="S6" s="206"/>
      <c r="T6" s="207"/>
      <c r="U6" s="206">
        <v>144</v>
      </c>
      <c r="V6" s="208"/>
      <c r="W6" s="206"/>
      <c r="X6" s="206"/>
      <c r="Y6" s="206"/>
      <c r="Z6" s="206"/>
      <c r="AA6" s="286"/>
      <c r="AB6" s="285"/>
      <c r="AC6" s="286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440">
        <v>45384</v>
      </c>
      <c r="B7" s="441" t="s">
        <v>443</v>
      </c>
      <c r="C7" s="442" t="s">
        <v>189</v>
      </c>
      <c r="D7" s="443"/>
      <c r="E7" s="444">
        <v>18.98</v>
      </c>
      <c r="F7" s="445"/>
      <c r="G7" s="446"/>
      <c r="H7" s="447"/>
      <c r="I7" s="448"/>
      <c r="J7" s="448"/>
      <c r="K7" s="448"/>
      <c r="L7" s="449"/>
      <c r="M7" s="448"/>
      <c r="N7" s="459"/>
      <c r="O7" s="458"/>
      <c r="P7" s="450"/>
      <c r="Q7" s="450"/>
      <c r="R7" s="450"/>
      <c r="S7" s="450"/>
      <c r="T7" s="451"/>
      <c r="U7" s="450">
        <v>18.98</v>
      </c>
      <c r="V7" s="452"/>
      <c r="W7" s="450"/>
      <c r="X7" s="450"/>
      <c r="Y7" s="450"/>
      <c r="Z7" s="450"/>
      <c r="AA7" s="453"/>
      <c r="AB7" s="458"/>
      <c r="AC7" s="453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440">
        <v>45384</v>
      </c>
      <c r="B8" s="441" t="s">
        <v>408</v>
      </c>
      <c r="C8" s="442" t="s">
        <v>189</v>
      </c>
      <c r="D8" s="443">
        <v>42.8</v>
      </c>
      <c r="E8" s="444"/>
      <c r="F8" s="445"/>
      <c r="G8" s="446"/>
      <c r="H8" s="447">
        <v>42.8</v>
      </c>
      <c r="I8" s="448"/>
      <c r="J8" s="448"/>
      <c r="K8" s="448"/>
      <c r="L8" s="449"/>
      <c r="M8" s="448"/>
      <c r="N8" s="459"/>
      <c r="O8" s="458"/>
      <c r="P8" s="450"/>
      <c r="Q8" s="450"/>
      <c r="R8" s="450"/>
      <c r="S8" s="450"/>
      <c r="T8" s="451"/>
      <c r="U8" s="450"/>
      <c r="V8" s="452"/>
      <c r="W8" s="450"/>
      <c r="X8" s="450"/>
      <c r="Y8" s="450"/>
      <c r="Z8" s="450"/>
      <c r="AA8" s="453"/>
      <c r="AB8" s="458"/>
      <c r="AC8" s="453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440">
        <v>45384</v>
      </c>
      <c r="B9" s="441" t="s">
        <v>441</v>
      </c>
      <c r="C9" s="442" t="s">
        <v>189</v>
      </c>
      <c r="D9" s="443"/>
      <c r="E9" s="444">
        <v>13.99</v>
      </c>
      <c r="F9" s="445"/>
      <c r="G9" s="446"/>
      <c r="H9" s="447"/>
      <c r="I9" s="448"/>
      <c r="J9" s="448"/>
      <c r="K9" s="448"/>
      <c r="L9" s="449"/>
      <c r="M9" s="448"/>
      <c r="N9" s="459"/>
      <c r="O9" s="458"/>
      <c r="P9" s="450"/>
      <c r="Q9" s="450"/>
      <c r="R9" s="450"/>
      <c r="S9" s="450"/>
      <c r="T9" s="451"/>
      <c r="U9" s="450"/>
      <c r="V9" s="452">
        <v>13.99</v>
      </c>
      <c r="W9" s="450"/>
      <c r="X9" s="450"/>
      <c r="Y9" s="450"/>
      <c r="Z9" s="450"/>
      <c r="AA9" s="453"/>
      <c r="AB9" s="458"/>
      <c r="AC9" s="453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440">
        <v>45384</v>
      </c>
      <c r="B10" s="441" t="s">
        <v>366</v>
      </c>
      <c r="C10" s="442" t="s">
        <v>189</v>
      </c>
      <c r="D10" s="443">
        <v>42</v>
      </c>
      <c r="E10" s="444"/>
      <c r="F10" s="445"/>
      <c r="G10" s="446"/>
      <c r="H10" s="447">
        <v>42</v>
      </c>
      <c r="I10" s="448"/>
      <c r="J10" s="448"/>
      <c r="K10" s="448"/>
      <c r="L10" s="449"/>
      <c r="M10" s="448"/>
      <c r="N10" s="459"/>
      <c r="O10" s="458"/>
      <c r="P10" s="450"/>
      <c r="Q10" s="450"/>
      <c r="R10" s="450"/>
      <c r="S10" s="450"/>
      <c r="T10" s="451"/>
      <c r="U10" s="450"/>
      <c r="V10" s="452"/>
      <c r="W10" s="450"/>
      <c r="X10" s="450"/>
      <c r="Y10" s="450"/>
      <c r="Z10" s="450"/>
      <c r="AA10" s="453"/>
      <c r="AB10" s="458"/>
      <c r="AC10" s="453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440">
        <v>45386</v>
      </c>
      <c r="B11" s="441" t="s">
        <v>188</v>
      </c>
      <c r="C11" s="442" t="s">
        <v>189</v>
      </c>
      <c r="D11" s="443"/>
      <c r="E11" s="444">
        <v>10.44</v>
      </c>
      <c r="F11" s="445"/>
      <c r="G11" s="446"/>
      <c r="H11" s="447"/>
      <c r="I11" s="448"/>
      <c r="J11" s="448"/>
      <c r="K11" s="448"/>
      <c r="L11" s="449"/>
      <c r="M11" s="448"/>
      <c r="N11" s="459"/>
      <c r="O11" s="458"/>
      <c r="P11" s="450"/>
      <c r="Q11" s="450"/>
      <c r="R11" s="450"/>
      <c r="S11" s="450"/>
      <c r="T11" s="451"/>
      <c r="U11" s="450"/>
      <c r="V11" s="452"/>
      <c r="W11" s="450"/>
      <c r="X11" s="450"/>
      <c r="Y11" s="450">
        <v>10.44</v>
      </c>
      <c r="Z11" s="450"/>
      <c r="AA11" s="453"/>
      <c r="AB11" s="458"/>
      <c r="AC11" s="453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440">
        <v>45386</v>
      </c>
      <c r="B12" s="441" t="s">
        <v>449</v>
      </c>
      <c r="C12" s="442" t="s">
        <v>189</v>
      </c>
      <c r="D12" s="443"/>
      <c r="E12" s="444">
        <v>10.44</v>
      </c>
      <c r="F12" s="445"/>
      <c r="G12" s="446"/>
      <c r="H12" s="447"/>
      <c r="I12" s="448"/>
      <c r="J12" s="448"/>
      <c r="K12" s="448"/>
      <c r="L12" s="449"/>
      <c r="M12" s="448"/>
      <c r="N12" s="459"/>
      <c r="O12" s="458"/>
      <c r="P12" s="450"/>
      <c r="Q12" s="450"/>
      <c r="R12" s="450"/>
      <c r="S12" s="450"/>
      <c r="T12" s="451"/>
      <c r="U12" s="450"/>
      <c r="V12" s="452"/>
      <c r="W12" s="450"/>
      <c r="X12" s="450"/>
      <c r="Y12" s="450">
        <v>10.44</v>
      </c>
      <c r="Z12" s="450"/>
      <c r="AA12" s="453"/>
      <c r="AB12" s="458"/>
      <c r="AC12" s="453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440">
        <v>45386</v>
      </c>
      <c r="B13" s="441" t="s">
        <v>372</v>
      </c>
      <c r="C13" s="442" t="s">
        <v>189</v>
      </c>
      <c r="D13" s="443">
        <v>150</v>
      </c>
      <c r="E13" s="444"/>
      <c r="F13" s="445"/>
      <c r="G13" s="446"/>
      <c r="H13" s="447">
        <v>150</v>
      </c>
      <c r="I13" s="448"/>
      <c r="J13" s="448"/>
      <c r="K13" s="448"/>
      <c r="L13" s="449"/>
      <c r="M13" s="448"/>
      <c r="N13" s="459"/>
      <c r="O13" s="458"/>
      <c r="P13" s="450"/>
      <c r="Q13" s="450"/>
      <c r="R13" s="450"/>
      <c r="S13" s="450"/>
      <c r="T13" s="451"/>
      <c r="U13" s="450"/>
      <c r="V13" s="452"/>
      <c r="W13" s="450"/>
      <c r="X13" s="450"/>
      <c r="Y13" s="450"/>
      <c r="Z13" s="450"/>
      <c r="AA13" s="453"/>
      <c r="AB13" s="458"/>
      <c r="AC13" s="453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440">
        <v>45387</v>
      </c>
      <c r="B14" s="441" t="s">
        <v>447</v>
      </c>
      <c r="C14" s="442" t="s">
        <v>189</v>
      </c>
      <c r="D14" s="443"/>
      <c r="E14" s="444">
        <v>13.26</v>
      </c>
      <c r="F14" s="445"/>
      <c r="G14" s="446"/>
      <c r="H14" s="447"/>
      <c r="I14" s="448"/>
      <c r="J14" s="448"/>
      <c r="K14" s="448"/>
      <c r="L14" s="449"/>
      <c r="M14" s="448"/>
      <c r="N14" s="459"/>
      <c r="O14" s="458"/>
      <c r="P14" s="450"/>
      <c r="Q14" s="450"/>
      <c r="R14" s="450"/>
      <c r="S14" s="450"/>
      <c r="T14" s="451"/>
      <c r="U14" s="450"/>
      <c r="V14" s="452">
        <v>13.26</v>
      </c>
      <c r="W14" s="450"/>
      <c r="X14" s="450"/>
      <c r="Y14" s="450"/>
      <c r="Z14" s="450"/>
      <c r="AA14" s="453"/>
      <c r="AB14" s="458"/>
      <c r="AC14" s="453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440">
        <v>45387</v>
      </c>
      <c r="B15" s="441" t="s">
        <v>363</v>
      </c>
      <c r="C15" s="442" t="s">
        <v>189</v>
      </c>
      <c r="D15" s="443">
        <v>29.65</v>
      </c>
      <c r="E15" s="444"/>
      <c r="F15" s="445"/>
      <c r="G15" s="446"/>
      <c r="H15" s="447">
        <v>29.65</v>
      </c>
      <c r="I15" s="448"/>
      <c r="J15" s="448"/>
      <c r="K15" s="448"/>
      <c r="L15" s="449"/>
      <c r="M15" s="448"/>
      <c r="N15" s="459"/>
      <c r="O15" s="458"/>
      <c r="P15" s="450"/>
      <c r="Q15" s="450"/>
      <c r="R15" s="450"/>
      <c r="S15" s="450"/>
      <c r="T15" s="451"/>
      <c r="U15" s="450"/>
      <c r="V15" s="452"/>
      <c r="W15" s="450"/>
      <c r="X15" s="450"/>
      <c r="Y15" s="450"/>
      <c r="Z15" s="450"/>
      <c r="AA15" s="453"/>
      <c r="AB15" s="458"/>
      <c r="AC15" s="453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440">
        <v>45388</v>
      </c>
      <c r="B16" s="441" t="s">
        <v>450</v>
      </c>
      <c r="C16" s="442" t="s">
        <v>189</v>
      </c>
      <c r="D16" s="443"/>
      <c r="E16" s="444"/>
      <c r="F16" s="445">
        <v>33</v>
      </c>
      <c r="G16" s="446"/>
      <c r="H16" s="447"/>
      <c r="I16" s="448">
        <v>33</v>
      </c>
      <c r="J16" s="448"/>
      <c r="K16" s="448"/>
      <c r="L16" s="449"/>
      <c r="M16" s="448"/>
      <c r="N16" s="459"/>
      <c r="O16" s="458"/>
      <c r="P16" s="450"/>
      <c r="Q16" s="450"/>
      <c r="R16" s="450"/>
      <c r="S16" s="450"/>
      <c r="T16" s="451"/>
      <c r="U16" s="450"/>
      <c r="V16" s="452"/>
      <c r="W16" s="450"/>
      <c r="X16" s="450"/>
      <c r="Y16" s="450"/>
      <c r="Z16" s="450"/>
      <c r="AA16" s="453"/>
      <c r="AB16" s="458"/>
      <c r="AC16" s="453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7" s="162" customFormat="1" ht="12" customHeight="1" x14ac:dyDescent="0.25">
      <c r="A17" s="440">
        <v>45388</v>
      </c>
      <c r="B17" s="441" t="s">
        <v>451</v>
      </c>
      <c r="C17" s="442" t="s">
        <v>189</v>
      </c>
      <c r="D17" s="443"/>
      <c r="E17" s="444"/>
      <c r="F17" s="445">
        <v>15.8</v>
      </c>
      <c r="G17" s="446"/>
      <c r="H17" s="447"/>
      <c r="I17" s="448">
        <v>15.8</v>
      </c>
      <c r="J17" s="448"/>
      <c r="K17" s="448"/>
      <c r="L17" s="449"/>
      <c r="M17" s="448"/>
      <c r="N17" s="459"/>
      <c r="O17" s="458"/>
      <c r="P17" s="450"/>
      <c r="Q17" s="450"/>
      <c r="R17" s="450"/>
      <c r="S17" s="450"/>
      <c r="T17" s="451"/>
      <c r="U17" s="450"/>
      <c r="V17" s="452"/>
      <c r="W17" s="450"/>
      <c r="X17" s="450"/>
      <c r="Y17" s="450"/>
      <c r="Z17" s="450"/>
      <c r="AA17" s="453"/>
      <c r="AB17" s="458"/>
      <c r="AC17" s="453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7" s="162" customFormat="1" ht="12" customHeight="1" x14ac:dyDescent="0.25">
      <c r="A18" s="440">
        <v>45388</v>
      </c>
      <c r="B18" s="441" t="s">
        <v>452</v>
      </c>
      <c r="C18" s="442" t="s">
        <v>189</v>
      </c>
      <c r="D18" s="443">
        <v>22</v>
      </c>
      <c r="E18" s="444"/>
      <c r="F18" s="445"/>
      <c r="G18" s="446"/>
      <c r="H18" s="447"/>
      <c r="I18" s="448">
        <v>22</v>
      </c>
      <c r="J18" s="448"/>
      <c r="K18" s="448"/>
      <c r="L18" s="449"/>
      <c r="M18" s="448"/>
      <c r="N18" s="459"/>
      <c r="O18" s="458"/>
      <c r="P18" s="450"/>
      <c r="Q18" s="450"/>
      <c r="R18" s="450"/>
      <c r="S18" s="450"/>
      <c r="T18" s="451"/>
      <c r="U18" s="450"/>
      <c r="V18" s="452"/>
      <c r="W18" s="450"/>
      <c r="X18" s="450"/>
      <c r="Y18" s="450"/>
      <c r="Z18" s="450"/>
      <c r="AA18" s="453"/>
      <c r="AB18" s="458"/>
      <c r="AC18" s="453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7" s="162" customFormat="1" ht="12" customHeight="1" x14ac:dyDescent="0.25">
      <c r="A19" s="440">
        <v>45388</v>
      </c>
      <c r="B19" s="441" t="s">
        <v>453</v>
      </c>
      <c r="C19" s="442" t="s">
        <v>189</v>
      </c>
      <c r="D19" s="443"/>
      <c r="E19" s="444"/>
      <c r="F19" s="445">
        <v>70</v>
      </c>
      <c r="G19" s="446"/>
      <c r="H19" s="447"/>
      <c r="I19" s="448">
        <v>70</v>
      </c>
      <c r="J19" s="448"/>
      <c r="K19" s="448"/>
      <c r="L19" s="449"/>
      <c r="M19" s="448"/>
      <c r="N19" s="459"/>
      <c r="O19" s="458"/>
      <c r="P19" s="450"/>
      <c r="Q19" s="450"/>
      <c r="R19" s="450"/>
      <c r="S19" s="450"/>
      <c r="T19" s="451"/>
      <c r="U19" s="450"/>
      <c r="V19" s="452"/>
      <c r="W19" s="450"/>
      <c r="X19" s="450"/>
      <c r="Y19" s="450"/>
      <c r="Z19" s="450"/>
      <c r="AA19" s="453"/>
      <c r="AB19" s="458"/>
      <c r="AC19" s="453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7" s="162" customFormat="1" ht="12" customHeight="1" x14ac:dyDescent="0.25">
      <c r="A20" s="250">
        <v>45388</v>
      </c>
      <c r="B20" s="209" t="s">
        <v>453</v>
      </c>
      <c r="C20" s="251" t="s">
        <v>189</v>
      </c>
      <c r="D20" s="260">
        <v>18</v>
      </c>
      <c r="E20" s="199"/>
      <c r="F20" s="200"/>
      <c r="G20" s="261"/>
      <c r="H20" s="275"/>
      <c r="I20" s="173">
        <v>18</v>
      </c>
      <c r="J20" s="173"/>
      <c r="K20" s="173"/>
      <c r="L20" s="174"/>
      <c r="M20" s="173"/>
      <c r="N20" s="276"/>
      <c r="O20" s="287"/>
      <c r="P20" s="177"/>
      <c r="Q20" s="177"/>
      <c r="R20" s="177"/>
      <c r="S20" s="177"/>
      <c r="T20" s="210"/>
      <c r="U20" s="177"/>
      <c r="V20" s="178"/>
      <c r="W20" s="177"/>
      <c r="X20" s="177"/>
      <c r="Y20" s="177"/>
      <c r="Z20" s="177"/>
      <c r="AA20" s="464"/>
      <c r="AB20" s="287"/>
      <c r="AC20" s="288"/>
      <c r="AD20" s="160"/>
      <c r="AE20" s="160"/>
      <c r="AF20" s="160"/>
      <c r="AG20" s="160"/>
      <c r="AH20" s="160"/>
      <c r="AI20" s="160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</row>
    <row r="21" spans="1:117" s="162" customFormat="1" ht="12" customHeight="1" x14ac:dyDescent="0.25">
      <c r="A21" s="250">
        <v>45388</v>
      </c>
      <c r="B21" s="441" t="s">
        <v>454</v>
      </c>
      <c r="C21" s="442" t="s">
        <v>189</v>
      </c>
      <c r="D21" s="443"/>
      <c r="E21" s="444"/>
      <c r="F21" s="445">
        <v>1</v>
      </c>
      <c r="G21" s="446"/>
      <c r="H21" s="447"/>
      <c r="I21" s="448">
        <v>1</v>
      </c>
      <c r="J21" s="448"/>
      <c r="K21" s="448"/>
      <c r="L21" s="449"/>
      <c r="M21" s="448"/>
      <c r="N21" s="459"/>
      <c r="O21" s="458"/>
      <c r="P21" s="450"/>
      <c r="Q21" s="450"/>
      <c r="R21" s="450"/>
      <c r="S21" s="450"/>
      <c r="T21" s="451"/>
      <c r="U21" s="450"/>
      <c r="V21" s="452"/>
      <c r="W21" s="450"/>
      <c r="X21" s="450"/>
      <c r="Y21" s="450"/>
      <c r="Z21" s="450"/>
      <c r="AA21" s="463"/>
      <c r="AB21" s="458"/>
      <c r="AC21" s="453"/>
      <c r="AD21" s="160"/>
      <c r="AE21" s="160"/>
      <c r="AF21" s="160"/>
      <c r="AG21" s="160"/>
      <c r="AH21" s="160"/>
      <c r="AI21" s="160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</row>
    <row r="22" spans="1:117" s="162" customFormat="1" ht="12" customHeight="1" x14ac:dyDescent="0.25">
      <c r="A22" s="440">
        <v>45388</v>
      </c>
      <c r="B22" s="441" t="s">
        <v>452</v>
      </c>
      <c r="C22" s="442" t="s">
        <v>189</v>
      </c>
      <c r="D22" s="443">
        <v>22</v>
      </c>
      <c r="E22" s="444"/>
      <c r="F22" s="445"/>
      <c r="G22" s="446"/>
      <c r="H22" s="447"/>
      <c r="I22" s="448">
        <v>22</v>
      </c>
      <c r="J22" s="448"/>
      <c r="K22" s="448"/>
      <c r="L22" s="449"/>
      <c r="M22" s="448"/>
      <c r="N22" s="459"/>
      <c r="O22" s="458"/>
      <c r="P22" s="450"/>
      <c r="Q22" s="450"/>
      <c r="R22" s="450"/>
      <c r="S22" s="450"/>
      <c r="T22" s="451"/>
      <c r="U22" s="450"/>
      <c r="V22" s="452"/>
      <c r="W22" s="450"/>
      <c r="X22" s="450"/>
      <c r="Y22" s="450"/>
      <c r="Z22" s="450"/>
      <c r="AA22" s="453"/>
      <c r="AB22" s="458"/>
      <c r="AC22" s="453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7" s="162" customFormat="1" ht="12" customHeight="1" x14ac:dyDescent="0.25">
      <c r="A23" s="250">
        <v>45388</v>
      </c>
      <c r="B23" s="209" t="s">
        <v>455</v>
      </c>
      <c r="C23" s="251" t="s">
        <v>189</v>
      </c>
      <c r="D23" s="260"/>
      <c r="E23" s="199"/>
      <c r="F23" s="200">
        <v>4</v>
      </c>
      <c r="G23" s="261"/>
      <c r="H23" s="275"/>
      <c r="I23" s="173">
        <v>4</v>
      </c>
      <c r="J23" s="173"/>
      <c r="K23" s="173"/>
      <c r="L23" s="174"/>
      <c r="M23" s="173"/>
      <c r="N23" s="276"/>
      <c r="O23" s="287"/>
      <c r="P23" s="177"/>
      <c r="Q23" s="177"/>
      <c r="R23" s="177"/>
      <c r="S23" s="177"/>
      <c r="T23" s="210"/>
      <c r="U23" s="177"/>
      <c r="V23" s="178"/>
      <c r="W23" s="177"/>
      <c r="X23" s="177"/>
      <c r="Y23" s="177"/>
      <c r="Z23" s="177"/>
      <c r="AA23" s="288"/>
      <c r="AB23" s="458"/>
      <c r="AC23" s="453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7" s="162" customFormat="1" ht="12" customHeight="1" x14ac:dyDescent="0.25">
      <c r="A24" s="250">
        <v>45388</v>
      </c>
      <c r="B24" s="209" t="s">
        <v>456</v>
      </c>
      <c r="C24" s="251" t="s">
        <v>189</v>
      </c>
      <c r="D24" s="260"/>
      <c r="E24" s="199"/>
      <c r="F24" s="200">
        <v>60</v>
      </c>
      <c r="G24" s="261"/>
      <c r="H24" s="275"/>
      <c r="I24" s="173">
        <v>60</v>
      </c>
      <c r="J24" s="173"/>
      <c r="K24" s="173"/>
      <c r="L24" s="174"/>
      <c r="M24" s="173"/>
      <c r="N24" s="276"/>
      <c r="O24" s="287"/>
      <c r="P24" s="177"/>
      <c r="Q24" s="177"/>
      <c r="R24" s="177"/>
      <c r="S24" s="177"/>
      <c r="T24" s="210"/>
      <c r="U24" s="177"/>
      <c r="V24" s="178"/>
      <c r="W24" s="177"/>
      <c r="X24" s="177"/>
      <c r="Y24" s="177"/>
      <c r="Z24" s="177"/>
      <c r="AA24" s="288"/>
      <c r="AB24" s="458"/>
      <c r="AC24" s="453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7" s="162" customFormat="1" ht="12" customHeight="1" x14ac:dyDescent="0.25">
      <c r="A25" s="250">
        <v>45388</v>
      </c>
      <c r="B25" s="209" t="s">
        <v>457</v>
      </c>
      <c r="C25" s="251" t="s">
        <v>189</v>
      </c>
      <c r="D25" s="260"/>
      <c r="E25" s="199"/>
      <c r="F25" s="200">
        <v>53</v>
      </c>
      <c r="G25" s="261"/>
      <c r="H25" s="275"/>
      <c r="I25" s="173">
        <v>53</v>
      </c>
      <c r="J25" s="173"/>
      <c r="K25" s="173"/>
      <c r="L25" s="174"/>
      <c r="M25" s="173"/>
      <c r="N25" s="276"/>
      <c r="O25" s="287"/>
      <c r="P25" s="177"/>
      <c r="Q25" s="177"/>
      <c r="R25" s="177"/>
      <c r="S25" s="177"/>
      <c r="T25" s="210"/>
      <c r="U25" s="177"/>
      <c r="V25" s="178"/>
      <c r="W25" s="177"/>
      <c r="X25" s="177"/>
      <c r="Y25" s="177"/>
      <c r="Z25" s="177"/>
      <c r="AA25" s="288"/>
      <c r="AB25" s="458"/>
      <c r="AC25" s="453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7" s="162" customFormat="1" ht="12" customHeight="1" x14ac:dyDescent="0.25">
      <c r="A26" s="250">
        <v>45388</v>
      </c>
      <c r="B26" s="209" t="s">
        <v>458</v>
      </c>
      <c r="C26" s="251" t="s">
        <v>189</v>
      </c>
      <c r="D26" s="260"/>
      <c r="E26" s="199"/>
      <c r="F26" s="200">
        <v>2</v>
      </c>
      <c r="G26" s="261"/>
      <c r="H26" s="275"/>
      <c r="I26" s="173">
        <v>2</v>
      </c>
      <c r="J26" s="173"/>
      <c r="K26" s="173"/>
      <c r="L26" s="174"/>
      <c r="M26" s="173"/>
      <c r="N26" s="276"/>
      <c r="O26" s="287"/>
      <c r="P26" s="177"/>
      <c r="Q26" s="177"/>
      <c r="R26" s="177"/>
      <c r="S26" s="177"/>
      <c r="T26" s="210"/>
      <c r="U26" s="177"/>
      <c r="V26" s="178"/>
      <c r="W26" s="177"/>
      <c r="X26" s="177"/>
      <c r="Y26" s="177"/>
      <c r="Z26" s="177"/>
      <c r="AA26" s="288"/>
      <c r="AB26" s="458"/>
      <c r="AC26" s="453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7" s="162" customFormat="1" ht="12" customHeight="1" x14ac:dyDescent="0.25">
      <c r="A27" s="440">
        <v>45390</v>
      </c>
      <c r="B27" s="441" t="s">
        <v>459</v>
      </c>
      <c r="C27" s="442" t="s">
        <v>189</v>
      </c>
      <c r="D27" s="443"/>
      <c r="E27" s="444">
        <v>-10.44</v>
      </c>
      <c r="F27" s="445"/>
      <c r="G27" s="446"/>
      <c r="H27" s="447"/>
      <c r="I27" s="448"/>
      <c r="J27" s="448"/>
      <c r="K27" s="448"/>
      <c r="L27" s="449"/>
      <c r="M27" s="448"/>
      <c r="N27" s="459"/>
      <c r="O27" s="458"/>
      <c r="P27" s="450"/>
      <c r="Q27" s="450"/>
      <c r="R27" s="450"/>
      <c r="S27" s="450"/>
      <c r="T27" s="451"/>
      <c r="U27" s="450"/>
      <c r="V27" s="452"/>
      <c r="W27" s="450"/>
      <c r="X27" s="450"/>
      <c r="Y27" s="450">
        <v>-10.44</v>
      </c>
      <c r="Z27" s="450"/>
      <c r="AA27" s="453"/>
      <c r="AB27" s="458"/>
      <c r="AC27" s="453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7" s="162" customFormat="1" ht="12" customHeight="1" x14ac:dyDescent="0.25">
      <c r="A28" s="250">
        <v>45390</v>
      </c>
      <c r="B28" s="209" t="s">
        <v>362</v>
      </c>
      <c r="C28" s="251" t="s">
        <v>189</v>
      </c>
      <c r="D28" s="260">
        <v>70</v>
      </c>
      <c r="E28" s="199"/>
      <c r="F28" s="200"/>
      <c r="G28" s="261"/>
      <c r="H28" s="275">
        <v>70</v>
      </c>
      <c r="I28" s="173"/>
      <c r="J28" s="173"/>
      <c r="K28" s="173"/>
      <c r="L28" s="174"/>
      <c r="M28" s="173"/>
      <c r="N28" s="276"/>
      <c r="O28" s="287"/>
      <c r="P28" s="177"/>
      <c r="Q28" s="177"/>
      <c r="R28" s="177"/>
      <c r="S28" s="177"/>
      <c r="T28" s="210"/>
      <c r="U28" s="177"/>
      <c r="V28" s="178"/>
      <c r="W28" s="177"/>
      <c r="X28" s="177"/>
      <c r="Y28" s="177"/>
      <c r="Z28" s="177"/>
      <c r="AA28" s="288"/>
      <c r="AB28" s="458"/>
      <c r="AC28" s="453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7" s="162" customFormat="1" ht="12" customHeight="1" x14ac:dyDescent="0.25">
      <c r="A29" s="250">
        <v>45391</v>
      </c>
      <c r="B29" s="209" t="s">
        <v>460</v>
      </c>
      <c r="C29" s="251" t="s">
        <v>189</v>
      </c>
      <c r="D29" s="260">
        <v>40</v>
      </c>
      <c r="E29" s="199"/>
      <c r="F29" s="200"/>
      <c r="G29" s="261"/>
      <c r="H29" s="275">
        <v>40</v>
      </c>
      <c r="I29" s="173"/>
      <c r="J29" s="173"/>
      <c r="K29" s="173"/>
      <c r="L29" s="174"/>
      <c r="M29" s="173"/>
      <c r="N29" s="276"/>
      <c r="O29" s="287"/>
      <c r="P29" s="177"/>
      <c r="Q29" s="177"/>
      <c r="R29" s="177"/>
      <c r="S29" s="177"/>
      <c r="T29" s="210"/>
      <c r="U29" s="177"/>
      <c r="V29" s="178"/>
      <c r="W29" s="177"/>
      <c r="X29" s="177"/>
      <c r="Y29" s="177"/>
      <c r="Z29" s="177"/>
      <c r="AA29" s="288"/>
      <c r="AB29" s="458"/>
      <c r="AC29" s="453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7" s="162" customFormat="1" ht="12" customHeight="1" x14ac:dyDescent="0.25">
      <c r="A30" s="472">
        <v>45391</v>
      </c>
      <c r="B30" s="441" t="s">
        <v>464</v>
      </c>
      <c r="C30" s="442" t="s">
        <v>189</v>
      </c>
      <c r="D30" s="443"/>
      <c r="E30" s="444"/>
      <c r="F30" s="445"/>
      <c r="G30" s="446">
        <v>41.08</v>
      </c>
      <c r="H30" s="447"/>
      <c r="I30" s="448"/>
      <c r="J30" s="448"/>
      <c r="K30" s="448"/>
      <c r="L30" s="449"/>
      <c r="M30" s="448"/>
      <c r="N30" s="459"/>
      <c r="O30" s="458"/>
      <c r="P30" s="450"/>
      <c r="Q30" s="450"/>
      <c r="R30" s="450"/>
      <c r="S30" s="450"/>
      <c r="T30" s="451"/>
      <c r="U30" s="450"/>
      <c r="V30" s="452">
        <v>41.08</v>
      </c>
      <c r="W30" s="450"/>
      <c r="X30" s="450"/>
      <c r="Y30" s="450"/>
      <c r="Z30" s="450"/>
      <c r="AA30" s="453"/>
      <c r="AB30" s="458"/>
      <c r="AC30" s="453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7" s="162" customFormat="1" ht="12" customHeight="1" x14ac:dyDescent="0.25">
      <c r="A31" s="440">
        <v>45392</v>
      </c>
      <c r="B31" s="441" t="s">
        <v>424</v>
      </c>
      <c r="C31" s="442" t="s">
        <v>189</v>
      </c>
      <c r="D31" s="443"/>
      <c r="E31" s="444">
        <v>1563.9</v>
      </c>
      <c r="F31" s="445"/>
      <c r="G31" s="446"/>
      <c r="H31" s="447"/>
      <c r="I31" s="448"/>
      <c r="J31" s="448"/>
      <c r="K31" s="448"/>
      <c r="L31" s="449"/>
      <c r="M31" s="448"/>
      <c r="N31" s="459"/>
      <c r="O31" s="458">
        <v>1563.9</v>
      </c>
      <c r="P31" s="450"/>
      <c r="Q31" s="450"/>
      <c r="R31" s="450"/>
      <c r="S31" s="450"/>
      <c r="T31" s="451"/>
      <c r="U31" s="450"/>
      <c r="V31" s="452"/>
      <c r="W31" s="450"/>
      <c r="X31" s="450"/>
      <c r="Y31" s="450"/>
      <c r="Z31" s="450"/>
      <c r="AA31" s="453"/>
      <c r="AB31" s="458"/>
      <c r="AC31" s="453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7" s="162" customFormat="1" ht="12" customHeight="1" x14ac:dyDescent="0.25">
      <c r="A32" s="250">
        <v>45394</v>
      </c>
      <c r="B32" s="209" t="s">
        <v>461</v>
      </c>
      <c r="C32" s="251" t="s">
        <v>189</v>
      </c>
      <c r="D32" s="260">
        <v>95</v>
      </c>
      <c r="E32" s="199"/>
      <c r="F32" s="200"/>
      <c r="G32" s="261"/>
      <c r="H32" s="275">
        <v>95</v>
      </c>
      <c r="I32" s="173"/>
      <c r="J32" s="173"/>
      <c r="K32" s="173"/>
      <c r="L32" s="174"/>
      <c r="M32" s="173"/>
      <c r="N32" s="276"/>
      <c r="O32" s="287"/>
      <c r="P32" s="177"/>
      <c r="Q32" s="177"/>
      <c r="R32" s="177"/>
      <c r="S32" s="177"/>
      <c r="T32" s="210"/>
      <c r="U32" s="177"/>
      <c r="V32" s="178"/>
      <c r="W32" s="177"/>
      <c r="X32" s="177"/>
      <c r="Y32" s="177"/>
      <c r="Z32" s="177"/>
      <c r="AA32" s="288"/>
      <c r="AB32" s="458"/>
      <c r="AC32" s="453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0">
        <v>45394</v>
      </c>
      <c r="B33" s="209" t="s">
        <v>462</v>
      </c>
      <c r="C33" s="251" t="s">
        <v>189</v>
      </c>
      <c r="D33" s="260"/>
      <c r="E33" s="199">
        <v>696.13</v>
      </c>
      <c r="F33" s="200"/>
      <c r="G33" s="261"/>
      <c r="H33" s="275"/>
      <c r="I33" s="173"/>
      <c r="J33" s="173"/>
      <c r="K33" s="173"/>
      <c r="L33" s="174"/>
      <c r="M33" s="173"/>
      <c r="N33" s="276"/>
      <c r="O33" s="287"/>
      <c r="P33" s="177"/>
      <c r="Q33" s="177"/>
      <c r="R33" s="177">
        <v>696.13</v>
      </c>
      <c r="S33" s="177"/>
      <c r="T33" s="210"/>
      <c r="U33" s="177"/>
      <c r="V33" s="178"/>
      <c r="W33" s="177"/>
      <c r="X33" s="177"/>
      <c r="Y33" s="177"/>
      <c r="Z33" s="177"/>
      <c r="AA33" s="288"/>
      <c r="AB33" s="458"/>
      <c r="AC33" s="453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0">
        <v>45394</v>
      </c>
      <c r="B34" s="209" t="s">
        <v>463</v>
      </c>
      <c r="C34" s="251" t="s">
        <v>189</v>
      </c>
      <c r="D34" s="260"/>
      <c r="E34" s="199">
        <v>167.98</v>
      </c>
      <c r="F34" s="200"/>
      <c r="G34" s="261"/>
      <c r="H34" s="275"/>
      <c r="I34" s="173"/>
      <c r="J34" s="173"/>
      <c r="K34" s="173"/>
      <c r="L34" s="174"/>
      <c r="M34" s="173"/>
      <c r="N34" s="276"/>
      <c r="O34" s="287"/>
      <c r="P34" s="177"/>
      <c r="Q34" s="177"/>
      <c r="R34" s="177">
        <v>167.98</v>
      </c>
      <c r="S34" s="177"/>
      <c r="T34" s="210"/>
      <c r="U34" s="177"/>
      <c r="V34" s="178"/>
      <c r="W34" s="177"/>
      <c r="X34" s="177"/>
      <c r="Y34" s="177"/>
      <c r="Z34" s="177"/>
      <c r="AA34" s="288"/>
      <c r="AB34" s="458"/>
      <c r="AC34" s="453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0">
        <v>45395</v>
      </c>
      <c r="B35" s="209" t="s">
        <v>465</v>
      </c>
      <c r="C35" s="251" t="s">
        <v>189</v>
      </c>
      <c r="D35" s="260"/>
      <c r="E35" s="199"/>
      <c r="F35" s="200">
        <v>2</v>
      </c>
      <c r="G35" s="261"/>
      <c r="H35" s="275"/>
      <c r="I35" s="173">
        <v>2</v>
      </c>
      <c r="J35" s="173"/>
      <c r="K35" s="173"/>
      <c r="L35" s="174"/>
      <c r="M35" s="173"/>
      <c r="N35" s="276"/>
      <c r="O35" s="287"/>
      <c r="P35" s="17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288"/>
      <c r="AB35" s="177"/>
      <c r="AC35" s="288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</row>
    <row r="36" spans="1:115" s="162" customFormat="1" ht="12" customHeight="1" x14ac:dyDescent="0.25">
      <c r="A36" s="250">
        <v>45395</v>
      </c>
      <c r="B36" s="209" t="s">
        <v>468</v>
      </c>
      <c r="C36" s="251" t="s">
        <v>189</v>
      </c>
      <c r="D36" s="260"/>
      <c r="E36" s="199"/>
      <c r="F36" s="200">
        <v>18</v>
      </c>
      <c r="G36" s="261"/>
      <c r="H36" s="275"/>
      <c r="I36" s="173">
        <v>18</v>
      </c>
      <c r="J36" s="173"/>
      <c r="K36" s="173"/>
      <c r="L36" s="174"/>
      <c r="M36" s="173"/>
      <c r="N36" s="276"/>
      <c r="O36" s="287"/>
      <c r="P36" s="177"/>
      <c r="Q36" s="177"/>
      <c r="R36" s="177"/>
      <c r="S36" s="177"/>
      <c r="T36" s="210"/>
      <c r="U36" s="177"/>
      <c r="V36" s="178"/>
      <c r="W36" s="177"/>
      <c r="X36" s="177"/>
      <c r="Y36" s="177"/>
      <c r="Z36" s="177"/>
      <c r="AA36" s="288"/>
      <c r="AB36" s="458"/>
      <c r="AC36" s="453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440">
        <v>45395</v>
      </c>
      <c r="B37" s="441" t="s">
        <v>469</v>
      </c>
      <c r="C37" s="442" t="s">
        <v>189</v>
      </c>
      <c r="D37" s="443">
        <v>18</v>
      </c>
      <c r="E37" s="444"/>
      <c r="F37" s="445"/>
      <c r="G37" s="446"/>
      <c r="H37" s="447"/>
      <c r="I37" s="448">
        <v>18</v>
      </c>
      <c r="J37" s="448"/>
      <c r="K37" s="448"/>
      <c r="L37" s="449"/>
      <c r="M37" s="448"/>
      <c r="N37" s="459"/>
      <c r="O37" s="458"/>
      <c r="P37" s="450"/>
      <c r="Q37" s="450"/>
      <c r="R37" s="450"/>
      <c r="S37" s="450"/>
      <c r="T37" s="451"/>
      <c r="U37" s="450"/>
      <c r="V37" s="452"/>
      <c r="W37" s="450"/>
      <c r="X37" s="450"/>
      <c r="Y37" s="450"/>
      <c r="Z37" s="450"/>
      <c r="AA37" s="453"/>
      <c r="AB37" s="458"/>
      <c r="AC37" s="453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0">
        <v>45395</v>
      </c>
      <c r="B38" s="209" t="s">
        <v>467</v>
      </c>
      <c r="C38" s="251" t="s">
        <v>189</v>
      </c>
      <c r="D38" s="260"/>
      <c r="E38" s="199"/>
      <c r="F38" s="200">
        <v>118.5</v>
      </c>
      <c r="G38" s="261"/>
      <c r="H38" s="275"/>
      <c r="I38" s="173">
        <v>118.5</v>
      </c>
      <c r="J38" s="173"/>
      <c r="K38" s="173"/>
      <c r="L38" s="174"/>
      <c r="M38" s="173"/>
      <c r="N38" s="276"/>
      <c r="O38" s="287"/>
      <c r="P38" s="177"/>
      <c r="Q38" s="177"/>
      <c r="R38" s="177"/>
      <c r="S38" s="177"/>
      <c r="T38" s="210"/>
      <c r="U38" s="177"/>
      <c r="V38" s="178"/>
      <c r="W38" s="177"/>
      <c r="X38" s="177"/>
      <c r="Y38" s="177"/>
      <c r="Z38" s="177"/>
      <c r="AA38" s="288"/>
      <c r="AB38" s="458"/>
      <c r="AC38" s="453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0">
        <v>45395</v>
      </c>
      <c r="B39" s="209" t="s">
        <v>470</v>
      </c>
      <c r="C39" s="251" t="s">
        <v>189</v>
      </c>
      <c r="D39" s="260"/>
      <c r="E39" s="199"/>
      <c r="F39" s="200">
        <v>20</v>
      </c>
      <c r="G39" s="261"/>
      <c r="H39" s="275"/>
      <c r="I39" s="173">
        <v>20</v>
      </c>
      <c r="J39" s="173"/>
      <c r="K39" s="173"/>
      <c r="L39" s="174"/>
      <c r="M39" s="173"/>
      <c r="N39" s="276"/>
      <c r="O39" s="287"/>
      <c r="P39" s="17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288"/>
      <c r="AB39" s="458"/>
      <c r="AC39" s="453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0">
        <v>45395</v>
      </c>
      <c r="B40" s="209" t="s">
        <v>471</v>
      </c>
      <c r="C40" s="251" t="s">
        <v>189</v>
      </c>
      <c r="D40" s="260">
        <v>65</v>
      </c>
      <c r="E40" s="199"/>
      <c r="F40" s="200"/>
      <c r="G40" s="261"/>
      <c r="H40" s="275"/>
      <c r="I40" s="173">
        <v>65</v>
      </c>
      <c r="J40" s="173"/>
      <c r="K40" s="173"/>
      <c r="L40" s="174"/>
      <c r="M40" s="173"/>
      <c r="N40" s="276"/>
      <c r="O40" s="287"/>
      <c r="P40" s="17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288"/>
      <c r="AB40" s="458"/>
      <c r="AC40" s="453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0">
        <v>45395</v>
      </c>
      <c r="B41" s="209" t="s">
        <v>472</v>
      </c>
      <c r="C41" s="251" t="s">
        <v>189</v>
      </c>
      <c r="D41" s="260"/>
      <c r="E41" s="199"/>
      <c r="F41" s="200">
        <v>7.6</v>
      </c>
      <c r="G41" s="261"/>
      <c r="H41" s="275"/>
      <c r="I41" s="173">
        <v>7.6</v>
      </c>
      <c r="J41" s="173"/>
      <c r="K41" s="173"/>
      <c r="L41" s="174"/>
      <c r="M41" s="173"/>
      <c r="N41" s="276"/>
      <c r="O41" s="287"/>
      <c r="P41" s="17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288"/>
      <c r="AB41" s="458"/>
      <c r="AC41" s="453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0">
        <v>45395</v>
      </c>
      <c r="B42" s="209" t="s">
        <v>473</v>
      </c>
      <c r="C42" s="251" t="s">
        <v>189</v>
      </c>
      <c r="D42" s="260"/>
      <c r="E42" s="199"/>
      <c r="F42" s="200">
        <v>22</v>
      </c>
      <c r="G42" s="261"/>
      <c r="H42" s="275"/>
      <c r="I42" s="173">
        <v>22</v>
      </c>
      <c r="J42" s="173"/>
      <c r="K42" s="173"/>
      <c r="L42" s="174"/>
      <c r="M42" s="173"/>
      <c r="N42" s="276"/>
      <c r="O42" s="287"/>
      <c r="P42" s="177"/>
      <c r="Q42" s="177"/>
      <c r="R42" s="177"/>
      <c r="S42" s="177"/>
      <c r="T42" s="210"/>
      <c r="U42" s="177"/>
      <c r="V42" s="178"/>
      <c r="W42" s="177"/>
      <c r="X42" s="177"/>
      <c r="Y42" s="177"/>
      <c r="Z42" s="177"/>
      <c r="AA42" s="288"/>
      <c r="AB42" s="458"/>
      <c r="AC42" s="453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0">
        <v>45395</v>
      </c>
      <c r="B43" s="209" t="s">
        <v>466</v>
      </c>
      <c r="C43" s="251" t="s">
        <v>189</v>
      </c>
      <c r="D43" s="260">
        <v>20.5</v>
      </c>
      <c r="E43" s="199"/>
      <c r="F43" s="200"/>
      <c r="G43" s="261"/>
      <c r="H43" s="275"/>
      <c r="I43" s="173">
        <v>20.5</v>
      </c>
      <c r="J43" s="173"/>
      <c r="K43" s="173"/>
      <c r="L43" s="174"/>
      <c r="M43" s="173"/>
      <c r="N43" s="276"/>
      <c r="O43" s="287"/>
      <c r="P43" s="177"/>
      <c r="Q43" s="177"/>
      <c r="R43" s="177"/>
      <c r="S43" s="177"/>
      <c r="T43" s="210"/>
      <c r="U43" s="177"/>
      <c r="V43" s="178"/>
      <c r="W43" s="177"/>
      <c r="X43" s="177"/>
      <c r="Y43" s="177"/>
      <c r="Z43" s="177"/>
      <c r="AA43" s="288"/>
      <c r="AB43" s="458"/>
      <c r="AC43" s="453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0">
        <v>45395</v>
      </c>
      <c r="B44" s="209" t="s">
        <v>466</v>
      </c>
      <c r="C44" s="251" t="s">
        <v>189</v>
      </c>
      <c r="D44" s="260"/>
      <c r="E44" s="199"/>
      <c r="F44" s="200">
        <v>21</v>
      </c>
      <c r="G44" s="261"/>
      <c r="H44" s="275"/>
      <c r="I44" s="173">
        <v>21</v>
      </c>
      <c r="J44" s="173"/>
      <c r="K44" s="173"/>
      <c r="L44" s="174"/>
      <c r="M44" s="173"/>
      <c r="N44" s="276"/>
      <c r="O44" s="287"/>
      <c r="P44" s="177"/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288"/>
      <c r="AB44" s="458"/>
      <c r="AC44" s="453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0">
        <v>45395</v>
      </c>
      <c r="B45" s="209" t="s">
        <v>474</v>
      </c>
      <c r="C45" s="251" t="s">
        <v>189</v>
      </c>
      <c r="D45" s="260">
        <v>84</v>
      </c>
      <c r="E45" s="199"/>
      <c r="F45" s="200"/>
      <c r="G45" s="261"/>
      <c r="H45" s="275"/>
      <c r="I45" s="173">
        <v>84</v>
      </c>
      <c r="J45" s="173"/>
      <c r="K45" s="173"/>
      <c r="L45" s="174"/>
      <c r="M45" s="173"/>
      <c r="N45" s="276"/>
      <c r="O45" s="287"/>
      <c r="P45" s="177"/>
      <c r="Q45" s="177"/>
      <c r="R45" s="177"/>
      <c r="S45" s="177"/>
      <c r="T45" s="210"/>
      <c r="U45" s="177"/>
      <c r="V45" s="178"/>
      <c r="W45" s="177"/>
      <c r="X45" s="177"/>
      <c r="Y45" s="177"/>
      <c r="Z45" s="177"/>
      <c r="AA45" s="288"/>
      <c r="AB45" s="458"/>
      <c r="AC45" s="453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0">
        <v>45395</v>
      </c>
      <c r="B46" s="209" t="s">
        <v>231</v>
      </c>
      <c r="C46" s="251" t="s">
        <v>189</v>
      </c>
      <c r="D46" s="260">
        <v>405</v>
      </c>
      <c r="E46" s="199"/>
      <c r="F46" s="200"/>
      <c r="G46" s="261">
        <v>405</v>
      </c>
      <c r="H46" s="275"/>
      <c r="I46" s="173"/>
      <c r="J46" s="173"/>
      <c r="K46" s="173"/>
      <c r="L46" s="174"/>
      <c r="M46" s="173"/>
      <c r="N46" s="276"/>
      <c r="O46" s="287"/>
      <c r="P46" s="17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288"/>
      <c r="AB46" s="458"/>
      <c r="AC46" s="453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0">
        <v>45402</v>
      </c>
      <c r="B47" s="209" t="s">
        <v>475</v>
      </c>
      <c r="C47" s="251" t="s">
        <v>189</v>
      </c>
      <c r="D47" s="260"/>
      <c r="E47" s="199">
        <v>419.7</v>
      </c>
      <c r="F47" s="200"/>
      <c r="G47" s="261"/>
      <c r="H47" s="275"/>
      <c r="I47" s="173"/>
      <c r="J47" s="173"/>
      <c r="K47" s="173"/>
      <c r="L47" s="174"/>
      <c r="M47" s="173"/>
      <c r="N47" s="276"/>
      <c r="O47" s="287"/>
      <c r="P47" s="177">
        <v>419.7</v>
      </c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288"/>
      <c r="AB47" s="458"/>
      <c r="AC47" s="453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0">
        <v>45403</v>
      </c>
      <c r="B48" s="209" t="s">
        <v>476</v>
      </c>
      <c r="C48" s="251" t="s">
        <v>189</v>
      </c>
      <c r="D48" s="260"/>
      <c r="E48" s="199"/>
      <c r="F48" s="200">
        <v>6</v>
      </c>
      <c r="G48" s="261"/>
      <c r="H48" s="275"/>
      <c r="I48" s="173">
        <v>6</v>
      </c>
      <c r="J48" s="173"/>
      <c r="K48" s="173"/>
      <c r="L48" s="174"/>
      <c r="M48" s="173"/>
      <c r="N48" s="276"/>
      <c r="O48" s="287"/>
      <c r="P48" s="177"/>
      <c r="Q48" s="177"/>
      <c r="R48" s="177"/>
      <c r="S48" s="177"/>
      <c r="T48" s="210"/>
      <c r="U48" s="177"/>
      <c r="V48" s="178"/>
      <c r="W48" s="177"/>
      <c r="X48" s="177"/>
      <c r="Y48" s="177"/>
      <c r="Z48" s="177"/>
      <c r="AA48" s="288"/>
      <c r="AB48" s="458"/>
      <c r="AC48" s="453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7" s="162" customFormat="1" ht="12" customHeight="1" x14ac:dyDescent="0.25">
      <c r="A49" s="250">
        <v>45403</v>
      </c>
      <c r="B49" s="209" t="s">
        <v>477</v>
      </c>
      <c r="C49" s="251" t="s">
        <v>189</v>
      </c>
      <c r="D49" s="260"/>
      <c r="E49" s="199"/>
      <c r="F49" s="200">
        <v>2</v>
      </c>
      <c r="G49" s="261"/>
      <c r="H49" s="275"/>
      <c r="I49" s="173">
        <v>2</v>
      </c>
      <c r="J49" s="173"/>
      <c r="K49" s="173"/>
      <c r="L49" s="174"/>
      <c r="M49" s="173"/>
      <c r="N49" s="276"/>
      <c r="O49" s="287"/>
      <c r="P49" s="177"/>
      <c r="Q49" s="177"/>
      <c r="R49" s="177"/>
      <c r="S49" s="177"/>
      <c r="T49" s="210"/>
      <c r="U49" s="177"/>
      <c r="V49" s="178"/>
      <c r="W49" s="177"/>
      <c r="X49" s="177"/>
      <c r="Y49" s="177"/>
      <c r="Z49" s="177"/>
      <c r="AA49" s="288"/>
      <c r="AB49" s="458"/>
      <c r="AC49" s="453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7" s="162" customFormat="1" ht="12" customHeight="1" x14ac:dyDescent="0.25">
      <c r="A50" s="250">
        <v>45403</v>
      </c>
      <c r="B50" s="209" t="s">
        <v>479</v>
      </c>
      <c r="C50" s="251" t="s">
        <v>189</v>
      </c>
      <c r="D50" s="260"/>
      <c r="E50" s="199"/>
      <c r="F50" s="200">
        <v>19</v>
      </c>
      <c r="G50" s="261"/>
      <c r="H50" s="275"/>
      <c r="I50" s="173">
        <v>19</v>
      </c>
      <c r="J50" s="173"/>
      <c r="K50" s="173"/>
      <c r="L50" s="174"/>
      <c r="M50" s="173"/>
      <c r="N50" s="276"/>
      <c r="O50" s="287"/>
      <c r="P50" s="177"/>
      <c r="Q50" s="177"/>
      <c r="R50" s="177"/>
      <c r="S50" s="177"/>
      <c r="T50" s="210"/>
      <c r="U50" s="177"/>
      <c r="V50" s="178"/>
      <c r="W50" s="177"/>
      <c r="X50" s="177"/>
      <c r="Y50" s="177"/>
      <c r="Z50" s="177"/>
      <c r="AA50" s="288"/>
      <c r="AB50" s="458"/>
      <c r="AC50" s="453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7" s="162" customFormat="1" ht="12" customHeight="1" x14ac:dyDescent="0.25">
      <c r="A51" s="250">
        <v>45403</v>
      </c>
      <c r="B51" s="209" t="s">
        <v>478</v>
      </c>
      <c r="C51" s="251" t="s">
        <v>189</v>
      </c>
      <c r="D51" s="260"/>
      <c r="E51" s="199"/>
      <c r="F51" s="200">
        <v>86</v>
      </c>
      <c r="G51" s="261"/>
      <c r="H51" s="275"/>
      <c r="I51" s="173">
        <v>86</v>
      </c>
      <c r="J51" s="173"/>
      <c r="K51" s="173"/>
      <c r="L51" s="174"/>
      <c r="M51" s="173"/>
      <c r="N51" s="276"/>
      <c r="O51" s="287"/>
      <c r="P51" s="177"/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288"/>
      <c r="AB51" s="458"/>
      <c r="AC51" s="453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7" s="162" customFormat="1" ht="12" customHeight="1" x14ac:dyDescent="0.25">
      <c r="A52" s="250">
        <v>45403</v>
      </c>
      <c r="B52" s="209" t="s">
        <v>480</v>
      </c>
      <c r="C52" s="251" t="s">
        <v>189</v>
      </c>
      <c r="D52" s="260"/>
      <c r="E52" s="199"/>
      <c r="F52" s="200">
        <v>8</v>
      </c>
      <c r="G52" s="261"/>
      <c r="H52" s="275"/>
      <c r="I52" s="173">
        <v>8</v>
      </c>
      <c r="J52" s="173"/>
      <c r="K52" s="173"/>
      <c r="L52" s="174"/>
      <c r="M52" s="173"/>
      <c r="N52" s="276"/>
      <c r="O52" s="287"/>
      <c r="P52" s="177"/>
      <c r="Q52" s="177"/>
      <c r="R52" s="177"/>
      <c r="S52" s="177"/>
      <c r="T52" s="210"/>
      <c r="U52" s="177"/>
      <c r="V52" s="178"/>
      <c r="W52" s="177"/>
      <c r="X52" s="177"/>
      <c r="Y52" s="177"/>
      <c r="Z52" s="177"/>
      <c r="AA52" s="288"/>
      <c r="AB52" s="458"/>
      <c r="AC52" s="453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7" s="162" customFormat="1" ht="12" customHeight="1" x14ac:dyDescent="0.25">
      <c r="A53" s="250">
        <v>45403</v>
      </c>
      <c r="B53" s="209" t="s">
        <v>481</v>
      </c>
      <c r="C53" s="251" t="s">
        <v>189</v>
      </c>
      <c r="D53" s="260"/>
      <c r="E53" s="199"/>
      <c r="F53" s="200">
        <v>23.2</v>
      </c>
      <c r="G53" s="261"/>
      <c r="H53" s="275"/>
      <c r="I53" s="173">
        <v>23.2</v>
      </c>
      <c r="J53" s="173"/>
      <c r="K53" s="173"/>
      <c r="L53" s="174"/>
      <c r="M53" s="173"/>
      <c r="N53" s="276"/>
      <c r="O53" s="287"/>
      <c r="P53" s="177"/>
      <c r="Q53" s="177"/>
      <c r="R53" s="177"/>
      <c r="S53" s="177"/>
      <c r="T53" s="210"/>
      <c r="U53" s="177"/>
      <c r="V53" s="178"/>
      <c r="W53" s="177"/>
      <c r="X53" s="177"/>
      <c r="Y53" s="177"/>
      <c r="Z53" s="177"/>
      <c r="AA53" s="288"/>
      <c r="AB53" s="458"/>
      <c r="AC53" s="453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7" s="162" customFormat="1" ht="12" customHeight="1" x14ac:dyDescent="0.25">
      <c r="A54" s="250">
        <v>45403</v>
      </c>
      <c r="B54" s="209" t="s">
        <v>482</v>
      </c>
      <c r="C54" s="251" t="s">
        <v>189</v>
      </c>
      <c r="D54" s="260"/>
      <c r="E54" s="199"/>
      <c r="F54" s="200"/>
      <c r="G54" s="261">
        <v>20</v>
      </c>
      <c r="H54" s="275"/>
      <c r="I54" s="173"/>
      <c r="J54" s="173"/>
      <c r="K54" s="173"/>
      <c r="L54" s="174"/>
      <c r="M54" s="173"/>
      <c r="N54" s="276"/>
      <c r="O54" s="287"/>
      <c r="P54" s="177"/>
      <c r="Q54" s="177"/>
      <c r="R54" s="177"/>
      <c r="S54" s="177"/>
      <c r="T54" s="210"/>
      <c r="U54" s="177"/>
      <c r="V54" s="178">
        <v>20</v>
      </c>
      <c r="W54" s="177"/>
      <c r="X54" s="177"/>
      <c r="Y54" s="177"/>
      <c r="Z54" s="177"/>
      <c r="AA54" s="288"/>
      <c r="AB54" s="458"/>
      <c r="AC54" s="453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7" s="162" customFormat="1" ht="12" customHeight="1" x14ac:dyDescent="0.25">
      <c r="A55" s="250">
        <v>45403</v>
      </c>
      <c r="B55" s="209" t="s">
        <v>483</v>
      </c>
      <c r="C55" s="251" t="s">
        <v>189</v>
      </c>
      <c r="D55" s="260">
        <v>150</v>
      </c>
      <c r="E55" s="199"/>
      <c r="F55" s="200"/>
      <c r="G55" s="261"/>
      <c r="H55" s="275">
        <v>150</v>
      </c>
      <c r="I55" s="173"/>
      <c r="J55" s="173"/>
      <c r="K55" s="173"/>
      <c r="L55" s="174"/>
      <c r="M55" s="173"/>
      <c r="N55" s="276"/>
      <c r="O55" s="287"/>
      <c r="P55" s="177"/>
      <c r="Q55" s="177"/>
      <c r="R55" s="177"/>
      <c r="S55" s="177"/>
      <c r="T55" s="210"/>
      <c r="U55" s="177"/>
      <c r="V55" s="178"/>
      <c r="W55" s="177"/>
      <c r="X55" s="177"/>
      <c r="Y55" s="177"/>
      <c r="Z55" s="177"/>
      <c r="AA55" s="288"/>
      <c r="AB55" s="458"/>
      <c r="AC55" s="453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7" s="162" customFormat="1" ht="12" customHeight="1" x14ac:dyDescent="0.25">
      <c r="A56" s="250">
        <v>45404</v>
      </c>
      <c r="B56" s="209" t="s">
        <v>484</v>
      </c>
      <c r="C56" s="251" t="s">
        <v>189</v>
      </c>
      <c r="D56" s="260">
        <v>100</v>
      </c>
      <c r="E56" s="199"/>
      <c r="F56" s="200"/>
      <c r="G56" s="261"/>
      <c r="H56" s="275">
        <v>100</v>
      </c>
      <c r="I56" s="173"/>
      <c r="J56" s="173"/>
      <c r="K56" s="173"/>
      <c r="L56" s="174"/>
      <c r="M56" s="173"/>
      <c r="N56" s="276"/>
      <c r="O56" s="287"/>
      <c r="P56" s="177"/>
      <c r="Q56" s="177"/>
      <c r="R56" s="177"/>
      <c r="S56" s="177"/>
      <c r="T56" s="210"/>
      <c r="U56" s="177"/>
      <c r="V56" s="178"/>
      <c r="W56" s="177"/>
      <c r="X56" s="177"/>
      <c r="Y56" s="177"/>
      <c r="Z56" s="177"/>
      <c r="AA56" s="288"/>
      <c r="AB56" s="458"/>
      <c r="AC56" s="453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7" s="162" customFormat="1" ht="12" customHeight="1" x14ac:dyDescent="0.25">
      <c r="A57" s="250">
        <v>45404</v>
      </c>
      <c r="B57" s="209" t="s">
        <v>410</v>
      </c>
      <c r="C57" s="251" t="s">
        <v>189</v>
      </c>
      <c r="D57" s="260">
        <v>40</v>
      </c>
      <c r="E57" s="199"/>
      <c r="F57" s="200"/>
      <c r="G57" s="261"/>
      <c r="H57" s="275">
        <v>40</v>
      </c>
      <c r="I57" s="173"/>
      <c r="J57" s="173"/>
      <c r="K57" s="173"/>
      <c r="L57" s="174"/>
      <c r="M57" s="173"/>
      <c r="N57" s="276"/>
      <c r="O57" s="287"/>
      <c r="P57" s="177"/>
      <c r="Q57" s="177"/>
      <c r="R57" s="177"/>
      <c r="S57" s="177"/>
      <c r="T57" s="210"/>
      <c r="U57" s="177"/>
      <c r="V57" s="178"/>
      <c r="W57" s="177"/>
      <c r="X57" s="177"/>
      <c r="Y57" s="177"/>
      <c r="Z57" s="177"/>
      <c r="AA57" s="288"/>
      <c r="AB57" s="458"/>
      <c r="AC57" s="453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7" s="162" customFormat="1" ht="12" customHeight="1" x14ac:dyDescent="0.25">
      <c r="A58" s="250">
        <v>45405</v>
      </c>
      <c r="B58" s="209" t="s">
        <v>190</v>
      </c>
      <c r="C58" s="251" t="s">
        <v>189</v>
      </c>
      <c r="D58" s="260"/>
      <c r="E58" s="199">
        <v>2</v>
      </c>
      <c r="F58" s="200"/>
      <c r="G58" s="261"/>
      <c r="H58" s="275"/>
      <c r="I58" s="173"/>
      <c r="J58" s="173"/>
      <c r="K58" s="173"/>
      <c r="L58" s="174"/>
      <c r="M58" s="173"/>
      <c r="N58" s="276"/>
      <c r="O58" s="287"/>
      <c r="P58" s="177"/>
      <c r="Q58" s="177"/>
      <c r="R58" s="177"/>
      <c r="S58" s="177"/>
      <c r="T58" s="210"/>
      <c r="U58" s="177">
        <v>2</v>
      </c>
      <c r="V58" s="178"/>
      <c r="W58" s="177"/>
      <c r="X58" s="177"/>
      <c r="Y58" s="177"/>
      <c r="Z58" s="177"/>
      <c r="AA58" s="288"/>
      <c r="AB58" s="458"/>
      <c r="AC58" s="453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7" s="162" customFormat="1" ht="12" customHeight="1" x14ac:dyDescent="0.25">
      <c r="A59" s="250">
        <v>45407</v>
      </c>
      <c r="B59" s="209" t="s">
        <v>339</v>
      </c>
      <c r="C59" s="251" t="s">
        <v>189</v>
      </c>
      <c r="D59" s="260">
        <v>50</v>
      </c>
      <c r="E59" s="199"/>
      <c r="F59" s="200"/>
      <c r="G59" s="261"/>
      <c r="H59" s="275">
        <v>50</v>
      </c>
      <c r="I59" s="173"/>
      <c r="J59" s="173"/>
      <c r="K59" s="173"/>
      <c r="L59" s="174"/>
      <c r="M59" s="173"/>
      <c r="N59" s="276"/>
      <c r="O59" s="287"/>
      <c r="P59" s="177"/>
      <c r="Q59" s="177"/>
      <c r="R59" s="177"/>
      <c r="S59" s="177"/>
      <c r="T59" s="210"/>
      <c r="U59" s="177"/>
      <c r="V59" s="178"/>
      <c r="W59" s="177"/>
      <c r="X59" s="177"/>
      <c r="Y59" s="177"/>
      <c r="Z59" s="177"/>
      <c r="AA59" s="288"/>
      <c r="AB59" s="458"/>
      <c r="AC59" s="453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7" s="162" customFormat="1" ht="12" customHeight="1" x14ac:dyDescent="0.25">
      <c r="A60" s="440">
        <v>45407</v>
      </c>
      <c r="B60" s="441" t="s">
        <v>485</v>
      </c>
      <c r="C60" s="442" t="s">
        <v>189</v>
      </c>
      <c r="D60" s="443">
        <v>150</v>
      </c>
      <c r="E60" s="444"/>
      <c r="F60" s="445"/>
      <c r="G60" s="446"/>
      <c r="H60" s="447">
        <v>150</v>
      </c>
      <c r="I60" s="448"/>
      <c r="J60" s="448"/>
      <c r="K60" s="448"/>
      <c r="L60" s="449"/>
      <c r="M60" s="448"/>
      <c r="N60" s="459"/>
      <c r="O60" s="458"/>
      <c r="P60" s="450"/>
      <c r="Q60" s="450"/>
      <c r="R60" s="450"/>
      <c r="S60" s="450"/>
      <c r="T60" s="451"/>
      <c r="U60" s="450"/>
      <c r="V60" s="452"/>
      <c r="W60" s="450"/>
      <c r="X60" s="450"/>
      <c r="Y60" s="450"/>
      <c r="Z60" s="450"/>
      <c r="AA60" s="463"/>
      <c r="AB60" s="458"/>
      <c r="AC60" s="453"/>
      <c r="AD60" s="160"/>
      <c r="AE60" s="160"/>
      <c r="AF60" s="160"/>
      <c r="AG60" s="160"/>
      <c r="AH60" s="160"/>
      <c r="AI60" s="160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</row>
    <row r="61" spans="1:117" s="162" customFormat="1" ht="12" customHeight="1" x14ac:dyDescent="0.25">
      <c r="A61" s="250">
        <v>45408</v>
      </c>
      <c r="B61" s="209" t="s">
        <v>192</v>
      </c>
      <c r="C61" s="251" t="s">
        <v>189</v>
      </c>
      <c r="D61" s="260"/>
      <c r="E61" s="199">
        <v>204.24</v>
      </c>
      <c r="F61" s="200"/>
      <c r="G61" s="261"/>
      <c r="H61" s="275"/>
      <c r="I61" s="173"/>
      <c r="J61" s="173"/>
      <c r="K61" s="173"/>
      <c r="L61" s="174"/>
      <c r="M61" s="173"/>
      <c r="N61" s="276"/>
      <c r="O61" s="287"/>
      <c r="P61" s="177"/>
      <c r="Q61" s="177"/>
      <c r="R61" s="177"/>
      <c r="S61" s="177"/>
      <c r="T61" s="210"/>
      <c r="U61" s="177">
        <v>204.24</v>
      </c>
      <c r="V61" s="178"/>
      <c r="W61" s="177"/>
      <c r="X61" s="177"/>
      <c r="Y61" s="177"/>
      <c r="Z61" s="177"/>
      <c r="AA61" s="288"/>
      <c r="AB61" s="458"/>
      <c r="AC61" s="453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7" s="162" customFormat="1" ht="12" customHeight="1" x14ac:dyDescent="0.25">
      <c r="A62" s="250">
        <v>45409</v>
      </c>
      <c r="B62" s="209" t="s">
        <v>486</v>
      </c>
      <c r="C62" s="251" t="s">
        <v>189</v>
      </c>
      <c r="D62" s="260">
        <v>34</v>
      </c>
      <c r="E62" s="199"/>
      <c r="F62" s="200"/>
      <c r="G62" s="261"/>
      <c r="H62" s="275">
        <v>34</v>
      </c>
      <c r="I62" s="173"/>
      <c r="J62" s="173"/>
      <c r="K62" s="173"/>
      <c r="L62" s="174"/>
      <c r="M62" s="173"/>
      <c r="N62" s="276"/>
      <c r="O62" s="287"/>
      <c r="P62" s="177"/>
      <c r="Q62" s="177"/>
      <c r="R62" s="177"/>
      <c r="S62" s="177"/>
      <c r="T62" s="210"/>
      <c r="U62" s="177"/>
      <c r="V62" s="178"/>
      <c r="W62" s="177"/>
      <c r="X62" s="177"/>
      <c r="Y62" s="177"/>
      <c r="Z62" s="177"/>
      <c r="AA62" s="288"/>
      <c r="AB62" s="458"/>
      <c r="AC62" s="453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7" s="162" customFormat="1" ht="12" customHeight="1" x14ac:dyDescent="0.25">
      <c r="A63" s="250">
        <v>45409</v>
      </c>
      <c r="B63" s="209" t="s">
        <v>499</v>
      </c>
      <c r="C63" s="251" t="s">
        <v>189</v>
      </c>
      <c r="D63" s="260">
        <v>250</v>
      </c>
      <c r="E63" s="199"/>
      <c r="F63" s="200"/>
      <c r="G63" s="261"/>
      <c r="H63" s="275">
        <v>250</v>
      </c>
      <c r="I63" s="173"/>
      <c r="J63" s="173"/>
      <c r="K63" s="173"/>
      <c r="L63" s="174"/>
      <c r="M63" s="173"/>
      <c r="N63" s="276"/>
      <c r="O63" s="287"/>
      <c r="P63" s="177"/>
      <c r="Q63" s="177"/>
      <c r="R63" s="177"/>
      <c r="S63" s="177"/>
      <c r="T63" s="210"/>
      <c r="U63" s="177"/>
      <c r="V63" s="178"/>
      <c r="W63" s="177"/>
      <c r="X63" s="177"/>
      <c r="Y63" s="177"/>
      <c r="Z63" s="177"/>
      <c r="AA63" s="464"/>
      <c r="AB63" s="287"/>
      <c r="AC63" s="288"/>
      <c r="AD63" s="160"/>
      <c r="AE63" s="160"/>
      <c r="AF63" s="160"/>
      <c r="AG63" s="160"/>
      <c r="AH63" s="160"/>
      <c r="AI63" s="160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</row>
    <row r="64" spans="1:117" s="162" customFormat="1" ht="12" customHeight="1" x14ac:dyDescent="0.25">
      <c r="A64" s="250">
        <v>45409</v>
      </c>
      <c r="B64" s="209" t="s">
        <v>373</v>
      </c>
      <c r="C64" s="251" t="s">
        <v>189</v>
      </c>
      <c r="D64" s="260"/>
      <c r="E64" s="199"/>
      <c r="F64" s="200">
        <v>50</v>
      </c>
      <c r="G64" s="261"/>
      <c r="H64" s="275">
        <v>50</v>
      </c>
      <c r="I64" s="173"/>
      <c r="J64" s="173"/>
      <c r="K64" s="173"/>
      <c r="L64" s="174"/>
      <c r="M64" s="173"/>
      <c r="N64" s="276"/>
      <c r="O64" s="287"/>
      <c r="P64" s="177"/>
      <c r="Q64" s="177"/>
      <c r="R64" s="177"/>
      <c r="S64" s="177"/>
      <c r="T64" s="210"/>
      <c r="U64" s="177"/>
      <c r="V64" s="178"/>
      <c r="W64" s="177"/>
      <c r="X64" s="177"/>
      <c r="Y64" s="177"/>
      <c r="Z64" s="177"/>
      <c r="AA64" s="288"/>
      <c r="AB64" s="458"/>
      <c r="AC64" s="453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0">
        <v>45409</v>
      </c>
      <c r="B65" s="209" t="s">
        <v>498</v>
      </c>
      <c r="C65" s="251" t="s">
        <v>189</v>
      </c>
      <c r="D65" s="260"/>
      <c r="E65" s="199"/>
      <c r="F65" s="200">
        <v>102.6</v>
      </c>
      <c r="G65" s="261"/>
      <c r="H65" s="275"/>
      <c r="I65" s="173">
        <v>102.6</v>
      </c>
      <c r="J65" s="173"/>
      <c r="K65" s="173"/>
      <c r="L65" s="174"/>
      <c r="M65" s="173"/>
      <c r="N65" s="276"/>
      <c r="O65" s="287"/>
      <c r="P65" s="177"/>
      <c r="Q65" s="177"/>
      <c r="R65" s="177"/>
      <c r="S65" s="177"/>
      <c r="T65" s="210"/>
      <c r="U65" s="177"/>
      <c r="V65" s="178"/>
      <c r="W65" s="177"/>
      <c r="X65" s="177"/>
      <c r="Y65" s="177"/>
      <c r="Z65" s="177"/>
      <c r="AA65" s="288"/>
      <c r="AB65" s="458"/>
      <c r="AC65" s="453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0">
        <v>45409</v>
      </c>
      <c r="B66" s="209" t="s">
        <v>487</v>
      </c>
      <c r="C66" s="251"/>
      <c r="D66" s="260">
        <v>74</v>
      </c>
      <c r="E66" s="199"/>
      <c r="F66" s="200"/>
      <c r="G66" s="261"/>
      <c r="H66" s="275"/>
      <c r="I66" s="173">
        <v>74</v>
      </c>
      <c r="J66" s="173"/>
      <c r="K66" s="173"/>
      <c r="L66" s="174"/>
      <c r="M66" s="173"/>
      <c r="N66" s="276"/>
      <c r="O66" s="287"/>
      <c r="P66" s="17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288"/>
      <c r="AB66" s="458"/>
      <c r="AC66" s="453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0">
        <v>45409</v>
      </c>
      <c r="B67" s="209" t="s">
        <v>488</v>
      </c>
      <c r="C67" s="251" t="s">
        <v>189</v>
      </c>
      <c r="D67" s="260"/>
      <c r="E67" s="199"/>
      <c r="F67" s="200">
        <v>12</v>
      </c>
      <c r="G67" s="261"/>
      <c r="H67" s="275"/>
      <c r="I67" s="173">
        <v>12</v>
      </c>
      <c r="J67" s="173"/>
      <c r="K67" s="173"/>
      <c r="L67" s="174"/>
      <c r="M67" s="173"/>
      <c r="N67" s="276"/>
      <c r="O67" s="287"/>
      <c r="P67" s="177"/>
      <c r="Q67" s="177"/>
      <c r="R67" s="177"/>
      <c r="S67" s="177"/>
      <c r="T67" s="210"/>
      <c r="U67" s="177"/>
      <c r="V67" s="178"/>
      <c r="W67" s="177"/>
      <c r="X67" s="177"/>
      <c r="Y67" s="177"/>
      <c r="Z67" s="177"/>
      <c r="AA67" s="288"/>
      <c r="AB67" s="458"/>
      <c r="AC67" s="453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0">
        <v>45409</v>
      </c>
      <c r="B68" s="209" t="s">
        <v>489</v>
      </c>
      <c r="C68" s="251" t="s">
        <v>189</v>
      </c>
      <c r="D68" s="260">
        <v>53</v>
      </c>
      <c r="E68" s="199"/>
      <c r="F68" s="200"/>
      <c r="G68" s="261"/>
      <c r="H68" s="275"/>
      <c r="I68" s="173">
        <v>53</v>
      </c>
      <c r="J68" s="173"/>
      <c r="K68" s="173"/>
      <c r="L68" s="174"/>
      <c r="M68" s="173"/>
      <c r="N68" s="276"/>
      <c r="O68" s="287"/>
      <c r="P68" s="177"/>
      <c r="Q68" s="177"/>
      <c r="R68" s="177"/>
      <c r="S68" s="177"/>
      <c r="T68" s="210"/>
      <c r="U68" s="177"/>
      <c r="V68" s="178"/>
      <c r="W68" s="177"/>
      <c r="X68" s="177"/>
      <c r="Y68" s="177"/>
      <c r="Z68" s="177"/>
      <c r="AA68" s="288"/>
      <c r="AB68" s="458"/>
      <c r="AC68" s="453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0">
        <v>45409</v>
      </c>
      <c r="B69" s="209" t="s">
        <v>490</v>
      </c>
      <c r="C69" s="251" t="s">
        <v>189</v>
      </c>
      <c r="D69" s="260"/>
      <c r="E69" s="199"/>
      <c r="F69" s="200">
        <v>7</v>
      </c>
      <c r="G69" s="261"/>
      <c r="H69" s="275"/>
      <c r="I69" s="173">
        <v>7</v>
      </c>
      <c r="J69" s="173"/>
      <c r="K69" s="173"/>
      <c r="L69" s="174"/>
      <c r="M69" s="173"/>
      <c r="N69" s="276"/>
      <c r="O69" s="287"/>
      <c r="P69" s="177"/>
      <c r="Q69" s="177"/>
      <c r="R69" s="177"/>
      <c r="S69" s="177"/>
      <c r="T69" s="210"/>
      <c r="U69" s="177"/>
      <c r="V69" s="178"/>
      <c r="W69" s="177"/>
      <c r="X69" s="177"/>
      <c r="Y69" s="177"/>
      <c r="Z69" s="177"/>
      <c r="AA69" s="288"/>
      <c r="AB69" s="458"/>
      <c r="AC69" s="453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0">
        <v>45409</v>
      </c>
      <c r="B70" s="209" t="s">
        <v>491</v>
      </c>
      <c r="C70" s="251" t="s">
        <v>189</v>
      </c>
      <c r="D70" s="260"/>
      <c r="E70" s="199"/>
      <c r="F70" s="200">
        <v>86</v>
      </c>
      <c r="G70" s="261"/>
      <c r="H70" s="275"/>
      <c r="I70" s="173">
        <v>86</v>
      </c>
      <c r="J70" s="173"/>
      <c r="K70" s="173"/>
      <c r="L70" s="174"/>
      <c r="M70" s="173"/>
      <c r="N70" s="276"/>
      <c r="O70" s="287"/>
      <c r="P70" s="177"/>
      <c r="Q70" s="177"/>
      <c r="R70" s="177"/>
      <c r="S70" s="177"/>
      <c r="T70" s="210"/>
      <c r="U70" s="177"/>
      <c r="V70" s="178"/>
      <c r="W70" s="177"/>
      <c r="X70" s="177"/>
      <c r="Y70" s="177"/>
      <c r="Z70" s="177"/>
      <c r="AA70" s="288"/>
      <c r="AB70" s="458"/>
      <c r="AC70" s="453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0">
        <v>45409</v>
      </c>
      <c r="B71" s="209" t="s">
        <v>492</v>
      </c>
      <c r="C71" s="251" t="s">
        <v>189</v>
      </c>
      <c r="D71" s="260">
        <v>66</v>
      </c>
      <c r="E71" s="199"/>
      <c r="F71" s="200"/>
      <c r="G71" s="261"/>
      <c r="H71" s="275"/>
      <c r="I71" s="173">
        <v>66</v>
      </c>
      <c r="J71" s="173"/>
      <c r="K71" s="173"/>
      <c r="L71" s="174"/>
      <c r="M71" s="173"/>
      <c r="N71" s="276"/>
      <c r="O71" s="287"/>
      <c r="P71" s="177"/>
      <c r="Q71" s="177"/>
      <c r="R71" s="177"/>
      <c r="S71" s="177"/>
      <c r="T71" s="210"/>
      <c r="U71" s="177"/>
      <c r="V71" s="178"/>
      <c r="W71" s="177"/>
      <c r="X71" s="177"/>
      <c r="Y71" s="177"/>
      <c r="Z71" s="177"/>
      <c r="AA71" s="288"/>
      <c r="AB71" s="458"/>
      <c r="AC71" s="453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0">
        <v>45409</v>
      </c>
      <c r="B72" s="209" t="s">
        <v>493</v>
      </c>
      <c r="C72" s="251"/>
      <c r="D72" s="260">
        <v>61.7</v>
      </c>
      <c r="E72" s="199"/>
      <c r="F72" s="200"/>
      <c r="G72" s="261"/>
      <c r="H72" s="275"/>
      <c r="I72" s="173">
        <v>61.7</v>
      </c>
      <c r="J72" s="173"/>
      <c r="K72" s="173"/>
      <c r="L72" s="174"/>
      <c r="M72" s="173"/>
      <c r="N72" s="276"/>
      <c r="O72" s="287"/>
      <c r="P72" s="177"/>
      <c r="Q72" s="177"/>
      <c r="R72" s="177"/>
      <c r="S72" s="177"/>
      <c r="T72" s="210"/>
      <c r="U72" s="177"/>
      <c r="V72" s="178"/>
      <c r="W72" s="177"/>
      <c r="X72" s="177"/>
      <c r="Y72" s="177"/>
      <c r="Z72" s="177"/>
      <c r="AA72" s="288"/>
      <c r="AB72" s="458"/>
      <c r="AC72" s="453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0">
        <v>45409</v>
      </c>
      <c r="B73" s="209" t="s">
        <v>494</v>
      </c>
      <c r="C73" s="251" t="s">
        <v>189</v>
      </c>
      <c r="D73" s="260"/>
      <c r="E73" s="199"/>
      <c r="F73" s="200">
        <v>43.5</v>
      </c>
      <c r="G73" s="261"/>
      <c r="H73" s="275"/>
      <c r="I73" s="173">
        <v>43.5</v>
      </c>
      <c r="J73" s="173"/>
      <c r="K73" s="173"/>
      <c r="L73" s="174"/>
      <c r="M73" s="173"/>
      <c r="N73" s="276"/>
      <c r="O73" s="287"/>
      <c r="P73" s="177"/>
      <c r="Q73" s="177"/>
      <c r="R73" s="177"/>
      <c r="S73" s="177"/>
      <c r="T73" s="210"/>
      <c r="U73" s="177"/>
      <c r="V73" s="178"/>
      <c r="W73" s="177"/>
      <c r="X73" s="177"/>
      <c r="Y73" s="177"/>
      <c r="Z73" s="177"/>
      <c r="AA73" s="288"/>
      <c r="AB73" s="458"/>
      <c r="AC73" s="453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0">
        <v>45409</v>
      </c>
      <c r="B74" s="209" t="s">
        <v>494</v>
      </c>
      <c r="C74" s="251" t="s">
        <v>189</v>
      </c>
      <c r="D74" s="260"/>
      <c r="E74" s="199"/>
      <c r="F74" s="200">
        <v>12.5</v>
      </c>
      <c r="G74" s="261"/>
      <c r="H74" s="275"/>
      <c r="I74" s="173">
        <v>12.5</v>
      </c>
      <c r="J74" s="173"/>
      <c r="K74" s="173"/>
      <c r="L74" s="174"/>
      <c r="M74" s="173"/>
      <c r="N74" s="276"/>
      <c r="O74" s="287"/>
      <c r="P74" s="177"/>
      <c r="Q74" s="177"/>
      <c r="R74" s="177"/>
      <c r="S74" s="177"/>
      <c r="T74" s="210"/>
      <c r="U74" s="177"/>
      <c r="V74" s="178"/>
      <c r="W74" s="177"/>
      <c r="X74" s="177"/>
      <c r="Y74" s="177"/>
      <c r="Z74" s="177"/>
      <c r="AA74" s="288"/>
      <c r="AB74" s="458"/>
      <c r="AC74" s="453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0">
        <v>45409</v>
      </c>
      <c r="B75" s="209" t="s">
        <v>495</v>
      </c>
      <c r="C75" s="251" t="s">
        <v>189</v>
      </c>
      <c r="D75" s="260"/>
      <c r="E75" s="199"/>
      <c r="F75" s="200">
        <v>17</v>
      </c>
      <c r="G75" s="261"/>
      <c r="H75" s="275"/>
      <c r="I75" s="173">
        <v>17</v>
      </c>
      <c r="J75" s="173"/>
      <c r="K75" s="173"/>
      <c r="L75" s="174"/>
      <c r="M75" s="173"/>
      <c r="N75" s="276"/>
      <c r="O75" s="287"/>
      <c r="P75" s="177"/>
      <c r="Q75" s="177"/>
      <c r="R75" s="177"/>
      <c r="S75" s="177"/>
      <c r="T75" s="210"/>
      <c r="U75" s="177"/>
      <c r="V75" s="178"/>
      <c r="W75" s="177"/>
      <c r="X75" s="177"/>
      <c r="Y75" s="177"/>
      <c r="Z75" s="177"/>
      <c r="AA75" s="288"/>
      <c r="AB75" s="458"/>
      <c r="AC75" s="453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0">
        <v>45409</v>
      </c>
      <c r="B76" s="209" t="s">
        <v>495</v>
      </c>
      <c r="C76" s="251" t="s">
        <v>189</v>
      </c>
      <c r="D76" s="260"/>
      <c r="E76" s="199"/>
      <c r="F76" s="200">
        <v>50</v>
      </c>
      <c r="G76" s="261"/>
      <c r="H76" s="275"/>
      <c r="I76" s="173">
        <v>50</v>
      </c>
      <c r="J76" s="173"/>
      <c r="K76" s="173"/>
      <c r="L76" s="174"/>
      <c r="M76" s="173"/>
      <c r="N76" s="276"/>
      <c r="O76" s="287"/>
      <c r="P76" s="177"/>
      <c r="Q76" s="177"/>
      <c r="R76" s="177"/>
      <c r="S76" s="177"/>
      <c r="T76" s="210"/>
      <c r="U76" s="177"/>
      <c r="V76" s="178"/>
      <c r="W76" s="177"/>
      <c r="X76" s="177"/>
      <c r="Y76" s="177"/>
      <c r="Z76" s="177"/>
      <c r="AA76" s="288"/>
      <c r="AB76" s="458"/>
      <c r="AC76" s="453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0">
        <v>45409</v>
      </c>
      <c r="B77" s="209" t="s">
        <v>496</v>
      </c>
      <c r="C77" s="251" t="s">
        <v>189</v>
      </c>
      <c r="D77" s="260"/>
      <c r="E77" s="199"/>
      <c r="F77" s="200">
        <v>7.5</v>
      </c>
      <c r="G77" s="261"/>
      <c r="H77" s="275"/>
      <c r="I77" s="173">
        <v>7.5</v>
      </c>
      <c r="J77" s="173"/>
      <c r="K77" s="173"/>
      <c r="L77" s="174"/>
      <c r="M77" s="173"/>
      <c r="N77" s="276"/>
      <c r="O77" s="287"/>
      <c r="P77" s="177"/>
      <c r="Q77" s="177"/>
      <c r="R77" s="177"/>
      <c r="S77" s="177"/>
      <c r="T77" s="210"/>
      <c r="U77" s="177"/>
      <c r="V77" s="178"/>
      <c r="W77" s="177"/>
      <c r="X77" s="177"/>
      <c r="Y77" s="177"/>
      <c r="Z77" s="177"/>
      <c r="AA77" s="288"/>
      <c r="AB77" s="458"/>
      <c r="AC77" s="453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0">
        <v>45409</v>
      </c>
      <c r="B78" s="209" t="s">
        <v>497</v>
      </c>
      <c r="C78" s="251" t="s">
        <v>189</v>
      </c>
      <c r="D78" s="260"/>
      <c r="E78" s="199"/>
      <c r="F78" s="200"/>
      <c r="G78" s="261">
        <v>5.49</v>
      </c>
      <c r="H78" s="275"/>
      <c r="I78" s="173"/>
      <c r="J78" s="173"/>
      <c r="K78" s="173"/>
      <c r="L78" s="174"/>
      <c r="M78" s="173"/>
      <c r="N78" s="276"/>
      <c r="O78" s="287"/>
      <c r="P78" s="177"/>
      <c r="Q78" s="177"/>
      <c r="R78" s="177"/>
      <c r="S78" s="177"/>
      <c r="T78" s="210"/>
      <c r="U78" s="177"/>
      <c r="V78" s="178">
        <v>5.49</v>
      </c>
      <c r="W78" s="177"/>
      <c r="X78" s="177"/>
      <c r="Y78" s="177"/>
      <c r="Z78" s="177"/>
      <c r="AA78" s="288"/>
      <c r="AB78" s="458"/>
      <c r="AC78" s="453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0">
        <v>45410</v>
      </c>
      <c r="B79" s="209" t="s">
        <v>500</v>
      </c>
      <c r="C79" s="251" t="s">
        <v>189</v>
      </c>
      <c r="D79" s="260"/>
      <c r="E79" s="199"/>
      <c r="F79" s="200"/>
      <c r="G79" s="261">
        <v>29.99</v>
      </c>
      <c r="H79" s="275"/>
      <c r="I79" s="173"/>
      <c r="J79" s="173"/>
      <c r="K79" s="173"/>
      <c r="L79" s="174"/>
      <c r="M79" s="173"/>
      <c r="N79" s="276"/>
      <c r="O79" s="287"/>
      <c r="P79" s="177"/>
      <c r="Q79" s="177">
        <v>29.99</v>
      </c>
      <c r="R79" s="177"/>
      <c r="S79" s="177"/>
      <c r="T79" s="210"/>
      <c r="U79" s="177"/>
      <c r="V79" s="178"/>
      <c r="W79" s="177"/>
      <c r="X79" s="177"/>
      <c r="Y79" s="177"/>
      <c r="Z79" s="177"/>
      <c r="AA79" s="288"/>
      <c r="AB79" s="458"/>
      <c r="AC79" s="453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0">
        <v>45410</v>
      </c>
      <c r="B80" s="209" t="s">
        <v>231</v>
      </c>
      <c r="C80" s="251" t="s">
        <v>189</v>
      </c>
      <c r="D80" s="260">
        <v>505</v>
      </c>
      <c r="E80" s="199"/>
      <c r="F80" s="200"/>
      <c r="G80" s="261">
        <v>505</v>
      </c>
      <c r="H80" s="275"/>
      <c r="I80" s="173"/>
      <c r="J80" s="173"/>
      <c r="K80" s="173"/>
      <c r="L80" s="174"/>
      <c r="M80" s="173"/>
      <c r="N80" s="276"/>
      <c r="O80" s="287"/>
      <c r="P80" s="177"/>
      <c r="Q80" s="177"/>
      <c r="R80" s="177"/>
      <c r="S80" s="177"/>
      <c r="T80" s="210"/>
      <c r="U80" s="177"/>
      <c r="V80" s="178"/>
      <c r="W80" s="177"/>
      <c r="X80" s="177"/>
      <c r="Y80" s="177"/>
      <c r="Z80" s="177"/>
      <c r="AA80" s="288"/>
      <c r="AB80" s="458"/>
      <c r="AC80" s="453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7" s="162" customFormat="1" ht="12" customHeight="1" x14ac:dyDescent="0.25">
      <c r="A81" s="250">
        <v>45411</v>
      </c>
      <c r="B81" s="209" t="s">
        <v>501</v>
      </c>
      <c r="C81" s="251"/>
      <c r="D81" s="260">
        <v>120</v>
      </c>
      <c r="E81" s="199"/>
      <c r="F81" s="200"/>
      <c r="G81" s="261"/>
      <c r="H81" s="275">
        <v>120</v>
      </c>
      <c r="I81" s="173"/>
      <c r="J81" s="173"/>
      <c r="K81" s="173"/>
      <c r="L81" s="174"/>
      <c r="M81" s="173"/>
      <c r="N81" s="276"/>
      <c r="O81" s="287"/>
      <c r="P81" s="177"/>
      <c r="Q81" s="177"/>
      <c r="R81" s="177"/>
      <c r="S81" s="177"/>
      <c r="T81" s="210"/>
      <c r="U81" s="177"/>
      <c r="V81" s="178"/>
      <c r="W81" s="177"/>
      <c r="X81" s="177"/>
      <c r="Y81" s="177"/>
      <c r="Z81" s="177"/>
      <c r="AA81" s="288"/>
      <c r="AB81" s="458"/>
      <c r="AC81" s="453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7" s="162" customFormat="1" ht="12" customHeight="1" x14ac:dyDescent="0.25">
      <c r="A82" s="250">
        <v>45411</v>
      </c>
      <c r="B82" s="209" t="s">
        <v>502</v>
      </c>
      <c r="C82" s="251" t="s">
        <v>189</v>
      </c>
      <c r="D82" s="260">
        <v>50</v>
      </c>
      <c r="E82" s="199"/>
      <c r="F82" s="200"/>
      <c r="G82" s="261"/>
      <c r="H82" s="275">
        <v>50</v>
      </c>
      <c r="I82" s="173"/>
      <c r="J82" s="173"/>
      <c r="K82" s="173"/>
      <c r="L82" s="174"/>
      <c r="M82" s="173"/>
      <c r="N82" s="276"/>
      <c r="O82" s="287"/>
      <c r="P82" s="177"/>
      <c r="Q82" s="177"/>
      <c r="R82" s="177"/>
      <c r="S82" s="177"/>
      <c r="T82" s="210"/>
      <c r="U82" s="177"/>
      <c r="V82" s="178"/>
      <c r="W82" s="177"/>
      <c r="X82" s="177"/>
      <c r="Y82" s="177"/>
      <c r="Z82" s="177"/>
      <c r="AA82" s="288"/>
      <c r="AB82" s="458"/>
      <c r="AC82" s="453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7" s="162" customFormat="1" ht="12" customHeight="1" x14ac:dyDescent="0.25">
      <c r="A83" s="250">
        <v>45411</v>
      </c>
      <c r="B83" s="209" t="s">
        <v>191</v>
      </c>
      <c r="C83" s="251" t="s">
        <v>189</v>
      </c>
      <c r="D83" s="260"/>
      <c r="E83" s="199">
        <v>60</v>
      </c>
      <c r="F83" s="200"/>
      <c r="G83" s="261"/>
      <c r="H83" s="275"/>
      <c r="I83" s="173"/>
      <c r="J83" s="173"/>
      <c r="K83" s="173"/>
      <c r="L83" s="174"/>
      <c r="M83" s="173"/>
      <c r="N83" s="276"/>
      <c r="O83" s="287"/>
      <c r="P83" s="177"/>
      <c r="Q83" s="177"/>
      <c r="R83" s="177"/>
      <c r="S83" s="177"/>
      <c r="T83" s="210"/>
      <c r="U83" s="177">
        <v>60</v>
      </c>
      <c r="V83" s="178"/>
      <c r="W83" s="177"/>
      <c r="X83" s="177"/>
      <c r="Y83" s="177"/>
      <c r="Z83" s="177"/>
      <c r="AA83" s="288"/>
      <c r="AB83" s="458"/>
      <c r="AC83" s="453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7" s="162" customFormat="1" ht="12" customHeight="1" x14ac:dyDescent="0.25">
      <c r="A84" s="250"/>
      <c r="B84" s="209"/>
      <c r="C84" s="251"/>
      <c r="D84" s="260"/>
      <c r="E84" s="199"/>
      <c r="F84" s="200"/>
      <c r="G84" s="261"/>
      <c r="H84" s="275"/>
      <c r="I84" s="173"/>
      <c r="J84" s="173"/>
      <c r="K84" s="173"/>
      <c r="L84" s="174"/>
      <c r="M84" s="173"/>
      <c r="N84" s="276"/>
      <c r="O84" s="287"/>
      <c r="P84" s="177"/>
      <c r="Q84" s="177"/>
      <c r="R84" s="177"/>
      <c r="S84" s="177"/>
      <c r="T84" s="210"/>
      <c r="U84" s="177"/>
      <c r="V84" s="178"/>
      <c r="W84" s="177"/>
      <c r="X84" s="177"/>
      <c r="Y84" s="177"/>
      <c r="Z84" s="177"/>
      <c r="AA84" s="288"/>
      <c r="AB84" s="458"/>
      <c r="AC84" s="453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7" s="162" customFormat="1" ht="12" customHeight="1" x14ac:dyDescent="0.25">
      <c r="A85" s="250"/>
      <c r="B85" s="209"/>
      <c r="C85" s="251"/>
      <c r="D85" s="260"/>
      <c r="E85" s="199"/>
      <c r="F85" s="200"/>
      <c r="G85" s="261"/>
      <c r="H85" s="275"/>
      <c r="I85" s="173"/>
      <c r="J85" s="173"/>
      <c r="K85" s="173"/>
      <c r="L85" s="174"/>
      <c r="M85" s="173"/>
      <c r="N85" s="276"/>
      <c r="O85" s="287"/>
      <c r="P85" s="177"/>
      <c r="Q85" s="177"/>
      <c r="R85" s="177"/>
      <c r="S85" s="177"/>
      <c r="T85" s="210"/>
      <c r="U85" s="177"/>
      <c r="V85" s="178"/>
      <c r="W85" s="177"/>
      <c r="X85" s="177"/>
      <c r="Y85" s="177"/>
      <c r="Z85" s="177"/>
      <c r="AA85" s="288"/>
      <c r="AB85" s="458"/>
      <c r="AC85" s="453"/>
      <c r="AD85" s="160"/>
      <c r="AE85" s="160"/>
      <c r="AF85" s="160"/>
      <c r="AG85" s="160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</row>
    <row r="86" spans="1:117" s="162" customFormat="1" ht="12" customHeight="1" x14ac:dyDescent="0.25">
      <c r="A86" s="250"/>
      <c r="B86" s="209"/>
      <c r="C86" s="251"/>
      <c r="D86" s="260"/>
      <c r="E86" s="199"/>
      <c r="F86" s="200"/>
      <c r="G86" s="261"/>
      <c r="H86" s="275"/>
      <c r="I86" s="173"/>
      <c r="J86" s="173"/>
      <c r="K86" s="173"/>
      <c r="L86" s="174"/>
      <c r="M86" s="173"/>
      <c r="N86" s="276"/>
      <c r="O86" s="287"/>
      <c r="P86" s="177"/>
      <c r="Q86" s="177"/>
      <c r="R86" s="177"/>
      <c r="S86" s="177"/>
      <c r="T86" s="210"/>
      <c r="U86" s="177"/>
      <c r="V86" s="178"/>
      <c r="W86" s="177"/>
      <c r="X86" s="177"/>
      <c r="Y86" s="177"/>
      <c r="Z86" s="177"/>
      <c r="AA86" s="288"/>
      <c r="AB86" s="458"/>
      <c r="AC86" s="453"/>
      <c r="AD86" s="160"/>
      <c r="AE86" s="160"/>
      <c r="AF86" s="160"/>
      <c r="AG86" s="160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</row>
    <row r="87" spans="1:117" s="162" customFormat="1" ht="12" customHeight="1" x14ac:dyDescent="0.25">
      <c r="A87" s="250"/>
      <c r="B87" s="209"/>
      <c r="C87" s="251"/>
      <c r="D87" s="260"/>
      <c r="E87" s="199"/>
      <c r="F87" s="200"/>
      <c r="G87" s="261"/>
      <c r="H87" s="275"/>
      <c r="I87" s="173"/>
      <c r="J87" s="173"/>
      <c r="K87" s="173"/>
      <c r="L87" s="174"/>
      <c r="M87" s="173"/>
      <c r="N87" s="276"/>
      <c r="O87" s="287"/>
      <c r="P87" s="177"/>
      <c r="Q87" s="177"/>
      <c r="R87" s="177"/>
      <c r="S87" s="177"/>
      <c r="T87" s="210"/>
      <c r="U87" s="177"/>
      <c r="V87" s="178"/>
      <c r="W87" s="177"/>
      <c r="X87" s="177"/>
      <c r="Y87" s="177"/>
      <c r="Z87" s="177"/>
      <c r="AA87" s="288"/>
      <c r="AB87" s="458"/>
      <c r="AC87" s="453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7" s="162" customFormat="1" ht="12" customHeight="1" x14ac:dyDescent="0.25">
      <c r="A88" s="440"/>
      <c r="B88" s="441"/>
      <c r="C88" s="442"/>
      <c r="D88" s="443"/>
      <c r="E88" s="444"/>
      <c r="F88" s="445"/>
      <c r="G88" s="446"/>
      <c r="H88" s="447"/>
      <c r="I88" s="448"/>
      <c r="J88" s="448"/>
      <c r="K88" s="448"/>
      <c r="L88" s="449"/>
      <c r="M88" s="448"/>
      <c r="N88" s="459"/>
      <c r="O88" s="458"/>
      <c r="P88" s="450"/>
      <c r="Q88" s="450"/>
      <c r="R88" s="450"/>
      <c r="S88" s="450"/>
      <c r="T88" s="451"/>
      <c r="U88" s="450"/>
      <c r="V88" s="452"/>
      <c r="W88" s="450"/>
      <c r="X88" s="450"/>
      <c r="Y88" s="450"/>
      <c r="Z88" s="450"/>
      <c r="AA88" s="463"/>
      <c r="AB88" s="458"/>
      <c r="AC88" s="453"/>
      <c r="AD88" s="160"/>
      <c r="AE88" s="160"/>
      <c r="AF88" s="160"/>
      <c r="AG88" s="160"/>
      <c r="AH88" s="160"/>
      <c r="AI88" s="160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</row>
    <row r="89" spans="1:117" s="162" customFormat="1" ht="12" customHeight="1" x14ac:dyDescent="0.25">
      <c r="A89" s="250"/>
      <c r="B89" s="209"/>
      <c r="C89" s="251"/>
      <c r="D89" s="260"/>
      <c r="E89" s="199"/>
      <c r="F89" s="200"/>
      <c r="G89" s="261"/>
      <c r="H89" s="275"/>
      <c r="I89" s="173"/>
      <c r="J89" s="173"/>
      <c r="K89" s="173"/>
      <c r="L89" s="174"/>
      <c r="M89" s="173"/>
      <c r="N89" s="276"/>
      <c r="O89" s="287"/>
      <c r="P89" s="177"/>
      <c r="Q89" s="177"/>
      <c r="R89" s="177"/>
      <c r="S89" s="177"/>
      <c r="T89" s="210"/>
      <c r="U89" s="177"/>
      <c r="V89" s="178"/>
      <c r="W89" s="177"/>
      <c r="X89" s="177"/>
      <c r="Y89" s="177"/>
      <c r="Z89" s="177"/>
      <c r="AA89" s="288"/>
      <c r="AB89" s="458"/>
      <c r="AC89" s="453"/>
      <c r="AD89" s="160"/>
      <c r="AE89" s="160"/>
      <c r="AF89" s="160"/>
      <c r="AG89" s="160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</row>
    <row r="90" spans="1:117" s="162" customFormat="1" ht="12" customHeight="1" x14ac:dyDescent="0.25">
      <c r="A90" s="250"/>
      <c r="B90" s="209"/>
      <c r="C90" s="251"/>
      <c r="D90" s="260"/>
      <c r="E90" s="199"/>
      <c r="F90" s="200"/>
      <c r="G90" s="261"/>
      <c r="H90" s="275"/>
      <c r="I90" s="173"/>
      <c r="J90" s="173"/>
      <c r="K90" s="173"/>
      <c r="L90" s="174"/>
      <c r="M90" s="173"/>
      <c r="N90" s="276"/>
      <c r="O90" s="287"/>
      <c r="P90" s="177"/>
      <c r="Q90" s="177"/>
      <c r="R90" s="177"/>
      <c r="S90" s="177"/>
      <c r="T90" s="210"/>
      <c r="U90" s="177"/>
      <c r="V90" s="178"/>
      <c r="W90" s="177"/>
      <c r="X90" s="177"/>
      <c r="Y90" s="177"/>
      <c r="Z90" s="177"/>
      <c r="AA90" s="464"/>
      <c r="AB90" s="287"/>
      <c r="AC90" s="288"/>
      <c r="AD90" s="160"/>
      <c r="AE90" s="160"/>
      <c r="AF90" s="160"/>
      <c r="AG90" s="160"/>
      <c r="AH90" s="160"/>
      <c r="AI90" s="160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</row>
    <row r="91" spans="1:117" s="162" customFormat="1" ht="12" customHeight="1" x14ac:dyDescent="0.25">
      <c r="A91" s="250"/>
      <c r="B91" s="209"/>
      <c r="C91" s="251"/>
      <c r="D91" s="260"/>
      <c r="E91" s="199"/>
      <c r="F91" s="200"/>
      <c r="G91" s="261"/>
      <c r="H91" s="275"/>
      <c r="I91" s="173"/>
      <c r="J91" s="173"/>
      <c r="K91" s="173"/>
      <c r="L91" s="174"/>
      <c r="M91" s="173"/>
      <c r="N91" s="276"/>
      <c r="O91" s="287"/>
      <c r="P91" s="177"/>
      <c r="Q91" s="177"/>
      <c r="R91" s="177"/>
      <c r="S91" s="177"/>
      <c r="T91" s="210"/>
      <c r="U91" s="177"/>
      <c r="V91" s="178"/>
      <c r="W91" s="177"/>
      <c r="X91" s="177"/>
      <c r="Y91" s="177"/>
      <c r="Z91" s="177"/>
      <c r="AA91" s="288"/>
      <c r="AB91" s="458"/>
      <c r="AC91" s="453"/>
      <c r="AD91" s="160"/>
      <c r="AE91" s="160"/>
      <c r="AF91" s="160"/>
      <c r="AG91" s="160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</row>
    <row r="92" spans="1:117" s="162" customFormat="1" ht="12" customHeight="1" x14ac:dyDescent="0.25">
      <c r="A92" s="250"/>
      <c r="B92" s="209"/>
      <c r="C92" s="251"/>
      <c r="D92" s="260"/>
      <c r="E92" s="199"/>
      <c r="F92" s="200"/>
      <c r="G92" s="261"/>
      <c r="H92" s="275"/>
      <c r="I92" s="173"/>
      <c r="J92" s="173"/>
      <c r="K92" s="173"/>
      <c r="L92" s="174"/>
      <c r="M92" s="173"/>
      <c r="N92" s="276"/>
      <c r="O92" s="287"/>
      <c r="P92" s="177"/>
      <c r="Q92" s="177"/>
      <c r="R92" s="177"/>
      <c r="S92" s="177"/>
      <c r="T92" s="210"/>
      <c r="U92" s="177"/>
      <c r="V92" s="178"/>
      <c r="W92" s="177"/>
      <c r="X92" s="177"/>
      <c r="Y92" s="177"/>
      <c r="Z92" s="177"/>
      <c r="AA92" s="288"/>
      <c r="AB92" s="458"/>
      <c r="AC92" s="453"/>
      <c r="AD92" s="160"/>
      <c r="AE92" s="160"/>
      <c r="AF92" s="160"/>
      <c r="AG92" s="160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</row>
    <row r="93" spans="1:117" s="162" customFormat="1" ht="12" customHeight="1" x14ac:dyDescent="0.25">
      <c r="A93" s="250"/>
      <c r="B93" s="209"/>
      <c r="C93" s="251"/>
      <c r="D93" s="260"/>
      <c r="E93" s="199"/>
      <c r="F93" s="200"/>
      <c r="G93" s="261"/>
      <c r="H93" s="275"/>
      <c r="I93" s="173"/>
      <c r="J93" s="173"/>
      <c r="K93" s="173"/>
      <c r="L93" s="174"/>
      <c r="M93" s="173"/>
      <c r="N93" s="276"/>
      <c r="O93" s="287"/>
      <c r="P93" s="177"/>
      <c r="Q93" s="177"/>
      <c r="R93" s="177"/>
      <c r="S93" s="177"/>
      <c r="T93" s="210"/>
      <c r="U93" s="177"/>
      <c r="V93" s="178"/>
      <c r="W93" s="177"/>
      <c r="X93" s="177"/>
      <c r="Y93" s="177"/>
      <c r="Z93" s="177"/>
      <c r="AA93" s="288"/>
      <c r="AB93" s="458"/>
      <c r="AC93" s="453"/>
      <c r="AD93" s="160"/>
      <c r="AE93" s="160"/>
      <c r="AF93" s="160"/>
      <c r="AG93" s="160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</row>
    <row r="94" spans="1:117" s="162" customFormat="1" ht="12" customHeight="1" x14ac:dyDescent="0.25">
      <c r="A94" s="250"/>
      <c r="B94" s="209"/>
      <c r="C94" s="251"/>
      <c r="D94" s="260"/>
      <c r="E94" s="199"/>
      <c r="F94" s="200"/>
      <c r="G94" s="261"/>
      <c r="H94" s="275"/>
      <c r="I94" s="173"/>
      <c r="J94" s="173"/>
      <c r="K94" s="173"/>
      <c r="L94" s="174"/>
      <c r="M94" s="173"/>
      <c r="N94" s="276"/>
      <c r="O94" s="287"/>
      <c r="P94" s="177"/>
      <c r="Q94" s="177"/>
      <c r="R94" s="177"/>
      <c r="S94" s="177"/>
      <c r="T94" s="210"/>
      <c r="U94" s="177"/>
      <c r="V94" s="178"/>
      <c r="W94" s="177"/>
      <c r="X94" s="177"/>
      <c r="Y94" s="177"/>
      <c r="Z94" s="177"/>
      <c r="AA94" s="288"/>
      <c r="AB94" s="458"/>
      <c r="AC94" s="453"/>
      <c r="AD94" s="160"/>
      <c r="AE94" s="160"/>
      <c r="AF94" s="160"/>
      <c r="AG94" s="160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</row>
    <row r="95" spans="1:117" s="162" customFormat="1" ht="12" customHeight="1" x14ac:dyDescent="0.25">
      <c r="A95" s="440"/>
      <c r="B95" s="441"/>
      <c r="C95" s="442"/>
      <c r="D95" s="443"/>
      <c r="E95" s="444"/>
      <c r="F95" s="445"/>
      <c r="G95" s="446"/>
      <c r="H95" s="447"/>
      <c r="I95" s="448"/>
      <c r="J95" s="448"/>
      <c r="K95" s="448"/>
      <c r="L95" s="449"/>
      <c r="M95" s="448"/>
      <c r="N95" s="459"/>
      <c r="O95" s="458"/>
      <c r="P95" s="450"/>
      <c r="Q95" s="450"/>
      <c r="R95" s="450"/>
      <c r="S95" s="450"/>
      <c r="T95" s="451"/>
      <c r="U95" s="450"/>
      <c r="V95" s="452"/>
      <c r="W95" s="450"/>
      <c r="X95" s="450"/>
      <c r="Y95" s="450"/>
      <c r="Z95" s="450"/>
      <c r="AA95" s="463"/>
      <c r="AB95" s="458"/>
      <c r="AC95" s="453"/>
      <c r="AD95" s="160"/>
      <c r="AE95" s="160"/>
      <c r="AF95" s="160"/>
      <c r="AG95" s="160"/>
      <c r="AH95" s="160"/>
      <c r="AI95" s="160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</row>
    <row r="96" spans="1:117" s="162" customFormat="1" ht="12" customHeight="1" x14ac:dyDescent="0.25">
      <c r="A96" s="250"/>
      <c r="B96" s="209"/>
      <c r="C96" s="251"/>
      <c r="D96" s="260"/>
      <c r="E96" s="199"/>
      <c r="F96" s="200"/>
      <c r="G96" s="261"/>
      <c r="H96" s="275"/>
      <c r="I96" s="173"/>
      <c r="J96" s="173"/>
      <c r="K96" s="173"/>
      <c r="L96" s="174"/>
      <c r="M96" s="173"/>
      <c r="N96" s="276"/>
      <c r="O96" s="287"/>
      <c r="P96" s="177"/>
      <c r="Q96" s="177"/>
      <c r="R96" s="177"/>
      <c r="S96" s="177"/>
      <c r="T96" s="210"/>
      <c r="U96" s="177"/>
      <c r="V96" s="178"/>
      <c r="W96" s="177"/>
      <c r="X96" s="177"/>
      <c r="Y96" s="177"/>
      <c r="Z96" s="177"/>
      <c r="AA96" s="288"/>
      <c r="AB96" s="458"/>
      <c r="AC96" s="453"/>
      <c r="AD96" s="160"/>
      <c r="AE96" s="160"/>
      <c r="AF96" s="160"/>
      <c r="AG96" s="160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</row>
    <row r="97" spans="1:115" s="162" customFormat="1" ht="12" customHeight="1" x14ac:dyDescent="0.25">
      <c r="A97" s="250"/>
      <c r="B97" s="209"/>
      <c r="C97" s="251"/>
      <c r="D97" s="260"/>
      <c r="E97" s="199"/>
      <c r="F97" s="200"/>
      <c r="G97" s="261"/>
      <c r="H97" s="275"/>
      <c r="I97" s="173"/>
      <c r="J97" s="173"/>
      <c r="K97" s="173"/>
      <c r="L97" s="174"/>
      <c r="M97" s="173"/>
      <c r="N97" s="276"/>
      <c r="O97" s="287"/>
      <c r="P97" s="177"/>
      <c r="Q97" s="177"/>
      <c r="R97" s="177"/>
      <c r="S97" s="177"/>
      <c r="T97" s="210"/>
      <c r="U97" s="177"/>
      <c r="V97" s="178"/>
      <c r="W97" s="177"/>
      <c r="X97" s="177"/>
      <c r="Y97" s="177"/>
      <c r="Z97" s="177"/>
      <c r="AA97" s="288"/>
      <c r="AB97" s="458"/>
      <c r="AC97" s="453"/>
      <c r="AD97" s="160"/>
      <c r="AE97" s="160"/>
      <c r="AF97" s="160"/>
      <c r="AG97" s="160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</row>
    <row r="98" spans="1:115" s="162" customFormat="1" ht="12" customHeight="1" x14ac:dyDescent="0.25">
      <c r="A98" s="250"/>
      <c r="B98" s="209"/>
      <c r="C98" s="251"/>
      <c r="D98" s="260"/>
      <c r="E98" s="199"/>
      <c r="F98" s="200"/>
      <c r="G98" s="261"/>
      <c r="H98" s="275"/>
      <c r="I98" s="173"/>
      <c r="J98" s="173"/>
      <c r="K98" s="173"/>
      <c r="L98" s="174"/>
      <c r="M98" s="173"/>
      <c r="N98" s="276"/>
      <c r="O98" s="287"/>
      <c r="P98" s="177"/>
      <c r="Q98" s="177"/>
      <c r="R98" s="177"/>
      <c r="S98" s="177"/>
      <c r="T98" s="210"/>
      <c r="U98" s="177"/>
      <c r="V98" s="178"/>
      <c r="W98" s="177"/>
      <c r="X98" s="177"/>
      <c r="Y98" s="177"/>
      <c r="Z98" s="177"/>
      <c r="AA98" s="288"/>
      <c r="AB98" s="458"/>
      <c r="AC98" s="453"/>
      <c r="AD98" s="160"/>
      <c r="AE98" s="160"/>
      <c r="AF98" s="160"/>
      <c r="AG98" s="160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</row>
    <row r="99" spans="1:115" s="162" customFormat="1" ht="12" customHeight="1" x14ac:dyDescent="0.25">
      <c r="A99" s="250"/>
      <c r="B99" s="209"/>
      <c r="C99" s="251"/>
      <c r="D99" s="260"/>
      <c r="E99" s="199"/>
      <c r="F99" s="200"/>
      <c r="G99" s="261"/>
      <c r="H99" s="275"/>
      <c r="I99" s="173"/>
      <c r="J99" s="173"/>
      <c r="K99" s="173"/>
      <c r="L99" s="174"/>
      <c r="M99" s="173"/>
      <c r="N99" s="276"/>
      <c r="O99" s="287"/>
      <c r="P99" s="17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288"/>
      <c r="AB99" s="458"/>
      <c r="AC99" s="453"/>
      <c r="AD99" s="160"/>
      <c r="AE99" s="160"/>
      <c r="AF99" s="160"/>
      <c r="AG99" s="160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</row>
    <row r="100" spans="1:115" s="162" customFormat="1" ht="12" customHeight="1" x14ac:dyDescent="0.25">
      <c r="A100" s="250"/>
      <c r="B100" s="209"/>
      <c r="C100" s="251"/>
      <c r="D100" s="260"/>
      <c r="E100" s="199"/>
      <c r="F100" s="200"/>
      <c r="G100" s="261"/>
      <c r="H100" s="275"/>
      <c r="I100" s="173"/>
      <c r="J100" s="173"/>
      <c r="K100" s="173"/>
      <c r="L100" s="174"/>
      <c r="M100" s="173"/>
      <c r="N100" s="276"/>
      <c r="O100" s="287"/>
      <c r="P100" s="177"/>
      <c r="Q100" s="177"/>
      <c r="R100" s="177"/>
      <c r="S100" s="177"/>
      <c r="T100" s="210"/>
      <c r="U100" s="177"/>
      <c r="V100" s="178"/>
      <c r="W100" s="177"/>
      <c r="X100" s="177"/>
      <c r="Y100" s="177"/>
      <c r="Z100" s="177"/>
      <c r="AA100" s="288"/>
      <c r="AB100" s="458"/>
      <c r="AC100" s="453"/>
      <c r="AD100" s="160"/>
      <c r="AE100" s="160"/>
      <c r="AF100" s="160"/>
      <c r="AG100" s="160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</row>
    <row r="101" spans="1:115" s="162" customFormat="1" ht="12" customHeight="1" x14ac:dyDescent="0.25">
      <c r="A101" s="250"/>
      <c r="B101" s="209"/>
      <c r="C101" s="251"/>
      <c r="D101" s="260"/>
      <c r="E101" s="199"/>
      <c r="F101" s="200"/>
      <c r="G101" s="261"/>
      <c r="H101" s="275"/>
      <c r="I101" s="173"/>
      <c r="J101" s="173"/>
      <c r="K101" s="173"/>
      <c r="L101" s="174"/>
      <c r="M101" s="173"/>
      <c r="N101" s="276"/>
      <c r="O101" s="287"/>
      <c r="P101" s="177"/>
      <c r="Q101" s="177"/>
      <c r="R101" s="177"/>
      <c r="S101" s="177"/>
      <c r="T101" s="210"/>
      <c r="U101" s="177"/>
      <c r="V101" s="178"/>
      <c r="W101" s="177"/>
      <c r="X101" s="177"/>
      <c r="Y101" s="177"/>
      <c r="Z101" s="177"/>
      <c r="AA101" s="288"/>
      <c r="AB101" s="458"/>
      <c r="AC101" s="453"/>
      <c r="AD101" s="160"/>
      <c r="AE101" s="160"/>
      <c r="AF101" s="160"/>
      <c r="AG101" s="160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</row>
    <row r="102" spans="1:115" s="162" customFormat="1" ht="12" customHeight="1" x14ac:dyDescent="0.25">
      <c r="A102" s="250"/>
      <c r="B102" s="209"/>
      <c r="C102" s="251"/>
      <c r="D102" s="260"/>
      <c r="E102" s="199"/>
      <c r="F102" s="200"/>
      <c r="G102" s="261"/>
      <c r="H102" s="275"/>
      <c r="I102" s="173"/>
      <c r="J102" s="173"/>
      <c r="K102" s="173"/>
      <c r="L102" s="174"/>
      <c r="M102" s="173"/>
      <c r="N102" s="276"/>
      <c r="O102" s="287"/>
      <c r="P102" s="177"/>
      <c r="Q102" s="177"/>
      <c r="R102" s="177"/>
      <c r="S102" s="177"/>
      <c r="T102" s="210"/>
      <c r="U102" s="177"/>
      <c r="V102" s="178"/>
      <c r="W102" s="177"/>
      <c r="X102" s="177"/>
      <c r="Y102" s="177"/>
      <c r="Z102" s="177"/>
      <c r="AA102" s="288"/>
      <c r="AB102" s="458"/>
      <c r="AC102" s="453"/>
      <c r="AD102" s="160"/>
      <c r="AE102" s="160"/>
      <c r="AF102" s="160"/>
      <c r="AG102" s="160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</row>
    <row r="103" spans="1:115" s="162" customFormat="1" ht="12" customHeight="1" x14ac:dyDescent="0.25">
      <c r="A103" s="250"/>
      <c r="B103" s="209"/>
      <c r="C103" s="251"/>
      <c r="D103" s="260"/>
      <c r="E103" s="199"/>
      <c r="F103" s="200"/>
      <c r="G103" s="261"/>
      <c r="H103" s="275"/>
      <c r="I103" s="173"/>
      <c r="J103" s="173"/>
      <c r="K103" s="173"/>
      <c r="L103" s="174"/>
      <c r="M103" s="173"/>
      <c r="N103" s="276"/>
      <c r="O103" s="287"/>
      <c r="P103" s="17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288"/>
      <c r="AB103" s="458"/>
      <c r="AC103" s="453"/>
      <c r="AD103" s="160"/>
      <c r="AE103" s="160"/>
      <c r="AF103" s="160"/>
      <c r="AG103" s="160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</row>
    <row r="104" spans="1:115" s="162" customFormat="1" ht="12" customHeight="1" x14ac:dyDescent="0.25">
      <c r="A104" s="250"/>
      <c r="B104" s="209"/>
      <c r="C104" s="251"/>
      <c r="D104" s="260"/>
      <c r="E104" s="199"/>
      <c r="F104" s="200"/>
      <c r="G104" s="261"/>
      <c r="H104" s="275"/>
      <c r="I104" s="173"/>
      <c r="J104" s="173"/>
      <c r="K104" s="173"/>
      <c r="L104" s="174"/>
      <c r="M104" s="173"/>
      <c r="N104" s="276"/>
      <c r="O104" s="287"/>
      <c r="P104" s="177"/>
      <c r="Q104" s="177"/>
      <c r="R104" s="177"/>
      <c r="S104" s="177"/>
      <c r="T104" s="210"/>
      <c r="U104" s="177"/>
      <c r="V104" s="178"/>
      <c r="W104" s="177"/>
      <c r="X104" s="177"/>
      <c r="Y104" s="177"/>
      <c r="Z104" s="177"/>
      <c r="AA104" s="288"/>
      <c r="AB104" s="458"/>
      <c r="AC104" s="453"/>
      <c r="AD104" s="160"/>
      <c r="AE104" s="160"/>
      <c r="AF104" s="160"/>
      <c r="AG104" s="160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</row>
    <row r="105" spans="1:115" s="162" customFormat="1" ht="12" customHeight="1" x14ac:dyDescent="0.25">
      <c r="A105" s="250"/>
      <c r="B105" s="209"/>
      <c r="C105" s="251"/>
      <c r="D105" s="260"/>
      <c r="E105" s="199"/>
      <c r="F105" s="200"/>
      <c r="G105" s="261"/>
      <c r="H105" s="275"/>
      <c r="I105" s="173"/>
      <c r="J105" s="173"/>
      <c r="K105" s="173"/>
      <c r="L105" s="174"/>
      <c r="M105" s="173"/>
      <c r="N105" s="276"/>
      <c r="O105" s="287"/>
      <c r="P105" s="17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288"/>
      <c r="AB105" s="458"/>
      <c r="AC105" s="453"/>
      <c r="AD105" s="160"/>
      <c r="AE105" s="160"/>
      <c r="AF105" s="160"/>
      <c r="AG105" s="160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</row>
    <row r="106" spans="1:115" s="162" customFormat="1" ht="12" customHeight="1" x14ac:dyDescent="0.25">
      <c r="A106" s="250"/>
      <c r="B106" s="209"/>
      <c r="C106" s="251"/>
      <c r="D106" s="260"/>
      <c r="E106" s="199"/>
      <c r="F106" s="200"/>
      <c r="G106" s="261"/>
      <c r="H106" s="275"/>
      <c r="I106" s="173"/>
      <c r="J106" s="173"/>
      <c r="K106" s="173"/>
      <c r="L106" s="174"/>
      <c r="M106" s="173"/>
      <c r="N106" s="276"/>
      <c r="O106" s="287"/>
      <c r="P106" s="177"/>
      <c r="Q106" s="177"/>
      <c r="R106" s="177"/>
      <c r="S106" s="177"/>
      <c r="T106" s="210"/>
      <c r="U106" s="177"/>
      <c r="V106" s="178"/>
      <c r="W106" s="177"/>
      <c r="X106" s="177"/>
      <c r="Y106" s="177"/>
      <c r="Z106" s="177"/>
      <c r="AA106" s="288"/>
      <c r="AB106" s="458"/>
      <c r="AC106" s="453"/>
      <c r="AD106" s="160"/>
      <c r="AE106" s="160"/>
      <c r="AF106" s="160"/>
      <c r="AG106" s="160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</row>
    <row r="107" spans="1:115" s="162" customFormat="1" ht="12" customHeight="1" x14ac:dyDescent="0.25">
      <c r="A107" s="250"/>
      <c r="B107" s="209"/>
      <c r="C107" s="251"/>
      <c r="D107" s="260"/>
      <c r="E107" s="199"/>
      <c r="F107" s="200"/>
      <c r="G107" s="261"/>
      <c r="H107" s="275"/>
      <c r="I107" s="173"/>
      <c r="J107" s="173"/>
      <c r="K107" s="173"/>
      <c r="L107" s="174"/>
      <c r="M107" s="173"/>
      <c r="N107" s="276"/>
      <c r="O107" s="287"/>
      <c r="P107" s="177"/>
      <c r="Q107" s="177"/>
      <c r="R107" s="177"/>
      <c r="S107" s="177"/>
      <c r="T107" s="210"/>
      <c r="U107" s="177"/>
      <c r="V107" s="178"/>
      <c r="W107" s="177"/>
      <c r="X107" s="177"/>
      <c r="Y107" s="177"/>
      <c r="Z107" s="177"/>
      <c r="AA107" s="288"/>
      <c r="AB107" s="458"/>
      <c r="AC107" s="453"/>
      <c r="AD107" s="160"/>
      <c r="AE107" s="160"/>
      <c r="AF107" s="160"/>
      <c r="AG107" s="160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</row>
    <row r="108" spans="1:115" s="162" customFormat="1" ht="12" customHeight="1" x14ac:dyDescent="0.25">
      <c r="A108" s="250"/>
      <c r="B108" s="209"/>
      <c r="C108" s="251"/>
      <c r="D108" s="260"/>
      <c r="E108" s="199"/>
      <c r="F108" s="200"/>
      <c r="G108" s="261"/>
      <c r="H108" s="275"/>
      <c r="I108" s="173"/>
      <c r="J108" s="173"/>
      <c r="K108" s="173"/>
      <c r="L108" s="174"/>
      <c r="M108" s="173"/>
      <c r="N108" s="276"/>
      <c r="O108" s="287"/>
      <c r="P108" s="177"/>
      <c r="Q108" s="177"/>
      <c r="R108" s="177"/>
      <c r="S108" s="177"/>
      <c r="T108" s="210"/>
      <c r="U108" s="177"/>
      <c r="V108" s="178"/>
      <c r="W108" s="177"/>
      <c r="X108" s="177"/>
      <c r="Y108" s="177"/>
      <c r="Z108" s="177"/>
      <c r="AA108" s="288"/>
      <c r="AB108" s="458"/>
      <c r="AC108" s="453"/>
      <c r="AD108" s="160"/>
      <c r="AE108" s="160"/>
      <c r="AF108" s="160"/>
      <c r="AG108" s="160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</row>
    <row r="109" spans="1:115" s="162" customFormat="1" ht="12" customHeight="1" x14ac:dyDescent="0.25">
      <c r="A109" s="250"/>
      <c r="B109" s="209"/>
      <c r="C109" s="251"/>
      <c r="D109" s="260"/>
      <c r="E109" s="199"/>
      <c r="F109" s="200"/>
      <c r="G109" s="261"/>
      <c r="H109" s="275"/>
      <c r="I109" s="173"/>
      <c r="J109" s="173"/>
      <c r="K109" s="173"/>
      <c r="L109" s="174"/>
      <c r="M109" s="173"/>
      <c r="N109" s="276"/>
      <c r="O109" s="287"/>
      <c r="P109" s="177"/>
      <c r="Q109" s="177"/>
      <c r="R109" s="177"/>
      <c r="S109" s="177"/>
      <c r="T109" s="210"/>
      <c r="U109" s="177"/>
      <c r="V109" s="178"/>
      <c r="W109" s="177"/>
      <c r="X109" s="177"/>
      <c r="Y109" s="177"/>
      <c r="Z109" s="177"/>
      <c r="AA109" s="288"/>
      <c r="AB109" s="458"/>
      <c r="AC109" s="453"/>
      <c r="AD109" s="160"/>
      <c r="AE109" s="160"/>
      <c r="AF109" s="160"/>
      <c r="AG109" s="160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</row>
    <row r="110" spans="1:115" s="162" customFormat="1" ht="12" customHeight="1" x14ac:dyDescent="0.25">
      <c r="A110" s="250"/>
      <c r="B110" s="209"/>
      <c r="C110" s="251"/>
      <c r="D110" s="260"/>
      <c r="E110" s="199"/>
      <c r="F110" s="200"/>
      <c r="G110" s="261"/>
      <c r="H110" s="275"/>
      <c r="I110" s="173"/>
      <c r="J110" s="173"/>
      <c r="K110" s="173"/>
      <c r="L110" s="174"/>
      <c r="M110" s="173"/>
      <c r="N110" s="276"/>
      <c r="O110" s="287"/>
      <c r="P110" s="177"/>
      <c r="Q110" s="177"/>
      <c r="R110" s="177"/>
      <c r="S110" s="177"/>
      <c r="T110" s="210"/>
      <c r="U110" s="177"/>
      <c r="V110" s="178"/>
      <c r="W110" s="177"/>
      <c r="X110" s="177"/>
      <c r="Y110" s="177"/>
      <c r="Z110" s="177"/>
      <c r="AA110" s="288"/>
      <c r="AB110" s="458"/>
      <c r="AC110" s="453"/>
      <c r="AD110" s="160"/>
      <c r="AE110" s="160"/>
      <c r="AF110" s="160"/>
      <c r="AG110" s="160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</row>
    <row r="111" spans="1:115" s="162" customFormat="1" ht="12" customHeight="1" x14ac:dyDescent="0.25">
      <c r="A111" s="250"/>
      <c r="B111" s="209"/>
      <c r="C111" s="251"/>
      <c r="D111" s="260"/>
      <c r="E111" s="199"/>
      <c r="F111" s="200"/>
      <c r="G111" s="261"/>
      <c r="H111" s="275"/>
      <c r="I111" s="173"/>
      <c r="J111" s="173"/>
      <c r="K111" s="173"/>
      <c r="L111" s="174"/>
      <c r="M111" s="173"/>
      <c r="N111" s="276"/>
      <c r="O111" s="287"/>
      <c r="P111" s="177"/>
      <c r="Q111" s="177"/>
      <c r="R111" s="177"/>
      <c r="S111" s="177"/>
      <c r="T111" s="210"/>
      <c r="U111" s="177"/>
      <c r="V111" s="178"/>
      <c r="W111" s="177"/>
      <c r="X111" s="177"/>
      <c r="Y111" s="177"/>
      <c r="Z111" s="177"/>
      <c r="AA111" s="288"/>
      <c r="AB111" s="287"/>
      <c r="AC111" s="288"/>
      <c r="AD111" s="160"/>
      <c r="AE111" s="160"/>
      <c r="AF111" s="160"/>
      <c r="AG111" s="160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</row>
    <row r="112" spans="1:115" s="162" customFormat="1" ht="12" customHeight="1" x14ac:dyDescent="0.25">
      <c r="A112" s="250"/>
      <c r="B112" s="209"/>
      <c r="C112" s="251"/>
      <c r="D112" s="260"/>
      <c r="E112" s="199"/>
      <c r="F112" s="200"/>
      <c r="G112" s="261"/>
      <c r="H112" s="275"/>
      <c r="I112" s="173"/>
      <c r="J112" s="173"/>
      <c r="K112" s="173"/>
      <c r="L112" s="174"/>
      <c r="M112" s="173"/>
      <c r="N112" s="276"/>
      <c r="O112" s="287"/>
      <c r="P112" s="177"/>
      <c r="Q112" s="177"/>
      <c r="R112" s="177"/>
      <c r="S112" s="177"/>
      <c r="T112" s="210"/>
      <c r="U112" s="177"/>
      <c r="V112" s="178"/>
      <c r="W112" s="177"/>
      <c r="X112" s="177"/>
      <c r="Y112" s="177"/>
      <c r="Z112" s="177"/>
      <c r="AA112" s="288"/>
      <c r="AB112" s="287"/>
      <c r="AC112" s="288"/>
      <c r="AD112" s="160"/>
      <c r="AE112" s="160"/>
      <c r="AF112" s="160"/>
      <c r="AG112" s="160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</row>
    <row r="113" spans="1:115" s="9" customFormat="1" ht="11" thickBot="1" x14ac:dyDescent="0.3">
      <c r="A113" s="252" t="s">
        <v>36</v>
      </c>
      <c r="B113" s="253"/>
      <c r="C113" s="254"/>
      <c r="D113" s="262">
        <f t="shared" ref="D113:AC113" si="0">SUM(D6:D112)</f>
        <v>2827.6499999999996</v>
      </c>
      <c r="E113" s="263">
        <f t="shared" si="0"/>
        <v>3314.62</v>
      </c>
      <c r="F113" s="264">
        <f t="shared" si="0"/>
        <v>980.20000000000016</v>
      </c>
      <c r="G113" s="265">
        <f t="shared" si="0"/>
        <v>1006.56</v>
      </c>
      <c r="H113" s="262">
        <f t="shared" si="0"/>
        <v>1463.45</v>
      </c>
      <c r="I113" s="263">
        <f t="shared" si="0"/>
        <v>1434.4</v>
      </c>
      <c r="J113" s="263">
        <f t="shared" si="0"/>
        <v>0</v>
      </c>
      <c r="K113" s="263">
        <f t="shared" si="0"/>
        <v>0</v>
      </c>
      <c r="L113" s="263">
        <f t="shared" si="0"/>
        <v>0</v>
      </c>
      <c r="M113" s="263">
        <f t="shared" si="0"/>
        <v>0</v>
      </c>
      <c r="N113" s="277">
        <f t="shared" si="0"/>
        <v>0</v>
      </c>
      <c r="O113" s="289">
        <f t="shared" si="0"/>
        <v>1563.9</v>
      </c>
      <c r="P113" s="290">
        <f t="shared" si="0"/>
        <v>419.7</v>
      </c>
      <c r="Q113" s="290">
        <f t="shared" si="0"/>
        <v>29.99</v>
      </c>
      <c r="R113" s="290">
        <f t="shared" si="0"/>
        <v>864.11</v>
      </c>
      <c r="S113" s="290">
        <f t="shared" si="0"/>
        <v>0</v>
      </c>
      <c r="T113" s="290">
        <f t="shared" si="0"/>
        <v>0</v>
      </c>
      <c r="U113" s="290">
        <f t="shared" si="0"/>
        <v>429.22</v>
      </c>
      <c r="V113" s="290">
        <f t="shared" si="0"/>
        <v>93.82</v>
      </c>
      <c r="W113" s="290">
        <f t="shared" si="0"/>
        <v>0</v>
      </c>
      <c r="X113" s="290">
        <f t="shared" si="0"/>
        <v>0</v>
      </c>
      <c r="Y113" s="290">
        <f t="shared" si="0"/>
        <v>10.44</v>
      </c>
      <c r="Z113" s="290">
        <f t="shared" si="0"/>
        <v>0</v>
      </c>
      <c r="AA113" s="291">
        <f t="shared" si="0"/>
        <v>0</v>
      </c>
      <c r="AB113" s="289">
        <f t="shared" si="0"/>
        <v>0</v>
      </c>
      <c r="AC113" s="291">
        <f t="shared" si="0"/>
        <v>0</v>
      </c>
      <c r="AD113" s="36"/>
      <c r="AE113" s="36"/>
      <c r="AF113" s="36"/>
      <c r="AG113" s="3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</row>
    <row r="114" spans="1:115" s="37" customFormat="1" ht="11.5" thickTop="1" thickBot="1" x14ac:dyDescent="0.3">
      <c r="A114" s="293"/>
      <c r="B114" s="294"/>
      <c r="C114" s="295"/>
      <c r="D114" s="303"/>
      <c r="E114" s="304"/>
      <c r="F114" s="305"/>
      <c r="G114" s="306"/>
      <c r="H114" s="320"/>
      <c r="I114" s="305"/>
      <c r="J114" s="305"/>
      <c r="K114" s="305"/>
      <c r="L114" s="321"/>
      <c r="M114" s="305"/>
      <c r="N114" s="306"/>
      <c r="O114" s="337"/>
      <c r="P114" s="338"/>
      <c r="Q114" s="338"/>
      <c r="R114" s="338"/>
      <c r="S114" s="339"/>
      <c r="T114" s="338"/>
      <c r="U114" s="338"/>
      <c r="V114" s="340"/>
      <c r="W114" s="341"/>
      <c r="X114" s="341"/>
      <c r="Y114" s="341"/>
      <c r="Z114" s="341"/>
      <c r="AA114" s="342"/>
      <c r="AB114" s="469"/>
      <c r="AC114" s="470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</row>
    <row r="115" spans="1:115" s="6" customFormat="1" ht="50" customHeight="1" thickTop="1" thickBot="1" x14ac:dyDescent="0.3">
      <c r="A115" s="296" t="s">
        <v>30</v>
      </c>
      <c r="B115" s="12" t="s">
        <v>9</v>
      </c>
      <c r="C115" s="297"/>
      <c r="D115" s="307" t="s">
        <v>10</v>
      </c>
      <c r="E115" s="211"/>
      <c r="F115" s="211" t="s">
        <v>11</v>
      </c>
      <c r="G115" s="308"/>
      <c r="H115" s="322" t="str">
        <f t="shared" ref="H115:AC115" si="1">H3</f>
        <v>Contributions Normales</v>
      </c>
      <c r="I115" s="13" t="str">
        <f t="shared" si="1"/>
        <v>Ventes Littérature</v>
      </c>
      <c r="J115" s="13" t="str">
        <f t="shared" si="1"/>
        <v>Recettes Fêtes IGPB</v>
      </c>
      <c r="K115" s="13" t="str">
        <f t="shared" si="1"/>
        <v>Chapeaux Réunion IGPB</v>
      </c>
      <c r="L115" s="14" t="str">
        <f t="shared" si="1"/>
        <v>Recettes Exeption- nelles</v>
      </c>
      <c r="M115" s="15" t="str">
        <f t="shared" si="1"/>
        <v>Virements Internes Livert A</v>
      </c>
      <c r="N115" s="323" t="str">
        <f t="shared" si="1"/>
        <v>Reports Caisse +       BNP( N-1)</v>
      </c>
      <c r="O115" s="266" t="str">
        <f t="shared" si="1"/>
        <v xml:space="preserve">Location local Sauton + charges </v>
      </c>
      <c r="P115" s="268" t="str">
        <f t="shared" si="1"/>
        <v>Electicité - Eaux Local Sauton</v>
      </c>
      <c r="Q115" s="278" t="str">
        <f t="shared" si="1"/>
        <v>Entretien équipement IGPB, Petits travaux</v>
      </c>
      <c r="R115" s="279" t="str">
        <f t="shared" si="1"/>
        <v>Achat de littérature BSG+ Médailles</v>
      </c>
      <c r="S115" s="280" t="str">
        <f t="shared" si="1"/>
        <v>Achat de littérature Hors (BSG &amp; Médailles)</v>
      </c>
      <c r="T115" s="268" t="str">
        <f t="shared" si="1"/>
        <v>Dépenses Fêtes IGPB</v>
      </c>
      <c r="U115" s="268" t="str">
        <f t="shared" si="1"/>
        <v>Informatique, Téléphone, Abonnement Internet</v>
      </c>
      <c r="V115" s="267" t="str">
        <f t="shared" si="1"/>
        <v>Frais Secrétariat, Lingettes, Gel …</v>
      </c>
      <c r="W115" s="281" t="str">
        <f t="shared" si="1"/>
        <v>Location Salles Réunions</v>
      </c>
      <c r="X115" s="268" t="str">
        <f t="shared" si="1"/>
        <v>Transport parking</v>
      </c>
      <c r="Y115" s="268" t="str">
        <f t="shared" si="1"/>
        <v>Frais Bancaires</v>
      </c>
      <c r="Z115" s="268" t="str">
        <f t="shared" si="1"/>
        <v>Virements internes</v>
      </c>
      <c r="AA115" s="269" t="str">
        <f t="shared" si="1"/>
        <v>Dépenses exception- nelles</v>
      </c>
      <c r="AB115" s="426" t="str">
        <f t="shared" si="1"/>
        <v>Evolutions Informatiques (1500 €)</v>
      </c>
      <c r="AC115" s="269" t="str">
        <f t="shared" si="1"/>
        <v>Gros Travaux Sauton (3000 €)</v>
      </c>
    </row>
    <row r="116" spans="1:115" s="6" customFormat="1" ht="11" thickBot="1" x14ac:dyDescent="0.3">
      <c r="A116" s="298"/>
      <c r="B116" s="16"/>
      <c r="C116" s="299"/>
      <c r="D116" s="309" t="s">
        <v>32</v>
      </c>
      <c r="E116" s="38" t="s">
        <v>33</v>
      </c>
      <c r="F116" s="16" t="s">
        <v>32</v>
      </c>
      <c r="G116" s="310" t="s">
        <v>33</v>
      </c>
      <c r="H116" s="298" t="s">
        <v>32</v>
      </c>
      <c r="I116" s="16" t="s">
        <v>32</v>
      </c>
      <c r="J116" s="16" t="s">
        <v>32</v>
      </c>
      <c r="K116" s="16" t="s">
        <v>32</v>
      </c>
      <c r="L116" s="17" t="s">
        <v>32</v>
      </c>
      <c r="M116" s="18" t="s">
        <v>32</v>
      </c>
      <c r="N116" s="324" t="s">
        <v>32</v>
      </c>
      <c r="O116" s="298" t="s">
        <v>33</v>
      </c>
      <c r="P116" s="16" t="s">
        <v>33</v>
      </c>
      <c r="Q116" s="18" t="s">
        <v>33</v>
      </c>
      <c r="R116" s="18" t="s">
        <v>33</v>
      </c>
      <c r="S116" s="16" t="s">
        <v>33</v>
      </c>
      <c r="T116" s="16" t="s">
        <v>33</v>
      </c>
      <c r="U116" s="16" t="s">
        <v>33</v>
      </c>
      <c r="V116" s="19" t="s">
        <v>33</v>
      </c>
      <c r="W116" s="16" t="s">
        <v>33</v>
      </c>
      <c r="X116" s="16" t="s">
        <v>33</v>
      </c>
      <c r="Y116" s="16" t="s">
        <v>33</v>
      </c>
      <c r="Z116" s="16" t="s">
        <v>33</v>
      </c>
      <c r="AA116" s="343" t="s">
        <v>33</v>
      </c>
      <c r="AB116" s="298" t="s">
        <v>138</v>
      </c>
      <c r="AC116" s="343" t="s">
        <v>138</v>
      </c>
    </row>
    <row r="117" spans="1:115" s="20" customFormat="1" ht="11" thickBot="1" x14ac:dyDescent="0.3">
      <c r="A117" s="300"/>
      <c r="B117" s="301"/>
      <c r="C117" s="302"/>
      <c r="D117" s="311">
        <f t="shared" ref="D117:AC117" si="2">SUM(D5:D112)</f>
        <v>16271.430000000008</v>
      </c>
      <c r="E117" s="312">
        <f t="shared" si="2"/>
        <v>3314.62</v>
      </c>
      <c r="F117" s="312">
        <f t="shared" si="2"/>
        <v>1116.2600000000016</v>
      </c>
      <c r="G117" s="313">
        <f t="shared" si="2"/>
        <v>1006.56</v>
      </c>
      <c r="H117" s="325">
        <f t="shared" si="2"/>
        <v>1463.45</v>
      </c>
      <c r="I117" s="326">
        <f t="shared" si="2"/>
        <v>1434.4</v>
      </c>
      <c r="J117" s="326">
        <f t="shared" si="2"/>
        <v>0</v>
      </c>
      <c r="K117" s="326">
        <f t="shared" si="2"/>
        <v>0</v>
      </c>
      <c r="L117" s="326">
        <f t="shared" si="2"/>
        <v>0</v>
      </c>
      <c r="M117" s="326">
        <f t="shared" si="2"/>
        <v>0</v>
      </c>
      <c r="N117" s="327">
        <f t="shared" si="2"/>
        <v>13579.840000000009</v>
      </c>
      <c r="O117" s="325">
        <f t="shared" si="2"/>
        <v>1563.9</v>
      </c>
      <c r="P117" s="326">
        <f t="shared" si="2"/>
        <v>419.7</v>
      </c>
      <c r="Q117" s="326">
        <f t="shared" si="2"/>
        <v>29.99</v>
      </c>
      <c r="R117" s="326">
        <f t="shared" si="2"/>
        <v>864.11</v>
      </c>
      <c r="S117" s="326">
        <f t="shared" si="2"/>
        <v>0</v>
      </c>
      <c r="T117" s="326">
        <f t="shared" si="2"/>
        <v>0</v>
      </c>
      <c r="U117" s="326">
        <f t="shared" si="2"/>
        <v>429.22</v>
      </c>
      <c r="V117" s="326">
        <f t="shared" si="2"/>
        <v>93.82</v>
      </c>
      <c r="W117" s="326">
        <f t="shared" si="2"/>
        <v>0</v>
      </c>
      <c r="X117" s="326">
        <f t="shared" si="2"/>
        <v>0</v>
      </c>
      <c r="Y117" s="326">
        <f t="shared" si="2"/>
        <v>10.44</v>
      </c>
      <c r="Z117" s="326">
        <f t="shared" si="2"/>
        <v>0</v>
      </c>
      <c r="AA117" s="327">
        <f t="shared" si="2"/>
        <v>0</v>
      </c>
      <c r="AB117" s="325">
        <f t="shared" si="2"/>
        <v>0</v>
      </c>
      <c r="AC117" s="327">
        <f t="shared" si="2"/>
        <v>0</v>
      </c>
    </row>
    <row r="118" spans="1:115" s="6" customFormat="1" ht="11.5" thickTop="1" thickBot="1" x14ac:dyDescent="0.3">
      <c r="A118" s="314"/>
      <c r="B118" s="315" t="s">
        <v>37</v>
      </c>
      <c r="C118" s="316"/>
      <c r="D118" s="317">
        <f>SUM(D117-E117)</f>
        <v>12956.810000000009</v>
      </c>
      <c r="E118" s="318"/>
      <c r="F118" s="317">
        <f>SUM(F117-G117)</f>
        <v>109.70000000000164</v>
      </c>
      <c r="G118" s="319"/>
      <c r="H118" s="329"/>
      <c r="I118" s="344"/>
      <c r="J118" s="344"/>
      <c r="K118" s="344" t="s">
        <v>38</v>
      </c>
      <c r="L118" s="331"/>
      <c r="M118" s="330"/>
      <c r="N118" s="332" t="s">
        <v>38</v>
      </c>
      <c r="O118" s="329"/>
      <c r="P118" s="330"/>
      <c r="Q118" s="330" t="s">
        <v>38</v>
      </c>
      <c r="R118" s="330" t="s">
        <v>38</v>
      </c>
      <c r="S118" s="330" t="s">
        <v>38</v>
      </c>
      <c r="T118" s="336"/>
      <c r="U118" s="330" t="s">
        <v>38</v>
      </c>
      <c r="V118" s="336"/>
      <c r="W118" s="330" t="s">
        <v>38</v>
      </c>
      <c r="X118" s="330" t="s">
        <v>38</v>
      </c>
      <c r="Y118" s="330" t="s">
        <v>38</v>
      </c>
      <c r="Z118" s="330" t="s">
        <v>38</v>
      </c>
      <c r="AA118" s="319" t="s">
        <v>38</v>
      </c>
      <c r="AB118" s="329" t="s">
        <v>38</v>
      </c>
      <c r="AC118" s="319" t="s">
        <v>38</v>
      </c>
    </row>
    <row r="119" spans="1:115" s="6" customFormat="1" ht="11.5" thickTop="1" thickBot="1" x14ac:dyDescent="0.3">
      <c r="A119" s="2"/>
      <c r="B119" s="2"/>
      <c r="C119" s="54"/>
      <c r="D119" s="34"/>
      <c r="E119" s="33"/>
      <c r="F119" s="4"/>
      <c r="I119" s="486" t="s">
        <v>39</v>
      </c>
      <c r="J119" s="487"/>
      <c r="K119" s="499"/>
      <c r="L119" s="328">
        <f>SUM(H117:N117)</f>
        <v>16477.69000000001</v>
      </c>
      <c r="N119" s="21"/>
      <c r="O119" s="4"/>
      <c r="P119" s="6" t="s">
        <v>40</v>
      </c>
      <c r="Q119" s="333" t="s">
        <v>38</v>
      </c>
      <c r="R119" s="334">
        <f>SUM(O117:AC117)</f>
        <v>3411.1800000000003</v>
      </c>
      <c r="S119" s="335"/>
    </row>
    <row r="120" spans="1:115" s="6" customFormat="1" ht="11" thickBot="1" x14ac:dyDescent="0.3">
      <c r="A120" s="2"/>
      <c r="B120" s="22" t="s">
        <v>41</v>
      </c>
      <c r="C120" s="22"/>
      <c r="D120" s="39" t="s">
        <v>38</v>
      </c>
      <c r="E120" s="179">
        <f>SUM(D117-E117+F117-G117)</f>
        <v>13066.510000000011</v>
      </c>
      <c r="F120" s="24" t="s">
        <v>42</v>
      </c>
      <c r="H120" s="25"/>
      <c r="I120" s="45"/>
      <c r="J120" s="45"/>
      <c r="K120" s="45"/>
      <c r="L120" s="26"/>
      <c r="N120" s="23">
        <f>E117</f>
        <v>3314.62</v>
      </c>
      <c r="O120" s="495">
        <f>SUM(L119-R119)</f>
        <v>13066.510000000009</v>
      </c>
      <c r="P120" s="496"/>
      <c r="Q120" s="480" t="s">
        <v>43</v>
      </c>
      <c r="R120" s="480"/>
      <c r="S120" s="481"/>
    </row>
    <row r="121" spans="1:115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115" s="6" customFormat="1" x14ac:dyDescent="0.25">
      <c r="A122" s="1"/>
      <c r="B122" s="2"/>
      <c r="C122" s="2"/>
      <c r="D122" s="482" t="s">
        <v>44</v>
      </c>
      <c r="E122" s="483"/>
      <c r="F122" s="180">
        <v>78.47</v>
      </c>
      <c r="G122" s="183">
        <f>12701.11+120+135.7</f>
        <v>12956.810000000001</v>
      </c>
      <c r="H122" s="51" t="s">
        <v>45</v>
      </c>
      <c r="I122" s="56"/>
      <c r="J122" s="56" t="s">
        <v>448</v>
      </c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115" s="6" customFormat="1" x14ac:dyDescent="0.25">
      <c r="A123" s="1"/>
      <c r="B123" s="2"/>
      <c r="C123" s="2"/>
      <c r="D123" s="484" t="s">
        <v>46</v>
      </c>
      <c r="E123" s="485"/>
      <c r="F123" s="181">
        <v>27.6</v>
      </c>
      <c r="G123" s="183">
        <f>D118</f>
        <v>12956.810000000009</v>
      </c>
      <c r="H123" s="51" t="s">
        <v>47</v>
      </c>
      <c r="I123" s="56"/>
      <c r="J123" s="56"/>
      <c r="K123" s="3"/>
      <c r="L123" s="5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115" s="6" customFormat="1" x14ac:dyDescent="0.25">
      <c r="A124" s="1"/>
      <c r="B124" s="2"/>
      <c r="C124" s="2"/>
      <c r="D124" s="484" t="s">
        <v>48</v>
      </c>
      <c r="E124" s="485"/>
      <c r="F124" s="180">
        <f>3.63</f>
        <v>3.63</v>
      </c>
      <c r="G124" s="184">
        <f>G122-G123</f>
        <v>0</v>
      </c>
      <c r="H124" s="52" t="s">
        <v>49</v>
      </c>
      <c r="I124" s="3"/>
      <c r="J124" s="3"/>
      <c r="K124" s="3"/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115" s="6" customFormat="1" x14ac:dyDescent="0.25">
      <c r="A125" s="1"/>
      <c r="B125" s="2"/>
      <c r="C125" s="2"/>
      <c r="D125" s="489" t="s">
        <v>49</v>
      </c>
      <c r="E125" s="490"/>
      <c r="F125" s="182">
        <f>F122+F123+F124-F118</f>
        <v>-1.6484591469634324E-12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F3:G3"/>
    <mergeCell ref="I119:K119"/>
    <mergeCell ref="O120:P120"/>
    <mergeCell ref="Q120:S120"/>
    <mergeCell ref="D122:E122"/>
    <mergeCell ref="D123:E123"/>
    <mergeCell ref="D124:E124"/>
    <mergeCell ref="D125:E125"/>
    <mergeCell ref="A1:D1"/>
    <mergeCell ref="D3:E3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Q65"/>
  <sheetViews>
    <sheetView showGridLines="0" zoomScale="75" zoomScaleNormal="75" workbookViewId="0">
      <selection activeCell="B3" sqref="B3"/>
    </sheetView>
  </sheetViews>
  <sheetFormatPr baseColWidth="10" defaultColWidth="11.453125" defaultRowHeight="14" x14ac:dyDescent="0.3"/>
  <cols>
    <col min="1" max="1" width="2.1796875" customWidth="1"/>
    <col min="2" max="2" width="77.1796875" customWidth="1"/>
    <col min="3" max="15" width="23.81640625" customWidth="1"/>
    <col min="16" max="16" width="11" bestFit="1" customWidth="1"/>
    <col min="17" max="17" width="17.1796875" style="159" bestFit="1" customWidth="1"/>
    <col min="18" max="30" width="10.81640625" customWidth="1"/>
  </cols>
  <sheetData>
    <row r="2" spans="2:17" ht="25" x14ac:dyDescent="0.5">
      <c r="B2" s="103" t="s">
        <v>444</v>
      </c>
    </row>
    <row r="3" spans="2:17" ht="18.5" thickBot="1" x14ac:dyDescent="0.45">
      <c r="B3" s="76" t="s">
        <v>359</v>
      </c>
    </row>
    <row r="4" spans="2:17" ht="44.25" customHeight="1" thickBot="1" x14ac:dyDescent="0.35">
      <c r="B4" s="111" t="s">
        <v>171</v>
      </c>
      <c r="C4" s="102">
        <v>45292</v>
      </c>
      <c r="D4" s="102">
        <f>C4+31</f>
        <v>45323</v>
      </c>
      <c r="E4" s="102">
        <f>D4+30</f>
        <v>45353</v>
      </c>
      <c r="F4" s="102">
        <f t="shared" ref="F4:N4" si="0">E4+30</f>
        <v>45383</v>
      </c>
      <c r="G4" s="102">
        <f t="shared" si="0"/>
        <v>45413</v>
      </c>
      <c r="H4" s="102">
        <f>G4+31</f>
        <v>45444</v>
      </c>
      <c r="I4" s="102">
        <f t="shared" si="0"/>
        <v>45474</v>
      </c>
      <c r="J4" s="102">
        <f>I4+31</f>
        <v>45505</v>
      </c>
      <c r="K4" s="102">
        <f>J4+31</f>
        <v>45536</v>
      </c>
      <c r="L4" s="102">
        <f t="shared" si="0"/>
        <v>45566</v>
      </c>
      <c r="M4" s="102">
        <f>L4+31</f>
        <v>45597</v>
      </c>
      <c r="N4" s="102">
        <f t="shared" si="0"/>
        <v>45627</v>
      </c>
      <c r="O4" s="101" t="s">
        <v>173</v>
      </c>
    </row>
    <row r="5" spans="2:17" s="42" customFormat="1" ht="20" x14ac:dyDescent="0.4">
      <c r="B5" s="213" t="s">
        <v>50</v>
      </c>
      <c r="C5" s="214">
        <f>' 01 2024'!D5+' 01 2024'!F5</f>
        <v>14631.300000000012</v>
      </c>
      <c r="D5" s="215">
        <f t="shared" ref="D5:N5" si="1">C34</f>
        <v>11874.150000000011</v>
      </c>
      <c r="E5" s="215">
        <f t="shared" si="1"/>
        <v>9396.300000000012</v>
      </c>
      <c r="F5" s="215">
        <f t="shared" si="1"/>
        <v>13579.840000000011</v>
      </c>
      <c r="G5" s="215">
        <f t="shared" si="1"/>
        <v>13066.510000000009</v>
      </c>
      <c r="H5" s="215">
        <f t="shared" si="1"/>
        <v>13066.510000000009</v>
      </c>
      <c r="I5" s="215">
        <f t="shared" si="1"/>
        <v>13066.510000000009</v>
      </c>
      <c r="J5" s="215">
        <f t="shared" si="1"/>
        <v>13066.510000000009</v>
      </c>
      <c r="K5" s="215">
        <f t="shared" si="1"/>
        <v>13066.510000000009</v>
      </c>
      <c r="L5" s="215">
        <f t="shared" si="1"/>
        <v>13066.510000000009</v>
      </c>
      <c r="M5" s="215">
        <f t="shared" si="1"/>
        <v>13066.510000000009</v>
      </c>
      <c r="N5" s="215">
        <f t="shared" si="1"/>
        <v>13066.510000000009</v>
      </c>
      <c r="O5" s="396">
        <f>C5</f>
        <v>14631.300000000012</v>
      </c>
      <c r="Q5" s="159"/>
    </row>
    <row r="6" spans="2:17" ht="17.5" x14ac:dyDescent="0.35">
      <c r="B6" s="216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  <c r="O6" s="220"/>
    </row>
    <row r="7" spans="2:17" s="42" customFormat="1" ht="23" x14ac:dyDescent="0.5">
      <c r="B7" s="221" t="s">
        <v>32</v>
      </c>
      <c r="C7" s="239">
        <f t="shared" ref="C7:E7" si="2">SUM(C8:C13)</f>
        <v>3085.75</v>
      </c>
      <c r="D7" s="239">
        <f t="shared" si="2"/>
        <v>3183.11</v>
      </c>
      <c r="E7" s="239">
        <f t="shared" si="2"/>
        <v>5111.57</v>
      </c>
      <c r="F7" s="239">
        <f t="shared" ref="F7:J7" si="3">SUM(F8:F13)</f>
        <v>2897.8500000000004</v>
      </c>
      <c r="G7" s="239">
        <f t="shared" si="3"/>
        <v>0</v>
      </c>
      <c r="H7" s="239">
        <f t="shared" si="3"/>
        <v>0</v>
      </c>
      <c r="I7" s="239">
        <f t="shared" si="3"/>
        <v>0</v>
      </c>
      <c r="J7" s="239">
        <f t="shared" si="3"/>
        <v>0</v>
      </c>
      <c r="K7" s="239">
        <f t="shared" ref="K7:M7" si="4">SUM(K8:K13)</f>
        <v>0</v>
      </c>
      <c r="L7" s="239">
        <f t="shared" si="4"/>
        <v>0</v>
      </c>
      <c r="M7" s="239">
        <f t="shared" si="4"/>
        <v>0</v>
      </c>
      <c r="N7" s="239">
        <f t="shared" ref="N7" si="5">SUM(N8:N13)</f>
        <v>0</v>
      </c>
      <c r="O7" s="239">
        <f t="shared" ref="O7:O13" si="6">SUM(C7:N7)</f>
        <v>14278.28</v>
      </c>
      <c r="Q7" s="159"/>
    </row>
    <row r="8" spans="2:17" s="41" customFormat="1" ht="20.5" x14ac:dyDescent="0.45">
      <c r="B8" s="223" t="s">
        <v>51</v>
      </c>
      <c r="C8" s="222">
        <f>' 01 2024'!$H113</f>
        <v>1733.64</v>
      </c>
      <c r="D8" s="222">
        <f>' 02 2024'!$H108</f>
        <v>927.31000000000006</v>
      </c>
      <c r="E8" s="222">
        <f>' 03 2024'!$H113</f>
        <v>2516.8700000000003</v>
      </c>
      <c r="F8" s="222">
        <f>' 04 2024'!$H113</f>
        <v>1463.45</v>
      </c>
      <c r="G8" s="222">
        <f>' 05 2024'!$H113</f>
        <v>0</v>
      </c>
      <c r="H8" s="222">
        <f>' 06 2024'!$H113</f>
        <v>0</v>
      </c>
      <c r="I8" s="222">
        <f>' 07 2024'!$H113</f>
        <v>0</v>
      </c>
      <c r="J8" s="222">
        <f>' 08 2024'!$H113</f>
        <v>0</v>
      </c>
      <c r="K8" s="222">
        <f>' 09 2024'!$H113</f>
        <v>0</v>
      </c>
      <c r="L8" s="222">
        <f>' 10 2024'!$H113</f>
        <v>0</v>
      </c>
      <c r="M8" s="222">
        <f>' 11 2024'!$H113</f>
        <v>0</v>
      </c>
      <c r="N8" s="222">
        <f>' 12 2024'!$H113</f>
        <v>0</v>
      </c>
      <c r="O8" s="222">
        <f t="shared" si="6"/>
        <v>6641.27</v>
      </c>
      <c r="Q8" s="159"/>
    </row>
    <row r="9" spans="2:17" s="41" customFormat="1" ht="20.5" x14ac:dyDescent="0.45">
      <c r="B9" s="223" t="s">
        <v>52</v>
      </c>
      <c r="C9" s="222">
        <f>' 01 2024'!$I113</f>
        <v>1328.7000000000003</v>
      </c>
      <c r="D9" s="222">
        <f>' 02 2024'!$I108</f>
        <v>2255.8000000000002</v>
      </c>
      <c r="E9" s="222">
        <f>' 03 2024'!$I113</f>
        <v>2549.6999999999998</v>
      </c>
      <c r="F9" s="222">
        <f>' 04 2024'!$I113</f>
        <v>1434.4</v>
      </c>
      <c r="G9" s="222">
        <f>' 05 2024'!$I113</f>
        <v>0</v>
      </c>
      <c r="H9" s="222">
        <f>' 06 2024'!$I113</f>
        <v>0</v>
      </c>
      <c r="I9" s="222">
        <f>' 07 2024'!$I113</f>
        <v>0</v>
      </c>
      <c r="J9" s="222">
        <f>' 08 2024'!$I113</f>
        <v>0</v>
      </c>
      <c r="K9" s="222">
        <f>' 09 2024'!$I113</f>
        <v>0</v>
      </c>
      <c r="L9" s="222">
        <f>' 10 2024'!$I113</f>
        <v>0</v>
      </c>
      <c r="M9" s="222">
        <f>' 11 2024'!$I113</f>
        <v>0</v>
      </c>
      <c r="N9" s="222">
        <f>' 12 2024'!$I113</f>
        <v>0</v>
      </c>
      <c r="O9" s="222">
        <f t="shared" si="6"/>
        <v>7568.6</v>
      </c>
      <c r="P9" s="97"/>
      <c r="Q9" s="159"/>
    </row>
    <row r="10" spans="2:17" s="41" customFormat="1" ht="20.5" x14ac:dyDescent="0.45">
      <c r="B10" s="223" t="s">
        <v>53</v>
      </c>
      <c r="C10" s="222">
        <f>' 01 2024'!$J113</f>
        <v>0</v>
      </c>
      <c r="D10" s="222">
        <f>' 02 2024'!$J108</f>
        <v>0</v>
      </c>
      <c r="E10" s="222">
        <f>' 03 2024'!$J113</f>
        <v>0</v>
      </c>
      <c r="F10" s="222">
        <f>' 04 2024'!$J113</f>
        <v>0</v>
      </c>
      <c r="G10" s="222">
        <f>' 05 2024'!$J113</f>
        <v>0</v>
      </c>
      <c r="H10" s="222">
        <f>' 06 2024'!$J113</f>
        <v>0</v>
      </c>
      <c r="I10" s="222">
        <f>' 07 2024'!$J113</f>
        <v>0</v>
      </c>
      <c r="J10" s="222">
        <f>' 08 2024'!$J113</f>
        <v>0</v>
      </c>
      <c r="K10" s="222">
        <f>' 09 2024'!$J113</f>
        <v>0</v>
      </c>
      <c r="L10" s="222">
        <f>' 10 2024'!$J113</f>
        <v>0</v>
      </c>
      <c r="M10" s="222">
        <f>' 11 2024'!$J113</f>
        <v>0</v>
      </c>
      <c r="N10" s="222">
        <f>' 12 2024'!$J113</f>
        <v>0</v>
      </c>
      <c r="O10" s="222">
        <f>SUM(C10:N10)</f>
        <v>0</v>
      </c>
      <c r="P10" s="97"/>
      <c r="Q10" s="159"/>
    </row>
    <row r="11" spans="2:17" s="41" customFormat="1" ht="20.5" x14ac:dyDescent="0.45">
      <c r="B11" s="223" t="s">
        <v>54</v>
      </c>
      <c r="C11" s="222">
        <f>' 01 2024'!$K113</f>
        <v>23.41</v>
      </c>
      <c r="D11" s="222">
        <f>' 02 2024'!$K108</f>
        <v>0</v>
      </c>
      <c r="E11" s="222">
        <f>' 03 2024'!$K113</f>
        <v>45</v>
      </c>
      <c r="F11" s="222">
        <f>' 04 2024'!$K113</f>
        <v>0</v>
      </c>
      <c r="G11" s="222">
        <f>' 05 2024'!$K113</f>
        <v>0</v>
      </c>
      <c r="H11" s="222">
        <f>' 06 2024'!$K113</f>
        <v>0</v>
      </c>
      <c r="I11" s="222">
        <f>' 07 2024'!$K113</f>
        <v>0</v>
      </c>
      <c r="J11" s="222">
        <f>' 08 2024'!$K113</f>
        <v>0</v>
      </c>
      <c r="K11" s="222">
        <f>' 09 2024'!$K113</f>
        <v>0</v>
      </c>
      <c r="L11" s="222">
        <f>' 10 2024'!$K113</f>
        <v>0</v>
      </c>
      <c r="M11" s="222">
        <f>' 11 2024'!$K113</f>
        <v>0</v>
      </c>
      <c r="N11" s="222">
        <f>' 12 2024'!$K113</f>
        <v>0</v>
      </c>
      <c r="O11" s="222">
        <f t="shared" si="6"/>
        <v>68.41</v>
      </c>
      <c r="Q11" s="159"/>
    </row>
    <row r="12" spans="2:17" s="41" customFormat="1" ht="20.5" x14ac:dyDescent="0.45">
      <c r="B12" s="223" t="s">
        <v>55</v>
      </c>
      <c r="C12" s="222">
        <f>' 01 2024'!$L113</f>
        <v>0</v>
      </c>
      <c r="D12" s="222">
        <f>' 02 2024'!$L108</f>
        <v>0</v>
      </c>
      <c r="E12" s="222">
        <f>' 03 2024'!$L113</f>
        <v>0</v>
      </c>
      <c r="F12" s="222">
        <f>' 04 2024'!$L113</f>
        <v>0</v>
      </c>
      <c r="G12" s="222">
        <f>' 05 2024'!$L113</f>
        <v>0</v>
      </c>
      <c r="H12" s="222">
        <f>' 06 2024'!$L113</f>
        <v>0</v>
      </c>
      <c r="I12" s="222">
        <f>' 07 2024'!$L113</f>
        <v>0</v>
      </c>
      <c r="J12" s="222">
        <f>' 08 2024'!$L113</f>
        <v>0</v>
      </c>
      <c r="K12" s="222">
        <f>' 09 2024'!$L113</f>
        <v>0</v>
      </c>
      <c r="L12" s="222">
        <f>' 10 2024'!$L113</f>
        <v>0</v>
      </c>
      <c r="M12" s="222">
        <f>' 11 2024'!$L113</f>
        <v>0</v>
      </c>
      <c r="N12" s="222">
        <f>' 12 2024'!$L113</f>
        <v>0</v>
      </c>
      <c r="O12" s="222">
        <f t="shared" si="6"/>
        <v>0</v>
      </c>
      <c r="Q12" s="159"/>
    </row>
    <row r="13" spans="2:17" s="41" customFormat="1" ht="20.5" x14ac:dyDescent="0.45">
      <c r="B13" s="223" t="s">
        <v>56</v>
      </c>
      <c r="C13" s="222">
        <f>' 01 2024'!$M113</f>
        <v>0</v>
      </c>
      <c r="D13" s="222">
        <f>' 02 2024'!$M108</f>
        <v>0</v>
      </c>
      <c r="E13" s="222">
        <f>' 03 2024'!$M113</f>
        <v>0</v>
      </c>
      <c r="F13" s="222">
        <f>' 04 2024'!$M113</f>
        <v>0</v>
      </c>
      <c r="G13" s="222">
        <f>' 05 2024'!$M113</f>
        <v>0</v>
      </c>
      <c r="H13" s="222">
        <f>' 06 2024'!$M113</f>
        <v>0</v>
      </c>
      <c r="I13" s="222">
        <f>' 07 2024'!$M113</f>
        <v>0</v>
      </c>
      <c r="J13" s="222">
        <f>' 08 2024'!$M113</f>
        <v>0</v>
      </c>
      <c r="K13" s="222">
        <f>' 09 2024'!$M113</f>
        <v>0</v>
      </c>
      <c r="L13" s="222">
        <f>' 10 2024'!$M113</f>
        <v>0</v>
      </c>
      <c r="M13" s="222">
        <f>' 11 2024'!$M113</f>
        <v>0</v>
      </c>
      <c r="N13" s="222">
        <f>' 12 2024'!$M113</f>
        <v>0</v>
      </c>
      <c r="O13" s="222">
        <f t="shared" si="6"/>
        <v>0</v>
      </c>
      <c r="Q13" s="159"/>
    </row>
    <row r="14" spans="2:17" ht="20" x14ac:dyDescent="0.4">
      <c r="B14" s="224"/>
      <c r="C14" s="225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7"/>
    </row>
    <row r="15" spans="2:17" s="42" customFormat="1" ht="23" x14ac:dyDescent="0.5">
      <c r="B15" s="228" t="s">
        <v>33</v>
      </c>
      <c r="C15" s="229">
        <f>SUM(C16:C28)</f>
        <v>5842.9</v>
      </c>
      <c r="D15" s="229">
        <f t="shared" ref="D15:E15" si="7">SUM(D16:D28)</f>
        <v>5660.9599999999991</v>
      </c>
      <c r="E15" s="229">
        <f t="shared" si="7"/>
        <v>928.03</v>
      </c>
      <c r="F15" s="229">
        <f t="shared" ref="F15:N15" si="8">SUM(F16:F28)</f>
        <v>3411.1800000000003</v>
      </c>
      <c r="G15" s="229">
        <f t="shared" si="8"/>
        <v>0</v>
      </c>
      <c r="H15" s="229">
        <f t="shared" si="8"/>
        <v>0</v>
      </c>
      <c r="I15" s="229">
        <f t="shared" si="8"/>
        <v>0</v>
      </c>
      <c r="J15" s="229">
        <f t="shared" si="8"/>
        <v>0</v>
      </c>
      <c r="K15" s="229">
        <f t="shared" si="8"/>
        <v>0</v>
      </c>
      <c r="L15" s="229">
        <f t="shared" si="8"/>
        <v>0</v>
      </c>
      <c r="M15" s="229">
        <f t="shared" si="8"/>
        <v>0</v>
      </c>
      <c r="N15" s="229">
        <f t="shared" si="8"/>
        <v>0</v>
      </c>
      <c r="O15" s="229">
        <f>SUM(C15:N15)</f>
        <v>15843.07</v>
      </c>
      <c r="Q15" s="159"/>
    </row>
    <row r="16" spans="2:17" s="41" customFormat="1" ht="20.5" x14ac:dyDescent="0.45">
      <c r="B16" s="223" t="s">
        <v>57</v>
      </c>
      <c r="C16" s="230">
        <f>' 01 2024'!$O113</f>
        <v>1520.7</v>
      </c>
      <c r="D16" s="230">
        <f>' 02 2024'!$O108</f>
        <v>0</v>
      </c>
      <c r="E16" s="230">
        <f>' 03 2024'!$O113</f>
        <v>0</v>
      </c>
      <c r="F16" s="230">
        <f>' 04 2024'!$O113</f>
        <v>1563.9</v>
      </c>
      <c r="G16" s="230">
        <f>' 05 2024'!$O113</f>
        <v>0</v>
      </c>
      <c r="H16" s="230">
        <f>' 06 2024'!$O113</f>
        <v>0</v>
      </c>
      <c r="I16" s="230">
        <f>' 07 2024'!$O113</f>
        <v>0</v>
      </c>
      <c r="J16" s="230">
        <f>' 08 2024'!$O113</f>
        <v>0</v>
      </c>
      <c r="K16" s="230">
        <f>' 09 2024'!$O113</f>
        <v>0</v>
      </c>
      <c r="L16" s="230">
        <f>' 10 2024'!$O113</f>
        <v>0</v>
      </c>
      <c r="M16" s="230">
        <f>' 11 2024'!$O113</f>
        <v>0</v>
      </c>
      <c r="N16" s="230">
        <f>' 12 2024'!$O113</f>
        <v>0</v>
      </c>
      <c r="O16" s="230">
        <f>SUM(C16:N16)</f>
        <v>3084.6000000000004</v>
      </c>
      <c r="Q16" s="159"/>
    </row>
    <row r="17" spans="2:17" s="41" customFormat="1" ht="20.5" x14ac:dyDescent="0.45">
      <c r="B17" s="223" t="s">
        <v>58</v>
      </c>
      <c r="C17" s="230">
        <f>' 01 2024'!$P113</f>
        <v>49.98</v>
      </c>
      <c r="D17" s="230">
        <f>' 02 2024'!$P108</f>
        <v>579.26</v>
      </c>
      <c r="E17" s="230">
        <f>' 03 2024'!$P113</f>
        <v>0</v>
      </c>
      <c r="F17" s="230">
        <f>' 04 2024'!$P113</f>
        <v>419.7</v>
      </c>
      <c r="G17" s="230">
        <f>' 05 2024'!$P113</f>
        <v>0</v>
      </c>
      <c r="H17" s="230">
        <f>' 06 2024'!$P113</f>
        <v>0</v>
      </c>
      <c r="I17" s="230">
        <f>' 07 2024'!$P113</f>
        <v>0</v>
      </c>
      <c r="J17" s="230">
        <f>' 08 2024'!$P113</f>
        <v>0</v>
      </c>
      <c r="K17" s="230">
        <f>' 09 2024'!$P113</f>
        <v>0</v>
      </c>
      <c r="L17" s="230">
        <f>' 10 2024'!$P113</f>
        <v>0</v>
      </c>
      <c r="M17" s="230">
        <f>' 11 2024'!$P113</f>
        <v>0</v>
      </c>
      <c r="N17" s="230">
        <f>' 12 2024'!$P113</f>
        <v>0</v>
      </c>
      <c r="O17" s="230">
        <f>SUM(C17:N17)</f>
        <v>1048.94</v>
      </c>
      <c r="Q17" s="159"/>
    </row>
    <row r="18" spans="2:17" s="41" customFormat="1" ht="20.5" x14ac:dyDescent="0.45">
      <c r="B18" s="223" t="s">
        <v>59</v>
      </c>
      <c r="C18" s="230">
        <f>' 01 2024'!$Q113</f>
        <v>118</v>
      </c>
      <c r="D18" s="230">
        <f>' 02 2024'!$Q108</f>
        <v>45</v>
      </c>
      <c r="E18" s="230">
        <f>' 03 2024'!$Q113</f>
        <v>10.9</v>
      </c>
      <c r="F18" s="230">
        <f>' 04 2024'!$Q113</f>
        <v>29.99</v>
      </c>
      <c r="G18" s="230">
        <f>' 05 2024'!$Q113</f>
        <v>0</v>
      </c>
      <c r="H18" s="230">
        <f>' 06 2024'!$Q113</f>
        <v>0</v>
      </c>
      <c r="I18" s="230">
        <f>' 07 2024'!$Q113</f>
        <v>0</v>
      </c>
      <c r="J18" s="230">
        <f>' 08 2024'!$Q113</f>
        <v>0</v>
      </c>
      <c r="K18" s="230">
        <f>' 09 2024'!$Q113</f>
        <v>0</v>
      </c>
      <c r="L18" s="230">
        <f>' 10 2024'!$Q113</f>
        <v>0</v>
      </c>
      <c r="M18" s="230">
        <f>' 11 2024'!$Q113</f>
        <v>0</v>
      </c>
      <c r="N18" s="230">
        <f>' 12 2024'!$Q113</f>
        <v>0</v>
      </c>
      <c r="O18" s="230">
        <f>SUM(C18:N18)</f>
        <v>203.89000000000001</v>
      </c>
      <c r="Q18" s="159"/>
    </row>
    <row r="19" spans="2:17" s="41" customFormat="1" ht="20.5" x14ac:dyDescent="0.45">
      <c r="B19" s="223" t="s">
        <v>210</v>
      </c>
      <c r="C19" s="230">
        <f>' 01 2024'!$R113</f>
        <v>98.08</v>
      </c>
      <c r="D19" s="230">
        <f>' 02 2024'!$R108</f>
        <v>4452.6499999999996</v>
      </c>
      <c r="E19" s="230">
        <f>' 03 2024'!$R113</f>
        <v>0</v>
      </c>
      <c r="F19" s="230">
        <f>' 04 2024'!$R113</f>
        <v>864.11</v>
      </c>
      <c r="G19" s="230">
        <f>' 05 2024'!$R113</f>
        <v>0</v>
      </c>
      <c r="H19" s="230">
        <f>' 06 2024'!$R113</f>
        <v>0</v>
      </c>
      <c r="I19" s="230">
        <f>' 07 2024'!$R113</f>
        <v>0</v>
      </c>
      <c r="J19" s="230">
        <f>' 08 2024'!$R113</f>
        <v>0</v>
      </c>
      <c r="K19" s="230">
        <f>' 09 2024'!$R113</f>
        <v>0</v>
      </c>
      <c r="L19" s="230">
        <f>' 10 2024'!$R113</f>
        <v>0</v>
      </c>
      <c r="M19" s="230">
        <f>' 11 2024'!$R113</f>
        <v>0</v>
      </c>
      <c r="N19" s="230">
        <f>' 12 2024'!$R113</f>
        <v>0</v>
      </c>
      <c r="O19" s="230">
        <f t="shared" ref="O19:O28" si="9">SUM(C19:N19)</f>
        <v>5414.8399999999992</v>
      </c>
      <c r="Q19" s="159"/>
    </row>
    <row r="20" spans="2:17" s="41" customFormat="1" ht="20.5" x14ac:dyDescent="0.45">
      <c r="B20" s="223" t="s">
        <v>211</v>
      </c>
      <c r="C20" s="230">
        <f>' 01 2024'!$S113</f>
        <v>50</v>
      </c>
      <c r="D20" s="230">
        <f>' 02 2024'!$S108</f>
        <v>30.48</v>
      </c>
      <c r="E20" s="230">
        <f>' 03 2024'!$S113</f>
        <v>399.4</v>
      </c>
      <c r="F20" s="230">
        <f>' 04 2024'!$S113</f>
        <v>0</v>
      </c>
      <c r="G20" s="230">
        <f>' 05 2024'!$S113</f>
        <v>0</v>
      </c>
      <c r="H20" s="230">
        <f>' 06 2024'!$S113</f>
        <v>0</v>
      </c>
      <c r="I20" s="230">
        <f>' 07 2024'!$S113</f>
        <v>0</v>
      </c>
      <c r="J20" s="230">
        <f>' 08 2024'!$S113</f>
        <v>0</v>
      </c>
      <c r="K20" s="230">
        <f>' 09 2024'!$S113</f>
        <v>0</v>
      </c>
      <c r="L20" s="230">
        <f>' 10 2024'!$S113</f>
        <v>0</v>
      </c>
      <c r="M20" s="230">
        <f>' 11 2024'!$S113</f>
        <v>0</v>
      </c>
      <c r="N20" s="230">
        <f>' 12 2024'!$S113</f>
        <v>0</v>
      </c>
      <c r="O20" s="230">
        <f t="shared" si="9"/>
        <v>479.88</v>
      </c>
      <c r="Q20" s="159"/>
    </row>
    <row r="21" spans="2:17" s="41" customFormat="1" ht="20.5" x14ac:dyDescent="0.45">
      <c r="B21" s="223" t="s">
        <v>60</v>
      </c>
      <c r="C21" s="230">
        <f>' 01 2024'!$T113</f>
        <v>0</v>
      </c>
      <c r="D21" s="230">
        <f>' 02 2024'!$T108</f>
        <v>0</v>
      </c>
      <c r="E21" s="230">
        <f>' 03 2024'!$T113</f>
        <v>0</v>
      </c>
      <c r="F21" s="230">
        <f>' 04 2024'!$T113</f>
        <v>0</v>
      </c>
      <c r="G21" s="230">
        <f>' 05 2024'!$T113</f>
        <v>0</v>
      </c>
      <c r="H21" s="230">
        <f>' 06 2024'!$T113</f>
        <v>0</v>
      </c>
      <c r="I21" s="230">
        <f>' 07 2024'!$T113</f>
        <v>0</v>
      </c>
      <c r="J21" s="230">
        <f>' 08 2024'!$T113</f>
        <v>0</v>
      </c>
      <c r="K21" s="230">
        <f>' 09 2024'!$T113</f>
        <v>0</v>
      </c>
      <c r="L21" s="230">
        <f>' 10 2024'!$T113</f>
        <v>0</v>
      </c>
      <c r="M21" s="230">
        <f>' 11 2024'!$T113</f>
        <v>0</v>
      </c>
      <c r="N21" s="230">
        <f>' 12 2024'!$T113</f>
        <v>0</v>
      </c>
      <c r="O21" s="230">
        <f t="shared" si="9"/>
        <v>0</v>
      </c>
      <c r="Q21" s="159"/>
    </row>
    <row r="22" spans="2:17" s="41" customFormat="1" ht="20.5" x14ac:dyDescent="0.45">
      <c r="B22" s="223" t="s">
        <v>61</v>
      </c>
      <c r="C22" s="230">
        <f>' 01 2024'!$U113</f>
        <v>459.82</v>
      </c>
      <c r="D22" s="230">
        <f>' 02 2024'!$U108</f>
        <v>465.1</v>
      </c>
      <c r="E22" s="230">
        <f>' 03 2024'!$U113</f>
        <v>425.62</v>
      </c>
      <c r="F22" s="230">
        <f>' 04 2024'!$U113</f>
        <v>429.22</v>
      </c>
      <c r="G22" s="230">
        <f>' 05 2024'!$U113</f>
        <v>0</v>
      </c>
      <c r="H22" s="230">
        <f>' 06 2024'!$U113</f>
        <v>0</v>
      </c>
      <c r="I22" s="230">
        <f>' 07 2024'!$U113</f>
        <v>0</v>
      </c>
      <c r="J22" s="230">
        <f>' 08 2024'!$U113</f>
        <v>0</v>
      </c>
      <c r="K22" s="230">
        <f>' 09 2024'!$U113</f>
        <v>0</v>
      </c>
      <c r="L22" s="230">
        <f>' 10 2024'!$U113</f>
        <v>0</v>
      </c>
      <c r="M22" s="230">
        <f>' 11 2024'!$U113</f>
        <v>0</v>
      </c>
      <c r="N22" s="230">
        <f>' 12 2024'!$U113</f>
        <v>0</v>
      </c>
      <c r="O22" s="230">
        <f t="shared" si="9"/>
        <v>1779.76</v>
      </c>
      <c r="Q22" s="158"/>
    </row>
    <row r="23" spans="2:17" s="41" customFormat="1" ht="20.5" x14ac:dyDescent="0.45">
      <c r="B23" s="223" t="s">
        <v>62</v>
      </c>
      <c r="C23" s="230">
        <f>' 01 2024'!$V113</f>
        <v>35.880000000000003</v>
      </c>
      <c r="D23" s="230">
        <f>' 02 2024'!$V108</f>
        <v>54.030000000000008</v>
      </c>
      <c r="E23" s="230">
        <f>' 03 2024'!$V113</f>
        <v>81.67</v>
      </c>
      <c r="F23" s="230">
        <f>' 04 2024'!$V113</f>
        <v>93.82</v>
      </c>
      <c r="G23" s="230">
        <f>' 05 2024'!$V113</f>
        <v>0</v>
      </c>
      <c r="H23" s="230">
        <f>' 06 2024'!$V113</f>
        <v>0</v>
      </c>
      <c r="I23" s="230">
        <f>' 07 2024'!$V113</f>
        <v>0</v>
      </c>
      <c r="J23" s="230">
        <f>' 08 2024'!$V113</f>
        <v>0</v>
      </c>
      <c r="K23" s="230">
        <f>' 09 2024'!$V113</f>
        <v>0</v>
      </c>
      <c r="L23" s="230">
        <f>' 10 2024'!$V113</f>
        <v>0</v>
      </c>
      <c r="M23" s="230">
        <f>' 11 2024'!$V113</f>
        <v>0</v>
      </c>
      <c r="N23" s="230">
        <f>' 12 2024'!$V113</f>
        <v>0</v>
      </c>
      <c r="O23" s="230">
        <f t="shared" si="9"/>
        <v>265.39999999999998</v>
      </c>
      <c r="Q23" s="158"/>
    </row>
    <row r="24" spans="2:17" s="41" customFormat="1" ht="20.5" x14ac:dyDescent="0.45">
      <c r="B24" s="223" t="s">
        <v>63</v>
      </c>
      <c r="C24" s="230">
        <f>' 01 2024'!$W113</f>
        <v>0</v>
      </c>
      <c r="D24" s="230">
        <f>' 02 2024'!$W108</f>
        <v>0</v>
      </c>
      <c r="E24" s="230">
        <f>' 03 2024'!$W113</f>
        <v>0</v>
      </c>
      <c r="F24" s="230">
        <f>' 04 2024'!$W113</f>
        <v>0</v>
      </c>
      <c r="G24" s="230">
        <f>' 05 2024'!$W113</f>
        <v>0</v>
      </c>
      <c r="H24" s="230">
        <f>' 06 2024'!$W113</f>
        <v>0</v>
      </c>
      <c r="I24" s="230">
        <f>' 07 2024'!$W113</f>
        <v>0</v>
      </c>
      <c r="J24" s="230">
        <f>' 08 2024'!$W113</f>
        <v>0</v>
      </c>
      <c r="K24" s="230">
        <f>' 09 2024'!$W113</f>
        <v>0</v>
      </c>
      <c r="L24" s="230">
        <f>' 10 2024'!$W113</f>
        <v>0</v>
      </c>
      <c r="M24" s="230">
        <f>' 11 2024'!$W113</f>
        <v>0</v>
      </c>
      <c r="N24" s="230">
        <f>' 12 2024'!$W113</f>
        <v>0</v>
      </c>
      <c r="O24" s="230">
        <f t="shared" si="9"/>
        <v>0</v>
      </c>
      <c r="Q24" s="158"/>
    </row>
    <row r="25" spans="2:17" s="41" customFormat="1" ht="20.5" x14ac:dyDescent="0.45">
      <c r="B25" s="223" t="s">
        <v>64</v>
      </c>
      <c r="C25" s="230">
        <f>' 01 2024'!$X113</f>
        <v>0</v>
      </c>
      <c r="D25" s="230">
        <f>' 02 2024'!$X108</f>
        <v>24</v>
      </c>
      <c r="E25" s="230">
        <f>' 03 2024'!$X113</f>
        <v>0</v>
      </c>
      <c r="F25" s="230">
        <f>' 04 2024'!$X113</f>
        <v>0</v>
      </c>
      <c r="G25" s="230">
        <f>' 05 2024'!$X113</f>
        <v>0</v>
      </c>
      <c r="H25" s="230">
        <f>' 06 2024'!$X113</f>
        <v>0</v>
      </c>
      <c r="I25" s="230">
        <f>' 07 2024'!$X113</f>
        <v>0</v>
      </c>
      <c r="J25" s="230">
        <f>' 08 2024'!$X113</f>
        <v>0</v>
      </c>
      <c r="K25" s="230">
        <f>' 09 2024'!$X113</f>
        <v>0</v>
      </c>
      <c r="L25" s="230">
        <f>' 10 2024'!$X113</f>
        <v>0</v>
      </c>
      <c r="M25" s="230">
        <f>' 11 2024'!$X113</f>
        <v>0</v>
      </c>
      <c r="N25" s="230">
        <f>' 12 2024'!$X113</f>
        <v>0</v>
      </c>
      <c r="O25" s="230">
        <f t="shared" si="9"/>
        <v>24</v>
      </c>
      <c r="Q25" s="158"/>
    </row>
    <row r="26" spans="2:17" s="41" customFormat="1" ht="20.5" x14ac:dyDescent="0.45">
      <c r="B26" s="223" t="s">
        <v>65</v>
      </c>
      <c r="C26" s="230">
        <f>' 01 2024'!$Y113</f>
        <v>10.44</v>
      </c>
      <c r="D26" s="230">
        <f>' 02 2024'!$Y108</f>
        <v>10.44</v>
      </c>
      <c r="E26" s="230">
        <f>' 03 2024'!$Y113</f>
        <v>10.44</v>
      </c>
      <c r="F26" s="230">
        <f>' 04 2024'!$Y113</f>
        <v>10.44</v>
      </c>
      <c r="G26" s="230">
        <f>' 05 2024'!$Y113</f>
        <v>0</v>
      </c>
      <c r="H26" s="230">
        <f>' 06 2024'!$Y113</f>
        <v>0</v>
      </c>
      <c r="I26" s="230">
        <f>' 07 2024'!$Y113</f>
        <v>0</v>
      </c>
      <c r="J26" s="230">
        <f>' 08 2024'!$Y113</f>
        <v>0</v>
      </c>
      <c r="K26" s="230">
        <f>' 09 2024'!$Y113</f>
        <v>0</v>
      </c>
      <c r="L26" s="230">
        <f>' 10 2024'!$Y113</f>
        <v>0</v>
      </c>
      <c r="M26" s="230">
        <f>' 11 2024'!$Y113</f>
        <v>0</v>
      </c>
      <c r="N26" s="230">
        <f>' 12 2024'!$Y113</f>
        <v>0</v>
      </c>
      <c r="O26" s="230">
        <f t="shared" ref="O26" si="10">SUM(C26:N26)</f>
        <v>41.76</v>
      </c>
      <c r="Q26" s="158"/>
    </row>
    <row r="27" spans="2:17" s="41" customFormat="1" ht="20.5" x14ac:dyDescent="0.45">
      <c r="B27" s="223" t="s">
        <v>66</v>
      </c>
      <c r="C27" s="230">
        <f>' 01 2024'!$Z113</f>
        <v>3500</v>
      </c>
      <c r="D27" s="230">
        <f>' 02 2024'!$Z108</f>
        <v>0</v>
      </c>
      <c r="E27" s="230">
        <f>' 03 2024'!$Z113</f>
        <v>0</v>
      </c>
      <c r="F27" s="230">
        <f>' 04 2024'!$Z113</f>
        <v>0</v>
      </c>
      <c r="G27" s="230">
        <f>' 05 2024'!$Z113</f>
        <v>0</v>
      </c>
      <c r="H27" s="230">
        <f>' 06 2024'!$Z113</f>
        <v>0</v>
      </c>
      <c r="I27" s="230">
        <f>' 07 2024'!$Z113</f>
        <v>0</v>
      </c>
      <c r="J27" s="230">
        <f>' 08 2024'!$Z113</f>
        <v>0</v>
      </c>
      <c r="K27" s="230">
        <f>' 09 2024'!$Z113</f>
        <v>0</v>
      </c>
      <c r="L27" s="230">
        <f>' 10 2024'!$Z113</f>
        <v>0</v>
      </c>
      <c r="M27" s="230">
        <f>' 11 2024'!$Z113</f>
        <v>0</v>
      </c>
      <c r="N27" s="230">
        <f>' 12 2024'!$Z113</f>
        <v>0</v>
      </c>
      <c r="O27" s="230">
        <f t="shared" si="9"/>
        <v>3500</v>
      </c>
      <c r="Q27" s="158"/>
    </row>
    <row r="28" spans="2:17" s="41" customFormat="1" ht="20.5" x14ac:dyDescent="0.45">
      <c r="B28" s="223" t="s">
        <v>67</v>
      </c>
      <c r="C28" s="230">
        <f>' 01 2024'!$AA113</f>
        <v>0</v>
      </c>
      <c r="D28" s="230">
        <f>' 02 2024'!$AA108</f>
        <v>0</v>
      </c>
      <c r="E28" s="230">
        <f>' 03 2024'!$AA113</f>
        <v>0</v>
      </c>
      <c r="F28" s="230">
        <f>' 04 2024'!$AA113</f>
        <v>0</v>
      </c>
      <c r="G28" s="230">
        <f>' 05 2024'!$AA113</f>
        <v>0</v>
      </c>
      <c r="H28" s="230">
        <f>' 06 2024'!$AA113</f>
        <v>0</v>
      </c>
      <c r="I28" s="230">
        <f>' 07 2024'!$AA113</f>
        <v>0</v>
      </c>
      <c r="J28" s="230">
        <f>' 08 2024'!$AA113</f>
        <v>0</v>
      </c>
      <c r="K28" s="230">
        <f>' 09 2024'!$AA113</f>
        <v>0</v>
      </c>
      <c r="L28" s="230">
        <f>' 10 2024'!$AA113</f>
        <v>0</v>
      </c>
      <c r="M28" s="230">
        <f>' 11 2024'!$AA113</f>
        <v>0</v>
      </c>
      <c r="N28" s="230">
        <f>' 12 2024'!$AA113</f>
        <v>0</v>
      </c>
      <c r="O28" s="230">
        <f t="shared" si="9"/>
        <v>0</v>
      </c>
      <c r="Q28" s="159"/>
    </row>
    <row r="29" spans="2:17" s="41" customFormat="1" ht="20.5" x14ac:dyDescent="0.45">
      <c r="B29" s="223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Q29" s="159"/>
    </row>
    <row r="30" spans="2:17" s="41" customFormat="1" ht="23" x14ac:dyDescent="0.5">
      <c r="B30" s="228" t="s">
        <v>139</v>
      </c>
      <c r="C30" s="229">
        <f>SUM(C31:C32)</f>
        <v>0</v>
      </c>
      <c r="D30" s="229">
        <f t="shared" ref="D30:O30" si="11">SUM(D31:D32)</f>
        <v>0</v>
      </c>
      <c r="E30" s="229">
        <f t="shared" si="11"/>
        <v>0</v>
      </c>
      <c r="F30" s="229">
        <f t="shared" si="11"/>
        <v>0</v>
      </c>
      <c r="G30" s="229">
        <f t="shared" si="11"/>
        <v>0</v>
      </c>
      <c r="H30" s="229">
        <f t="shared" si="11"/>
        <v>0</v>
      </c>
      <c r="I30" s="229">
        <f t="shared" si="11"/>
        <v>0</v>
      </c>
      <c r="J30" s="229">
        <f t="shared" si="11"/>
        <v>0</v>
      </c>
      <c r="K30" s="229">
        <f t="shared" si="11"/>
        <v>0</v>
      </c>
      <c r="L30" s="229">
        <f t="shared" si="11"/>
        <v>0</v>
      </c>
      <c r="M30" s="229">
        <f t="shared" si="11"/>
        <v>0</v>
      </c>
      <c r="N30" s="229">
        <f t="shared" si="11"/>
        <v>0</v>
      </c>
      <c r="O30" s="229">
        <f t="shared" si="11"/>
        <v>0</v>
      </c>
      <c r="Q30" s="159"/>
    </row>
    <row r="31" spans="2:17" s="41" customFormat="1" ht="20.5" x14ac:dyDescent="0.45">
      <c r="B31" s="223" t="s">
        <v>140</v>
      </c>
      <c r="C31" s="230">
        <f>' 01 2024'!AB113</f>
        <v>0</v>
      </c>
      <c r="D31" s="230">
        <f>' 02 2024'!AB108</f>
        <v>0</v>
      </c>
      <c r="E31" s="230">
        <f>' 03 2024'!$AB113</f>
        <v>0</v>
      </c>
      <c r="F31" s="230">
        <f>' 04 2024'!AB113</f>
        <v>0</v>
      </c>
      <c r="G31" s="230">
        <f>' 05 2024'!$AB113</f>
        <v>0</v>
      </c>
      <c r="H31" s="230">
        <f>' 06 2024'!$AB113</f>
        <v>0</v>
      </c>
      <c r="I31" s="230">
        <f>' 07 2024'!$AB113</f>
        <v>0</v>
      </c>
      <c r="J31" s="230">
        <f>' 08 2024'!$AB113</f>
        <v>0</v>
      </c>
      <c r="K31" s="230">
        <f>' 09 2024'!$AB113</f>
        <v>0</v>
      </c>
      <c r="L31" s="230">
        <f>' 10 2024'!$AB113</f>
        <v>0</v>
      </c>
      <c r="M31" s="230">
        <f>' 11 2024'!$AB113</f>
        <v>0</v>
      </c>
      <c r="N31" s="230">
        <f>' 12 2024'!$AB113</f>
        <v>0</v>
      </c>
      <c r="O31" s="230">
        <f t="shared" ref="O31:O32" si="12">SUM(C31:N31)</f>
        <v>0</v>
      </c>
      <c r="Q31" s="159"/>
    </row>
    <row r="32" spans="2:17" s="41" customFormat="1" ht="20.5" x14ac:dyDescent="0.45">
      <c r="B32" s="223" t="s">
        <v>141</v>
      </c>
      <c r="C32" s="230">
        <f>' 01 2024'!AC113</f>
        <v>0</v>
      </c>
      <c r="D32" s="230">
        <f>' 02 2024'!AC108</f>
        <v>0</v>
      </c>
      <c r="E32" s="230">
        <f>' 03 2024'!$AC113</f>
        <v>0</v>
      </c>
      <c r="F32" s="230">
        <f>' 04 2024'!AC113</f>
        <v>0</v>
      </c>
      <c r="G32" s="230">
        <f>' 05 2024'!$AC113</f>
        <v>0</v>
      </c>
      <c r="H32" s="230">
        <f>' 06 2024'!$AC113</f>
        <v>0</v>
      </c>
      <c r="I32" s="230">
        <f>' 07 2024'!$AC113</f>
        <v>0</v>
      </c>
      <c r="J32" s="230">
        <f>' 08 2024'!$AC113</f>
        <v>0</v>
      </c>
      <c r="K32" s="230">
        <f>' 09 2024'!$AC113</f>
        <v>0</v>
      </c>
      <c r="L32" s="230">
        <f>' 10 2024'!$AC113</f>
        <v>0</v>
      </c>
      <c r="M32" s="230">
        <f>' 11 2024'!$AC113</f>
        <v>0</v>
      </c>
      <c r="N32" s="230">
        <f>' 12 2024'!$AC113</f>
        <v>0</v>
      </c>
      <c r="O32" s="230">
        <f t="shared" si="12"/>
        <v>0</v>
      </c>
      <c r="Q32" s="159"/>
    </row>
    <row r="33" spans="2:17" ht="20.5" thickBot="1" x14ac:dyDescent="0.45">
      <c r="B33" s="231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3"/>
    </row>
    <row r="34" spans="2:17" ht="23" thickBot="1" x14ac:dyDescent="0.5">
      <c r="B34" s="112" t="s">
        <v>68</v>
      </c>
      <c r="C34" s="471">
        <f>C5+C7-C15-C30</f>
        <v>11874.150000000011</v>
      </c>
      <c r="D34" s="471">
        <f t="shared" ref="D34:N34" si="13">D5+D7-D15-D30</f>
        <v>9396.300000000012</v>
      </c>
      <c r="E34" s="471">
        <f t="shared" si="13"/>
        <v>13579.840000000011</v>
      </c>
      <c r="F34" s="471">
        <f t="shared" si="13"/>
        <v>13066.510000000009</v>
      </c>
      <c r="G34" s="471">
        <f t="shared" si="13"/>
        <v>13066.510000000009</v>
      </c>
      <c r="H34" s="471">
        <f t="shared" si="13"/>
        <v>13066.510000000009</v>
      </c>
      <c r="I34" s="471">
        <f t="shared" si="13"/>
        <v>13066.510000000009</v>
      </c>
      <c r="J34" s="471">
        <f t="shared" si="13"/>
        <v>13066.510000000009</v>
      </c>
      <c r="K34" s="471">
        <f t="shared" si="13"/>
        <v>13066.510000000009</v>
      </c>
      <c r="L34" s="471">
        <f t="shared" si="13"/>
        <v>13066.510000000009</v>
      </c>
      <c r="M34" s="471">
        <f t="shared" si="13"/>
        <v>13066.510000000009</v>
      </c>
      <c r="N34" s="471">
        <f t="shared" si="13"/>
        <v>13066.510000000009</v>
      </c>
      <c r="O34" s="471">
        <f>O5+O7-O15-O30</f>
        <v>13066.510000000013</v>
      </c>
      <c r="P34" s="48"/>
    </row>
    <row r="35" spans="2:17" ht="8.15" customHeight="1" thickBot="1" x14ac:dyDescent="0.45">
      <c r="B35" s="60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</row>
    <row r="36" spans="2:17" ht="24" customHeight="1" thickBot="1" x14ac:dyDescent="0.35">
      <c r="C36" s="102">
        <f>C4</f>
        <v>45292</v>
      </c>
      <c r="D36" s="102">
        <f t="shared" ref="D36:O36" si="14">D4</f>
        <v>45323</v>
      </c>
      <c r="E36" s="102">
        <f t="shared" si="14"/>
        <v>45353</v>
      </c>
      <c r="F36" s="102">
        <f t="shared" si="14"/>
        <v>45383</v>
      </c>
      <c r="G36" s="102">
        <f t="shared" si="14"/>
        <v>45413</v>
      </c>
      <c r="H36" s="102">
        <f t="shared" si="14"/>
        <v>45444</v>
      </c>
      <c r="I36" s="102">
        <f t="shared" si="14"/>
        <v>45474</v>
      </c>
      <c r="J36" s="102">
        <f t="shared" si="14"/>
        <v>45505</v>
      </c>
      <c r="K36" s="102">
        <f t="shared" si="14"/>
        <v>45536</v>
      </c>
      <c r="L36" s="102">
        <f t="shared" si="14"/>
        <v>45566</v>
      </c>
      <c r="M36" s="102">
        <f t="shared" si="14"/>
        <v>45597</v>
      </c>
      <c r="N36" s="102">
        <f t="shared" si="14"/>
        <v>45627</v>
      </c>
      <c r="O36" s="101" t="str">
        <f t="shared" si="14"/>
        <v>TOTAL 2024</v>
      </c>
    </row>
    <row r="37" spans="2:17" ht="23.5" thickBot="1" x14ac:dyDescent="0.55000000000000004">
      <c r="B37" s="113" t="s">
        <v>69</v>
      </c>
      <c r="C37" s="108">
        <v>7049.69</v>
      </c>
      <c r="D37" s="108">
        <f>C37</f>
        <v>7049.69</v>
      </c>
      <c r="E37" s="108">
        <f t="shared" ref="E37:O37" si="15">D37</f>
        <v>7049.69</v>
      </c>
      <c r="F37" s="108">
        <f t="shared" si="15"/>
        <v>7049.69</v>
      </c>
      <c r="G37" s="108">
        <f t="shared" si="15"/>
        <v>7049.69</v>
      </c>
      <c r="H37" s="108">
        <f t="shared" si="15"/>
        <v>7049.69</v>
      </c>
      <c r="I37" s="108">
        <f t="shared" si="15"/>
        <v>7049.69</v>
      </c>
      <c r="J37" s="108">
        <f t="shared" si="15"/>
        <v>7049.69</v>
      </c>
      <c r="K37" s="108">
        <f t="shared" si="15"/>
        <v>7049.69</v>
      </c>
      <c r="L37" s="108">
        <f t="shared" si="15"/>
        <v>7049.69</v>
      </c>
      <c r="M37" s="108">
        <f t="shared" si="15"/>
        <v>7049.69</v>
      </c>
      <c r="N37" s="108">
        <f t="shared" si="15"/>
        <v>7049.69</v>
      </c>
      <c r="O37" s="109">
        <f t="shared" si="15"/>
        <v>7049.69</v>
      </c>
      <c r="P37" s="50"/>
    </row>
    <row r="38" spans="2:17" ht="23.5" thickBot="1" x14ac:dyDescent="0.55000000000000004">
      <c r="B38" s="114" t="s">
        <v>70</v>
      </c>
      <c r="C38" s="109">
        <f>C34+C37</f>
        <v>18923.840000000011</v>
      </c>
      <c r="D38" s="109">
        <f t="shared" ref="D38:O38" si="16">D34+D37</f>
        <v>16445.990000000013</v>
      </c>
      <c r="E38" s="109">
        <f t="shared" si="16"/>
        <v>20629.53000000001</v>
      </c>
      <c r="F38" s="109">
        <f t="shared" si="16"/>
        <v>20116.200000000008</v>
      </c>
      <c r="G38" s="109">
        <f t="shared" si="16"/>
        <v>20116.200000000008</v>
      </c>
      <c r="H38" s="109">
        <f t="shared" si="16"/>
        <v>20116.200000000008</v>
      </c>
      <c r="I38" s="109">
        <f t="shared" si="16"/>
        <v>20116.200000000008</v>
      </c>
      <c r="J38" s="109">
        <f t="shared" si="16"/>
        <v>20116.200000000008</v>
      </c>
      <c r="K38" s="109">
        <f t="shared" si="16"/>
        <v>20116.200000000008</v>
      </c>
      <c r="L38" s="109">
        <f t="shared" si="16"/>
        <v>20116.200000000008</v>
      </c>
      <c r="M38" s="109">
        <f t="shared" si="16"/>
        <v>20116.200000000008</v>
      </c>
      <c r="N38" s="109">
        <f t="shared" si="16"/>
        <v>20116.200000000008</v>
      </c>
      <c r="O38" s="110">
        <f t="shared" si="16"/>
        <v>20116.200000000012</v>
      </c>
      <c r="P38" s="50"/>
    </row>
    <row r="39" spans="2:17" s="402" customFormat="1" ht="23" thickBot="1" x14ac:dyDescent="0.5">
      <c r="B39" s="397" t="s">
        <v>71</v>
      </c>
      <c r="C39" s="398">
        <f t="shared" ref="C39:O39" si="17">C34+C37-$C$46+C52</f>
        <v>17743.220000000008</v>
      </c>
      <c r="D39" s="398">
        <f t="shared" si="17"/>
        <v>17492.700000000012</v>
      </c>
      <c r="E39" s="398">
        <f t="shared" si="17"/>
        <v>19525.94000000001</v>
      </c>
      <c r="F39" s="398">
        <f t="shared" si="17"/>
        <v>18442.320000000007</v>
      </c>
      <c r="G39" s="398">
        <f t="shared" si="17"/>
        <v>18442.320000000007</v>
      </c>
      <c r="H39" s="398">
        <f t="shared" si="17"/>
        <v>18442.320000000007</v>
      </c>
      <c r="I39" s="398">
        <f t="shared" si="17"/>
        <v>18442.320000000007</v>
      </c>
      <c r="J39" s="398">
        <f t="shared" si="17"/>
        <v>18442.320000000007</v>
      </c>
      <c r="K39" s="398">
        <f t="shared" si="17"/>
        <v>18442.320000000007</v>
      </c>
      <c r="L39" s="398">
        <f t="shared" si="17"/>
        <v>18442.320000000007</v>
      </c>
      <c r="M39" s="398">
        <f t="shared" si="17"/>
        <v>18442.320000000007</v>
      </c>
      <c r="N39" s="398">
        <f t="shared" si="17"/>
        <v>18442.320000000007</v>
      </c>
      <c r="O39" s="399">
        <f t="shared" si="17"/>
        <v>18442.320000000011</v>
      </c>
      <c r="P39" s="400"/>
      <c r="Q39" s="401"/>
    </row>
    <row r="41" spans="2:17" ht="18" x14ac:dyDescent="0.3"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</row>
    <row r="42" spans="2:17" ht="18" x14ac:dyDescent="0.4">
      <c r="B42" s="59"/>
      <c r="C42" s="100"/>
      <c r="D42" s="99"/>
      <c r="E42" s="49"/>
      <c r="F42" s="49"/>
      <c r="G42" s="100"/>
    </row>
    <row r="43" spans="2:17" x14ac:dyDescent="0.3">
      <c r="C43" s="48"/>
    </row>
    <row r="44" spans="2:17" ht="0.65" customHeight="1" thickBot="1" x14ac:dyDescent="0.35"/>
    <row r="45" spans="2:17" ht="23.5" thickBot="1" x14ac:dyDescent="0.35">
      <c r="B45" s="111" t="s">
        <v>197</v>
      </c>
      <c r="C45" s="102">
        <f t="shared" ref="C45:O45" si="18">C4</f>
        <v>45292</v>
      </c>
      <c r="D45" s="102">
        <f t="shared" si="18"/>
        <v>45323</v>
      </c>
      <c r="E45" s="102">
        <f t="shared" si="18"/>
        <v>45353</v>
      </c>
      <c r="F45" s="102">
        <f t="shared" si="18"/>
        <v>45383</v>
      </c>
      <c r="G45" s="102">
        <f t="shared" si="18"/>
        <v>45413</v>
      </c>
      <c r="H45" s="102">
        <f t="shared" si="18"/>
        <v>45444</v>
      </c>
      <c r="I45" s="102">
        <f t="shared" si="18"/>
        <v>45474</v>
      </c>
      <c r="J45" s="102">
        <f t="shared" si="18"/>
        <v>45505</v>
      </c>
      <c r="K45" s="102">
        <f t="shared" si="18"/>
        <v>45536</v>
      </c>
      <c r="L45" s="102">
        <f t="shared" si="18"/>
        <v>45566</v>
      </c>
      <c r="M45" s="102">
        <f t="shared" si="18"/>
        <v>45597</v>
      </c>
      <c r="N45" s="102">
        <f t="shared" si="18"/>
        <v>45627</v>
      </c>
      <c r="O45" s="101" t="str">
        <f t="shared" si="18"/>
        <v>TOTAL 2024</v>
      </c>
    </row>
    <row r="46" spans="2:17" ht="22.5" x14ac:dyDescent="0.45">
      <c r="B46" s="116" t="s">
        <v>72</v>
      </c>
      <c r="C46" s="104">
        <v>11027.47</v>
      </c>
      <c r="D46" s="104">
        <f t="shared" ref="D46:N46" si="19">C52</f>
        <v>9846.8499999999985</v>
      </c>
      <c r="E46" s="104">
        <f t="shared" si="19"/>
        <v>12074.179999999997</v>
      </c>
      <c r="F46" s="104">
        <f t="shared" si="19"/>
        <v>9923.8799999999974</v>
      </c>
      <c r="G46" s="104">
        <f t="shared" si="19"/>
        <v>9353.5899999999983</v>
      </c>
      <c r="H46" s="104">
        <f t="shared" si="19"/>
        <v>9353.5899999999983</v>
      </c>
      <c r="I46" s="104">
        <f>H52</f>
        <v>9353.5899999999983</v>
      </c>
      <c r="J46" s="104">
        <f t="shared" si="19"/>
        <v>9353.5899999999983</v>
      </c>
      <c r="K46" s="104">
        <f t="shared" si="19"/>
        <v>9353.5899999999983</v>
      </c>
      <c r="L46" s="104">
        <f t="shared" si="19"/>
        <v>9353.5899999999983</v>
      </c>
      <c r="M46" s="104">
        <f t="shared" si="19"/>
        <v>9353.5899999999983</v>
      </c>
      <c r="N46" s="104">
        <f t="shared" si="19"/>
        <v>9353.5899999999983</v>
      </c>
      <c r="O46" s="105">
        <f>N52</f>
        <v>9353.5899999999983</v>
      </c>
    </row>
    <row r="47" spans="2:17" ht="20" x14ac:dyDescent="0.4">
      <c r="B47" s="234"/>
      <c r="C47" s="235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7"/>
    </row>
    <row r="48" spans="2:17" ht="20.5" x14ac:dyDescent="0.45">
      <c r="B48" s="238" t="s">
        <v>73</v>
      </c>
      <c r="C48" s="230">
        <f t="shared" ref="C48:N48" si="20">C9</f>
        <v>1328.7000000000003</v>
      </c>
      <c r="D48" s="230">
        <f t="shared" si="20"/>
        <v>2255.8000000000002</v>
      </c>
      <c r="E48" s="230">
        <f t="shared" si="20"/>
        <v>2549.6999999999998</v>
      </c>
      <c r="F48" s="230">
        <f t="shared" si="20"/>
        <v>1434.4</v>
      </c>
      <c r="G48" s="230">
        <f t="shared" si="20"/>
        <v>0</v>
      </c>
      <c r="H48" s="230">
        <f t="shared" si="20"/>
        <v>0</v>
      </c>
      <c r="I48" s="230">
        <f t="shared" si="20"/>
        <v>0</v>
      </c>
      <c r="J48" s="230">
        <f t="shared" si="20"/>
        <v>0</v>
      </c>
      <c r="K48" s="230">
        <f t="shared" si="20"/>
        <v>0</v>
      </c>
      <c r="L48" s="230">
        <f t="shared" si="20"/>
        <v>0</v>
      </c>
      <c r="M48" s="230">
        <f t="shared" si="20"/>
        <v>0</v>
      </c>
      <c r="N48" s="230">
        <f t="shared" si="20"/>
        <v>0</v>
      </c>
      <c r="O48" s="239">
        <f>SUM(C48:N48)</f>
        <v>7568.6</v>
      </c>
      <c r="P48" s="48"/>
      <c r="Q48" s="158"/>
    </row>
    <row r="49" spans="2:17" ht="20.5" x14ac:dyDescent="0.45">
      <c r="B49" s="223" t="s">
        <v>74</v>
      </c>
      <c r="C49" s="230">
        <f t="shared" ref="C49:N49" si="21">C19+C20</f>
        <v>148.07999999999998</v>
      </c>
      <c r="D49" s="230">
        <f t="shared" si="21"/>
        <v>4483.1299999999992</v>
      </c>
      <c r="E49" s="230">
        <f t="shared" si="21"/>
        <v>399.4</v>
      </c>
      <c r="F49" s="230">
        <f t="shared" si="21"/>
        <v>864.11</v>
      </c>
      <c r="G49" s="230">
        <f t="shared" si="21"/>
        <v>0</v>
      </c>
      <c r="H49" s="230">
        <f t="shared" si="21"/>
        <v>0</v>
      </c>
      <c r="I49" s="230">
        <f t="shared" si="21"/>
        <v>0</v>
      </c>
      <c r="J49" s="230">
        <f t="shared" si="21"/>
        <v>0</v>
      </c>
      <c r="K49" s="230">
        <f t="shared" si="21"/>
        <v>0</v>
      </c>
      <c r="L49" s="230">
        <f t="shared" si="21"/>
        <v>0</v>
      </c>
      <c r="M49" s="230">
        <f t="shared" si="21"/>
        <v>0</v>
      </c>
      <c r="N49" s="230">
        <f t="shared" si="21"/>
        <v>0</v>
      </c>
      <c r="O49" s="239">
        <f>SUM(C49:N49)</f>
        <v>5894.7199999999984</v>
      </c>
      <c r="P49" s="48"/>
      <c r="Q49" s="158"/>
    </row>
    <row r="50" spans="2:17" ht="20.5" x14ac:dyDescent="0.45">
      <c r="B50" s="475" t="s">
        <v>146</v>
      </c>
      <c r="C50" s="476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239">
        <f>SUM(C50:N50)</f>
        <v>0</v>
      </c>
      <c r="P50" s="48"/>
      <c r="Q50" s="158"/>
    </row>
    <row r="51" spans="2:17" ht="20.5" thickBot="1" x14ac:dyDescent="0.45">
      <c r="B51" s="240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3"/>
      <c r="Q51" s="158"/>
    </row>
    <row r="52" spans="2:17" ht="23" thickBot="1" x14ac:dyDescent="0.5">
      <c r="B52" s="112" t="s">
        <v>75</v>
      </c>
      <c r="C52" s="106">
        <f t="shared" ref="C52:H52" si="22">C46+C49-C48-C50</f>
        <v>9846.8499999999985</v>
      </c>
      <c r="D52" s="106">
        <f t="shared" si="22"/>
        <v>12074.179999999997</v>
      </c>
      <c r="E52" s="106">
        <f t="shared" si="22"/>
        <v>9923.8799999999974</v>
      </c>
      <c r="F52" s="106">
        <f t="shared" si="22"/>
        <v>9353.5899999999983</v>
      </c>
      <c r="G52" s="106">
        <f t="shared" si="22"/>
        <v>9353.5899999999983</v>
      </c>
      <c r="H52" s="106">
        <f t="shared" si="22"/>
        <v>9353.5899999999983</v>
      </c>
      <c r="I52" s="106">
        <f>I46+I49-I48-I50</f>
        <v>9353.5899999999983</v>
      </c>
      <c r="J52" s="106">
        <f t="shared" ref="J52:N52" si="23">J46+J49-J48-J50</f>
        <v>9353.5899999999983</v>
      </c>
      <c r="K52" s="106">
        <f t="shared" si="23"/>
        <v>9353.5899999999983</v>
      </c>
      <c r="L52" s="106">
        <f t="shared" si="23"/>
        <v>9353.5899999999983</v>
      </c>
      <c r="M52" s="106">
        <f t="shared" si="23"/>
        <v>9353.5899999999983</v>
      </c>
      <c r="N52" s="106">
        <f t="shared" si="23"/>
        <v>9353.5899999999983</v>
      </c>
      <c r="O52" s="115">
        <f>N52</f>
        <v>9353.5899999999983</v>
      </c>
      <c r="Q52" s="158"/>
    </row>
    <row r="54" spans="2:17" ht="17.5" x14ac:dyDescent="0.35">
      <c r="B54" s="49"/>
    </row>
    <row r="55" spans="2:17" ht="17.5" x14ac:dyDescent="0.35">
      <c r="B55" s="49"/>
      <c r="I55" s="133"/>
    </row>
    <row r="62" spans="2:17" x14ac:dyDescent="0.3">
      <c r="B62" s="44"/>
    </row>
    <row r="63" spans="2:17" x14ac:dyDescent="0.3">
      <c r="B63" s="43"/>
      <c r="C63" s="43"/>
    </row>
    <row r="64" spans="2:17" x14ac:dyDescent="0.3">
      <c r="B64" s="43"/>
    </row>
    <row r="65" spans="2:2" x14ac:dyDescent="0.3">
      <c r="B65" s="44"/>
    </row>
  </sheetData>
  <mergeCells count="1">
    <mergeCell ref="B41:O41"/>
  </mergeCells>
  <printOptions horizontalCentered="1" verticalCentered="1"/>
  <pageMargins left="0" right="0" top="0.74803149606299213" bottom="0.74803149606299213" header="0.31496062992125984" footer="0.31496062992125984"/>
  <pageSetup paperSize="9" scale="38" fitToWidth="0" fitToHeight="0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K44"/>
  <sheetViews>
    <sheetView showGridLines="0" zoomScaleNormal="100" workbookViewId="0">
      <selection activeCell="A2" sqref="A2"/>
    </sheetView>
  </sheetViews>
  <sheetFormatPr baseColWidth="10" defaultColWidth="11.453125" defaultRowHeight="12.5" x14ac:dyDescent="0.25"/>
  <cols>
    <col min="1" max="1" width="69.453125" style="40" customWidth="1"/>
    <col min="2" max="6" width="11.54296875" customWidth="1"/>
    <col min="7" max="7" width="10" customWidth="1"/>
    <col min="8" max="8" width="11.1796875" hidden="1" customWidth="1"/>
    <col min="9" max="9" width="69.1796875" customWidth="1"/>
    <col min="10" max="10" width="5.81640625" customWidth="1"/>
  </cols>
  <sheetData>
    <row r="1" spans="1:11" ht="13" x14ac:dyDescent="0.3">
      <c r="A1" s="131" t="s">
        <v>445</v>
      </c>
    </row>
    <row r="2" spans="1:11" ht="13" x14ac:dyDescent="0.3">
      <c r="A2" s="131" t="s">
        <v>76</v>
      </c>
    </row>
    <row r="3" spans="1:11" ht="13.5" thickBot="1" x14ac:dyDescent="0.35">
      <c r="A3" s="131" t="s">
        <v>359</v>
      </c>
    </row>
    <row r="4" spans="1:11" s="85" customFormat="1" ht="15.5" x14ac:dyDescent="0.25">
      <c r="A4" s="132" t="s">
        <v>172</v>
      </c>
      <c r="B4" s="350">
        <v>2022</v>
      </c>
      <c r="C4" s="163">
        <v>2023</v>
      </c>
      <c r="D4" s="165">
        <v>2023</v>
      </c>
      <c r="E4" s="167">
        <v>2024</v>
      </c>
      <c r="F4" s="352">
        <v>2024</v>
      </c>
      <c r="G4" s="128">
        <v>2024</v>
      </c>
      <c r="H4" s="92"/>
      <c r="I4" s="132" t="s">
        <v>77</v>
      </c>
    </row>
    <row r="5" spans="1:11" s="85" customFormat="1" ht="14" x14ac:dyDescent="0.25">
      <c r="A5" s="86"/>
      <c r="B5" s="351" t="s">
        <v>78</v>
      </c>
      <c r="C5" s="164" t="s">
        <v>79</v>
      </c>
      <c r="D5" s="166" t="s">
        <v>78</v>
      </c>
      <c r="E5" s="168" t="s">
        <v>80</v>
      </c>
      <c r="F5" s="353" t="s">
        <v>81</v>
      </c>
      <c r="G5" s="129" t="s">
        <v>82</v>
      </c>
      <c r="H5" s="93" t="s">
        <v>49</v>
      </c>
      <c r="I5" s="86"/>
    </row>
    <row r="6" spans="1:11" s="43" customFormat="1" ht="13" x14ac:dyDescent="0.3">
      <c r="A6" s="89" t="s">
        <v>83</v>
      </c>
      <c r="B6" s="427">
        <v>8854.25</v>
      </c>
      <c r="C6" s="347">
        <v>11041.41</v>
      </c>
      <c r="D6" s="348">
        <v>11041.41</v>
      </c>
      <c r="E6" s="349">
        <f>'Récapitulatif '!C5</f>
        <v>14631.300000000012</v>
      </c>
      <c r="F6" s="354">
        <f>'Récapitulatif '!C5</f>
        <v>14631.300000000012</v>
      </c>
      <c r="G6" s="130"/>
      <c r="H6" s="94">
        <f>F6-B6</f>
        <v>5777.050000000012</v>
      </c>
      <c r="I6" s="88"/>
    </row>
    <row r="7" spans="1:11" ht="14.15" customHeight="1" x14ac:dyDescent="0.25">
      <c r="A7" s="392" t="s">
        <v>84</v>
      </c>
      <c r="B7" s="395"/>
      <c r="C7" s="364"/>
      <c r="D7" s="365"/>
      <c r="E7" s="364"/>
      <c r="F7" s="365"/>
      <c r="G7" s="363"/>
      <c r="H7" s="95"/>
      <c r="I7" s="87"/>
    </row>
    <row r="8" spans="1:11" ht="14.15" customHeight="1" x14ac:dyDescent="0.25">
      <c r="A8" s="393" t="s">
        <v>51</v>
      </c>
      <c r="B8" s="357">
        <v>21280.66</v>
      </c>
      <c r="C8" s="358">
        <v>19800</v>
      </c>
      <c r="D8" s="359">
        <v>23130.640000000003</v>
      </c>
      <c r="E8" s="360">
        <v>23495</v>
      </c>
      <c r="F8" s="361">
        <f>'Récapitulatif '!O8</f>
        <v>6641.27</v>
      </c>
      <c r="G8" s="362">
        <f>IF(E8=0,0,F8/E8)</f>
        <v>0.28266737603745479</v>
      </c>
      <c r="H8" s="96">
        <f>F8-C8</f>
        <v>-13158.73</v>
      </c>
      <c r="I8" s="356" t="s">
        <v>306</v>
      </c>
      <c r="K8" s="50"/>
    </row>
    <row r="9" spans="1:11" ht="14.15" customHeight="1" x14ac:dyDescent="0.25">
      <c r="A9" s="393" t="s">
        <v>52</v>
      </c>
      <c r="B9" s="357">
        <v>17615.650000000001</v>
      </c>
      <c r="C9" s="358">
        <v>18480</v>
      </c>
      <c r="D9" s="359">
        <v>19290.8</v>
      </c>
      <c r="E9" s="360">
        <v>22000</v>
      </c>
      <c r="F9" s="361">
        <f>'Récapitulatif '!O9</f>
        <v>7568.6</v>
      </c>
      <c r="G9" s="362">
        <f t="shared" ref="G9:G14" si="0">IF(E9=0,0,F9/E9)</f>
        <v>0.34402727272727274</v>
      </c>
      <c r="H9" s="96">
        <f t="shared" ref="H9:H13" si="1">F9-C9</f>
        <v>-10911.4</v>
      </c>
      <c r="I9" s="356" t="s">
        <v>300</v>
      </c>
      <c r="J9" s="50"/>
      <c r="K9" s="50"/>
    </row>
    <row r="10" spans="1:11" ht="14.15" customHeight="1" x14ac:dyDescent="0.25">
      <c r="A10" s="393" t="s">
        <v>53</v>
      </c>
      <c r="B10" s="357">
        <v>0</v>
      </c>
      <c r="C10" s="358">
        <v>8000</v>
      </c>
      <c r="D10" s="359">
        <v>3473.4</v>
      </c>
      <c r="E10" s="360">
        <v>6000</v>
      </c>
      <c r="F10" s="361">
        <f>'Récapitulatif '!O10</f>
        <v>0</v>
      </c>
      <c r="G10" s="362">
        <f t="shared" si="0"/>
        <v>0</v>
      </c>
      <c r="H10" s="96">
        <f t="shared" si="1"/>
        <v>-8000</v>
      </c>
      <c r="I10" s="356" t="s">
        <v>301</v>
      </c>
    </row>
    <row r="11" spans="1:11" ht="14.15" customHeight="1" x14ac:dyDescent="0.25">
      <c r="A11" s="393" t="s">
        <v>54</v>
      </c>
      <c r="B11" s="357">
        <v>298.26</v>
      </c>
      <c r="C11" s="358">
        <v>420</v>
      </c>
      <c r="D11" s="359">
        <v>433.76</v>
      </c>
      <c r="E11" s="360">
        <v>210</v>
      </c>
      <c r="F11" s="361">
        <f>'Récapitulatif '!O11</f>
        <v>68.41</v>
      </c>
      <c r="G11" s="362">
        <f t="shared" si="0"/>
        <v>0.32576190476190475</v>
      </c>
      <c r="H11" s="96">
        <f t="shared" si="1"/>
        <v>-351.59000000000003</v>
      </c>
      <c r="I11" s="356" t="s">
        <v>194</v>
      </c>
    </row>
    <row r="12" spans="1:11" ht="14.15" customHeight="1" x14ac:dyDescent="0.25">
      <c r="A12" s="393" t="s">
        <v>55</v>
      </c>
      <c r="B12" s="357">
        <v>0</v>
      </c>
      <c r="C12" s="358">
        <v>3874.64</v>
      </c>
      <c r="D12" s="359">
        <v>3874.64</v>
      </c>
      <c r="E12" s="360">
        <v>0</v>
      </c>
      <c r="F12" s="361">
        <f>'Récapitulatif '!O12</f>
        <v>0</v>
      </c>
      <c r="G12" s="362">
        <f t="shared" si="0"/>
        <v>0</v>
      </c>
      <c r="H12" s="96">
        <f t="shared" si="1"/>
        <v>-3874.64</v>
      </c>
      <c r="I12" s="356"/>
    </row>
    <row r="13" spans="1:11" ht="14.15" customHeight="1" x14ac:dyDescent="0.25">
      <c r="A13" s="393" t="s">
        <v>56</v>
      </c>
      <c r="B13" s="357">
        <v>39.950000000000003</v>
      </c>
      <c r="C13" s="358">
        <v>43.62</v>
      </c>
      <c r="D13" s="359">
        <v>43.620000000000005</v>
      </c>
      <c r="E13" s="360">
        <v>0</v>
      </c>
      <c r="F13" s="361">
        <f>'Récapitulatif '!O13</f>
        <v>0</v>
      </c>
      <c r="G13" s="362">
        <f t="shared" si="0"/>
        <v>0</v>
      </c>
      <c r="H13" s="96">
        <f t="shared" si="1"/>
        <v>-43.62</v>
      </c>
      <c r="I13" s="356" t="s">
        <v>195</v>
      </c>
    </row>
    <row r="14" spans="1:11" s="43" customFormat="1" ht="13" x14ac:dyDescent="0.3">
      <c r="A14" s="392" t="s">
        <v>85</v>
      </c>
      <c r="B14" s="367">
        <f>SUM(B8:B13)</f>
        <v>39234.519999999997</v>
      </c>
      <c r="C14" s="368">
        <f>SUM(C8:C13)</f>
        <v>50618.26</v>
      </c>
      <c r="D14" s="369">
        <f>SUM(D8:D13)</f>
        <v>50246.860000000008</v>
      </c>
      <c r="E14" s="370">
        <f>SUM(E8:E13)</f>
        <v>51705</v>
      </c>
      <c r="F14" s="370">
        <f>SUM(F8:F13)</f>
        <v>14278.28</v>
      </c>
      <c r="G14" s="362">
        <f t="shared" si="0"/>
        <v>0.27614892176772071</v>
      </c>
      <c r="H14" s="124">
        <f>F14-C14</f>
        <v>-36339.980000000003</v>
      </c>
      <c r="I14" s="88"/>
    </row>
    <row r="15" spans="1:11" ht="14.15" customHeight="1" x14ac:dyDescent="0.25">
      <c r="A15" s="392" t="s">
        <v>86</v>
      </c>
      <c r="B15" s="363"/>
      <c r="C15" s="364"/>
      <c r="D15" s="365"/>
      <c r="E15" s="366"/>
      <c r="F15" s="365"/>
      <c r="G15" s="371"/>
      <c r="H15" s="95"/>
      <c r="I15" s="87"/>
    </row>
    <row r="16" spans="1:11" ht="14.15" customHeight="1" x14ac:dyDescent="0.25">
      <c r="A16" s="393" t="s">
        <v>87</v>
      </c>
      <c r="B16" s="357">
        <v>-6823.44</v>
      </c>
      <c r="C16" s="358">
        <v>-6850</v>
      </c>
      <c r="D16" s="359">
        <v>-6474.41</v>
      </c>
      <c r="E16" s="360">
        <v>-7050</v>
      </c>
      <c r="F16" s="361">
        <f>-'Récapitulatif '!O16</f>
        <v>-3084.6000000000004</v>
      </c>
      <c r="G16" s="362">
        <f t="shared" ref="G16:G26" si="2">IF(E16=0,0,F16/E16)</f>
        <v>0.43753191489361709</v>
      </c>
      <c r="H16" s="96">
        <f>F16-C16</f>
        <v>3765.3999999999996</v>
      </c>
      <c r="I16" s="356" t="s">
        <v>214</v>
      </c>
    </row>
    <row r="17" spans="1:11" ht="14.15" customHeight="1" x14ac:dyDescent="0.25">
      <c r="A17" s="393" t="s">
        <v>265</v>
      </c>
      <c r="B17" s="357">
        <v>-1374.98</v>
      </c>
      <c r="C17" s="358">
        <v>-1608</v>
      </c>
      <c r="D17" s="359">
        <v>-1571.59</v>
      </c>
      <c r="E17" s="360">
        <v>-1740</v>
      </c>
      <c r="F17" s="361">
        <f>-'Récapitulatif '!O17</f>
        <v>-1048.94</v>
      </c>
      <c r="G17" s="362">
        <f t="shared" si="2"/>
        <v>0.60283908045977019</v>
      </c>
      <c r="H17" s="96">
        <f t="shared" ref="H17:H32" si="3">F17-C17</f>
        <v>559.05999999999995</v>
      </c>
      <c r="I17" s="356" t="s">
        <v>303</v>
      </c>
    </row>
    <row r="18" spans="1:11" ht="14.15" customHeight="1" x14ac:dyDescent="0.25">
      <c r="A18" s="393" t="s">
        <v>88</v>
      </c>
      <c r="B18" s="357">
        <v>-605.89</v>
      </c>
      <c r="C18" s="358">
        <v>-600</v>
      </c>
      <c r="D18" s="359">
        <v>-898.53000000000009</v>
      </c>
      <c r="E18" s="360">
        <v>-1000</v>
      </c>
      <c r="F18" s="361">
        <f>-'Récapitulatif '!O18</f>
        <v>-203.89000000000001</v>
      </c>
      <c r="G18" s="362">
        <f t="shared" si="2"/>
        <v>0.20389000000000002</v>
      </c>
      <c r="H18" s="96">
        <f t="shared" si="3"/>
        <v>396.11</v>
      </c>
      <c r="I18" s="356" t="s">
        <v>89</v>
      </c>
    </row>
    <row r="19" spans="1:11" ht="14.15" customHeight="1" x14ac:dyDescent="0.25">
      <c r="A19" s="391" t="s">
        <v>207</v>
      </c>
      <c r="B19" s="357">
        <v>-19061.650000000001</v>
      </c>
      <c r="C19" s="358">
        <v>-18000</v>
      </c>
      <c r="D19" s="359">
        <v>-19234.2</v>
      </c>
      <c r="E19" s="360">
        <v>-22000</v>
      </c>
      <c r="F19" s="361">
        <f>-'Récapitulatif '!O19</f>
        <v>-5414.8399999999992</v>
      </c>
      <c r="G19" s="362">
        <f t="shared" si="2"/>
        <v>0.24612909090909088</v>
      </c>
      <c r="H19" s="96">
        <f t="shared" si="3"/>
        <v>12585.16</v>
      </c>
      <c r="I19" s="356" t="s">
        <v>212</v>
      </c>
    </row>
    <row r="20" spans="1:11" ht="26" customHeight="1" x14ac:dyDescent="0.25">
      <c r="A20" s="393" t="s">
        <v>90</v>
      </c>
      <c r="B20" s="357">
        <v>0</v>
      </c>
      <c r="C20" s="358">
        <v>-1500</v>
      </c>
      <c r="D20" s="359">
        <v>-4279.76</v>
      </c>
      <c r="E20" s="360">
        <v>-1240</v>
      </c>
      <c r="F20" s="361">
        <f>-'Récapitulatif '!O20</f>
        <v>-479.88</v>
      </c>
      <c r="G20" s="362">
        <f t="shared" si="2"/>
        <v>0.38700000000000001</v>
      </c>
      <c r="H20" s="96">
        <f t="shared" si="3"/>
        <v>1020.12</v>
      </c>
      <c r="I20" s="356" t="s">
        <v>305</v>
      </c>
    </row>
    <row r="21" spans="1:11" ht="14.15" customHeight="1" x14ac:dyDescent="0.25">
      <c r="A21" s="393" t="s">
        <v>91</v>
      </c>
      <c r="B21" s="357">
        <v>0</v>
      </c>
      <c r="C21" s="358">
        <v>-8000</v>
      </c>
      <c r="D21" s="359">
        <v>-3653.01</v>
      </c>
      <c r="E21" s="360">
        <v>-6000</v>
      </c>
      <c r="F21" s="361">
        <f>-'Récapitulatif '!O21</f>
        <v>0</v>
      </c>
      <c r="G21" s="362">
        <f t="shared" si="2"/>
        <v>0</v>
      </c>
      <c r="H21" s="96">
        <f t="shared" si="3"/>
        <v>8000</v>
      </c>
      <c r="I21" s="356" t="s">
        <v>302</v>
      </c>
    </row>
    <row r="22" spans="1:11" ht="27.65" customHeight="1" x14ac:dyDescent="0.25">
      <c r="A22" s="391" t="s">
        <v>92</v>
      </c>
      <c r="B22" s="357">
        <v>-4026.6</v>
      </c>
      <c r="C22" s="358">
        <v>-3724</v>
      </c>
      <c r="D22" s="359">
        <v>-4696.5200000000004</v>
      </c>
      <c r="E22" s="360">
        <v>-4245</v>
      </c>
      <c r="F22" s="361">
        <f>-'Récapitulatif '!O22</f>
        <v>-1779.76</v>
      </c>
      <c r="G22" s="362">
        <f t="shared" si="2"/>
        <v>0.41926030624263838</v>
      </c>
      <c r="H22" s="355">
        <f t="shared" si="3"/>
        <v>1944.24</v>
      </c>
      <c r="I22" s="356" t="s">
        <v>308</v>
      </c>
    </row>
    <row r="23" spans="1:11" ht="24.65" customHeight="1" x14ac:dyDescent="0.25">
      <c r="A23" s="393" t="s">
        <v>93</v>
      </c>
      <c r="B23" s="357">
        <v>-881.99</v>
      </c>
      <c r="C23" s="358">
        <v>-1200</v>
      </c>
      <c r="D23" s="359">
        <v>-515.13999999999987</v>
      </c>
      <c r="E23" s="360">
        <v>-800</v>
      </c>
      <c r="F23" s="361">
        <f>-'Récapitulatif '!O23</f>
        <v>-265.39999999999998</v>
      </c>
      <c r="G23" s="362">
        <f t="shared" si="2"/>
        <v>0.33174999999999999</v>
      </c>
      <c r="H23" s="96">
        <f t="shared" si="3"/>
        <v>934.6</v>
      </c>
      <c r="I23" s="356" t="s">
        <v>213</v>
      </c>
    </row>
    <row r="24" spans="1:11" ht="14.15" customHeight="1" x14ac:dyDescent="0.25">
      <c r="A24" s="393" t="s">
        <v>94</v>
      </c>
      <c r="B24" s="357">
        <v>0</v>
      </c>
      <c r="C24" s="358">
        <v>-600</v>
      </c>
      <c r="D24" s="359">
        <v>-550</v>
      </c>
      <c r="E24" s="360">
        <v>-300</v>
      </c>
      <c r="F24" s="361">
        <f>-'Récapitulatif '!O24</f>
        <v>0</v>
      </c>
      <c r="G24" s="362">
        <f t="shared" si="2"/>
        <v>0</v>
      </c>
      <c r="H24" s="96">
        <f t="shared" si="3"/>
        <v>600</v>
      </c>
      <c r="I24" s="356" t="s">
        <v>193</v>
      </c>
    </row>
    <row r="25" spans="1:11" ht="14.15" customHeight="1" x14ac:dyDescent="0.25">
      <c r="A25" s="393" t="s">
        <v>95</v>
      </c>
      <c r="B25" s="372">
        <v>-146.57</v>
      </c>
      <c r="C25" s="358">
        <v>-200</v>
      </c>
      <c r="D25" s="359">
        <v>-126.71</v>
      </c>
      <c r="E25" s="360">
        <v>-200</v>
      </c>
      <c r="F25" s="361">
        <f>-'Récapitulatif '!O25</f>
        <v>-24</v>
      </c>
      <c r="G25" s="362">
        <f t="shared" si="2"/>
        <v>0.12</v>
      </c>
      <c r="H25" s="96">
        <f t="shared" si="3"/>
        <v>176</v>
      </c>
      <c r="I25" s="356" t="s">
        <v>96</v>
      </c>
    </row>
    <row r="26" spans="1:11" ht="14.15" customHeight="1" x14ac:dyDescent="0.25">
      <c r="A26" s="393" t="s">
        <v>97</v>
      </c>
      <c r="B26" s="372">
        <v>-126.24</v>
      </c>
      <c r="C26" s="358">
        <v>-130</v>
      </c>
      <c r="D26" s="359">
        <v>-125.27999999999999</v>
      </c>
      <c r="E26" s="360">
        <v>-130</v>
      </c>
      <c r="F26" s="361">
        <f>-'Récapitulatif '!O26</f>
        <v>-41.76</v>
      </c>
      <c r="G26" s="362">
        <f t="shared" si="2"/>
        <v>0.32123076923076921</v>
      </c>
      <c r="H26" s="96">
        <f t="shared" si="3"/>
        <v>88.240000000000009</v>
      </c>
      <c r="I26" s="356" t="s">
        <v>98</v>
      </c>
    </row>
    <row r="27" spans="1:11" ht="14.15" customHeight="1" x14ac:dyDescent="0.25">
      <c r="A27" s="393" t="s">
        <v>66</v>
      </c>
      <c r="B27" s="372">
        <v>-4000</v>
      </c>
      <c r="C27" s="358">
        <v>-1466.67</v>
      </c>
      <c r="D27" s="359">
        <v>-4000</v>
      </c>
      <c r="E27" s="360">
        <f>-3500</f>
        <v>-3500</v>
      </c>
      <c r="F27" s="361">
        <f>-'Récapitulatif '!O27</f>
        <v>-3500</v>
      </c>
      <c r="G27" s="362">
        <f t="shared" ref="G27" si="4">IF(E27=0,0,F27/E27)</f>
        <v>1</v>
      </c>
      <c r="H27" s="96">
        <f t="shared" ref="H27" si="5">F27-C27</f>
        <v>-2033.33</v>
      </c>
      <c r="I27" s="356" t="s">
        <v>99</v>
      </c>
    </row>
    <row r="28" spans="1:11" ht="14.15" customHeight="1" x14ac:dyDescent="0.25">
      <c r="A28" s="393" t="s">
        <v>100</v>
      </c>
      <c r="B28" s="372">
        <v>0</v>
      </c>
      <c r="C28" s="358">
        <v>0</v>
      </c>
      <c r="D28" s="359">
        <v>0</v>
      </c>
      <c r="E28" s="360">
        <v>0</v>
      </c>
      <c r="F28" s="361">
        <f>-'Récapitulatif '!O28</f>
        <v>0</v>
      </c>
      <c r="G28" s="362">
        <f t="shared" ref="G28" si="6">IF(E28=0,0,F28/E28)</f>
        <v>0</v>
      </c>
      <c r="H28" s="96">
        <f t="shared" ref="H28" si="7">F28-C28</f>
        <v>0</v>
      </c>
      <c r="I28" s="356"/>
    </row>
    <row r="29" spans="1:11" ht="14.15" customHeight="1" x14ac:dyDescent="0.25">
      <c r="A29" s="392" t="s">
        <v>101</v>
      </c>
      <c r="B29" s="363"/>
      <c r="C29" s="364"/>
      <c r="D29" s="365"/>
      <c r="E29" s="366"/>
      <c r="F29" s="365"/>
      <c r="G29" s="371"/>
      <c r="H29" s="95"/>
      <c r="I29" s="87"/>
    </row>
    <row r="30" spans="1:11" ht="13" x14ac:dyDescent="0.25">
      <c r="A30" s="394" t="s">
        <v>102</v>
      </c>
      <c r="B30" s="372">
        <v>0</v>
      </c>
      <c r="C30" s="358">
        <v>-1500</v>
      </c>
      <c r="D30" s="359">
        <v>0</v>
      </c>
      <c r="E30" s="373">
        <v>-1500</v>
      </c>
      <c r="F30" s="374">
        <f>-'Récapitulatif '!O31</f>
        <v>0</v>
      </c>
      <c r="G30" s="362">
        <f t="shared" ref="G30:G32" si="8">IF(E30=0,0,F30/E30)</f>
        <v>0</v>
      </c>
      <c r="H30" s="96">
        <f t="shared" si="3"/>
        <v>1500</v>
      </c>
      <c r="I30" s="356" t="s">
        <v>304</v>
      </c>
      <c r="J30" s="50"/>
      <c r="K30" s="50"/>
    </row>
    <row r="31" spans="1:11" ht="13" x14ac:dyDescent="0.25">
      <c r="A31" s="394" t="s">
        <v>103</v>
      </c>
      <c r="B31" s="372">
        <v>0</v>
      </c>
      <c r="C31" s="358">
        <v>-3000</v>
      </c>
      <c r="D31" s="359">
        <v>-531.81999999999994</v>
      </c>
      <c r="E31" s="373">
        <v>-2000</v>
      </c>
      <c r="F31" s="374">
        <f>-'Récapitulatif '!O32</f>
        <v>0</v>
      </c>
      <c r="G31" s="362">
        <f t="shared" si="8"/>
        <v>0</v>
      </c>
      <c r="H31" s="96"/>
      <c r="I31" s="356" t="s">
        <v>104</v>
      </c>
      <c r="J31" s="50"/>
      <c r="K31" s="50"/>
    </row>
    <row r="32" spans="1:11" ht="13" x14ac:dyDescent="0.25">
      <c r="A32" s="394" t="s">
        <v>201</v>
      </c>
      <c r="B32" s="372">
        <v>0</v>
      </c>
      <c r="C32" s="358">
        <v>0</v>
      </c>
      <c r="D32" s="359"/>
      <c r="E32" s="373">
        <v>0</v>
      </c>
      <c r="F32" s="374"/>
      <c r="G32" s="362">
        <f t="shared" si="8"/>
        <v>0</v>
      </c>
      <c r="H32" s="96">
        <f t="shared" si="3"/>
        <v>0</v>
      </c>
      <c r="I32" s="356"/>
      <c r="J32" s="50"/>
      <c r="K32" s="50"/>
    </row>
    <row r="33" spans="1:11" s="43" customFormat="1" ht="13" x14ac:dyDescent="0.3">
      <c r="A33" s="90" t="s">
        <v>105</v>
      </c>
      <c r="B33" s="375">
        <f>SUM(B16:B32)</f>
        <v>-37047.359999999993</v>
      </c>
      <c r="C33" s="376">
        <f>SUM(C16:C32)</f>
        <v>-48378.67</v>
      </c>
      <c r="D33" s="377">
        <f>SUM(D16:D32)</f>
        <v>-46656.97</v>
      </c>
      <c r="E33" s="378">
        <f>SUM(E16:E32)</f>
        <v>-51705</v>
      </c>
      <c r="F33" s="379">
        <f>SUM(F16:F32)</f>
        <v>-15843.07</v>
      </c>
      <c r="G33" s="380">
        <f t="shared" ref="G33" si="9">IF(E33=0,0,F33/E33)</f>
        <v>0.30641272604196884</v>
      </c>
      <c r="H33" s="124">
        <f t="shared" ref="H33:H40" si="10">F33-C33</f>
        <v>32535.599999999999</v>
      </c>
      <c r="I33" s="356"/>
      <c r="K33" s="137"/>
    </row>
    <row r="34" spans="1:11" s="43" customFormat="1" ht="26" x14ac:dyDescent="0.3">
      <c r="A34" s="429" t="s">
        <v>68</v>
      </c>
      <c r="B34" s="381">
        <f>B6+B14+B33</f>
        <v>11041.410000000003</v>
      </c>
      <c r="C34" s="382">
        <f>C6+C14+C33</f>
        <v>13281</v>
      </c>
      <c r="D34" s="383">
        <f>D6+D14+D33</f>
        <v>14631.300000000003</v>
      </c>
      <c r="E34" s="378">
        <f>E6+E14+E33</f>
        <v>14631.300000000017</v>
      </c>
      <c r="F34" s="379">
        <f>F6+F14+F33</f>
        <v>13066.510000000013</v>
      </c>
      <c r="G34" s="380">
        <f t="shared" ref="G34" si="11">IF(E34=0,0,F34/E34)</f>
        <v>0.89305188192436746</v>
      </c>
      <c r="H34" s="430">
        <f t="shared" si="10"/>
        <v>-214.48999999998705</v>
      </c>
      <c r="I34" s="431" t="s">
        <v>307</v>
      </c>
      <c r="K34" s="137"/>
    </row>
    <row r="35" spans="1:11" ht="13" x14ac:dyDescent="0.3">
      <c r="A35" s="126" t="s">
        <v>106</v>
      </c>
      <c r="B35" s="367">
        <v>6800</v>
      </c>
      <c r="C35" s="368">
        <v>6800</v>
      </c>
      <c r="D35" s="369">
        <v>6800</v>
      </c>
      <c r="E35" s="360">
        <v>6850</v>
      </c>
      <c r="F35" s="370">
        <v>6850</v>
      </c>
      <c r="G35" s="380">
        <f t="shared" ref="G35" si="12">IF(E35=0,0,F35/E35)</f>
        <v>1</v>
      </c>
      <c r="H35" s="96">
        <f t="shared" si="10"/>
        <v>50</v>
      </c>
      <c r="I35" s="356"/>
      <c r="K35" s="50"/>
    </row>
    <row r="36" spans="1:11" ht="13" x14ac:dyDescent="0.3">
      <c r="A36" s="90" t="s">
        <v>84</v>
      </c>
      <c r="B36" s="367">
        <v>39.950000000000003</v>
      </c>
      <c r="C36" s="358">
        <v>93.62</v>
      </c>
      <c r="D36" s="359">
        <v>93.62</v>
      </c>
      <c r="E36" s="384">
        <v>199.69</v>
      </c>
      <c r="F36" s="361">
        <v>199.69</v>
      </c>
      <c r="G36" s="362">
        <f t="shared" ref="G36:G38" si="13">IF(E36=0,0,F36/E36)</f>
        <v>1</v>
      </c>
      <c r="H36" s="96">
        <f t="shared" si="10"/>
        <v>106.07</v>
      </c>
      <c r="I36" s="356" t="s">
        <v>196</v>
      </c>
    </row>
    <row r="37" spans="1:11" ht="13" x14ac:dyDescent="0.3">
      <c r="A37" s="90" t="s">
        <v>86</v>
      </c>
      <c r="B37" s="367">
        <v>-39.950000000000003</v>
      </c>
      <c r="C37" s="358">
        <v>-43.62</v>
      </c>
      <c r="D37" s="359">
        <v>-43.62</v>
      </c>
      <c r="E37" s="384">
        <v>0</v>
      </c>
      <c r="F37" s="361">
        <v>0</v>
      </c>
      <c r="G37" s="362">
        <f t="shared" si="13"/>
        <v>0</v>
      </c>
      <c r="H37" s="96">
        <f t="shared" si="10"/>
        <v>43.62</v>
      </c>
      <c r="I37" s="356" t="s">
        <v>202</v>
      </c>
    </row>
    <row r="38" spans="1:11" ht="13" x14ac:dyDescent="0.3">
      <c r="A38" s="139" t="s">
        <v>107</v>
      </c>
      <c r="B38" s="367">
        <v>0</v>
      </c>
      <c r="C38" s="358">
        <v>0</v>
      </c>
      <c r="D38" s="359">
        <v>0</v>
      </c>
      <c r="E38" s="384">
        <v>0</v>
      </c>
      <c r="F38" s="361">
        <v>0</v>
      </c>
      <c r="G38" s="362">
        <f t="shared" si="13"/>
        <v>0</v>
      </c>
      <c r="H38" s="96">
        <f t="shared" si="10"/>
        <v>0</v>
      </c>
      <c r="I38" s="356"/>
    </row>
    <row r="39" spans="1:11" ht="13" x14ac:dyDescent="0.25">
      <c r="A39" s="127" t="s">
        <v>215</v>
      </c>
      <c r="B39" s="367">
        <v>6800</v>
      </c>
      <c r="C39" s="368">
        <f>SUM(C35:C38)</f>
        <v>6850</v>
      </c>
      <c r="D39" s="369">
        <f>SUM(D35:D38)</f>
        <v>6850</v>
      </c>
      <c r="E39" s="384">
        <f>SUM(E35:E38)</f>
        <v>7049.69</v>
      </c>
      <c r="F39" s="384">
        <f>SUM(F35:F38)</f>
        <v>7049.69</v>
      </c>
      <c r="G39" s="380">
        <f t="shared" ref="G39" si="14">IF(E39=0,0,F39/E39)</f>
        <v>1</v>
      </c>
      <c r="H39" s="96">
        <f t="shared" si="10"/>
        <v>199.6899999999996</v>
      </c>
      <c r="I39" s="356" t="s">
        <v>108</v>
      </c>
    </row>
    <row r="40" spans="1:11" s="43" customFormat="1" ht="13.5" thickBot="1" x14ac:dyDescent="0.35">
      <c r="A40" s="91" t="s">
        <v>109</v>
      </c>
      <c r="B40" s="385">
        <f>B34+B39</f>
        <v>17841.410000000003</v>
      </c>
      <c r="C40" s="386">
        <f>C34+C39</f>
        <v>20131</v>
      </c>
      <c r="D40" s="387">
        <f>D34+D39</f>
        <v>21481.300000000003</v>
      </c>
      <c r="E40" s="388">
        <f>E34+E39</f>
        <v>21680.990000000016</v>
      </c>
      <c r="F40" s="389">
        <f>F34+F39</f>
        <v>20116.200000000012</v>
      </c>
      <c r="G40" s="390">
        <f t="shared" ref="G40" si="15">IF(E40=0,0,F40/E40)</f>
        <v>0.92782663522283793</v>
      </c>
      <c r="H40" s="125">
        <f t="shared" si="10"/>
        <v>-14.799999999988358</v>
      </c>
      <c r="I40" s="356"/>
    </row>
    <row r="41" spans="1:11" x14ac:dyDescent="0.25">
      <c r="C41" s="50"/>
      <c r="D41" s="50"/>
      <c r="E41" s="50"/>
      <c r="F41" s="50"/>
    </row>
    <row r="43" spans="1:11" ht="13" x14ac:dyDescent="0.3">
      <c r="A43" s="44"/>
      <c r="B43" s="428"/>
      <c r="D43" s="44" t="s">
        <v>135</v>
      </c>
      <c r="E43" s="428">
        <f>(E17+E18+E20+E21+E22+E23+E24+E25+E26)/2+(E30+E31+E32)</f>
        <v>-11327.5</v>
      </c>
      <c r="F43" s="50"/>
    </row>
    <row r="44" spans="1:11" ht="13" x14ac:dyDescent="0.3">
      <c r="A44" s="44"/>
      <c r="B44" s="428"/>
      <c r="D44" s="44" t="s">
        <v>110</v>
      </c>
      <c r="E44" s="428">
        <f>E16</f>
        <v>-7050</v>
      </c>
    </row>
  </sheetData>
  <printOptions horizontalCentered="1" verticalCentered="1"/>
  <pageMargins left="0" right="0" top="0" bottom="0.74803149606299213" header="0.31496062992125984" footer="0.31496062992125984"/>
  <pageSetup paperSize="9" scale="7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S63"/>
  <sheetViews>
    <sheetView showGridLines="0" topLeftCell="A8" zoomScaleNormal="100" workbookViewId="0">
      <selection activeCell="K59" sqref="K59"/>
    </sheetView>
  </sheetViews>
  <sheetFormatPr baseColWidth="10" defaultColWidth="11.453125" defaultRowHeight="12.5" x14ac:dyDescent="0.25"/>
  <cols>
    <col min="1" max="1" width="1.1796875" customWidth="1"/>
    <col min="2" max="2" width="21.1796875" bestFit="1" customWidth="1"/>
    <col min="3" max="3" width="13.453125" bestFit="1" customWidth="1"/>
    <col min="4" max="4" width="13.453125" customWidth="1"/>
    <col min="5" max="5" width="11.54296875" bestFit="1" customWidth="1"/>
    <col min="6" max="6" width="13.453125" bestFit="1" customWidth="1"/>
    <col min="7" max="7" width="9.81640625" bestFit="1" customWidth="1"/>
    <col min="8" max="8" width="13.453125" bestFit="1" customWidth="1"/>
    <col min="9" max="9" width="22.1796875" customWidth="1"/>
    <col min="10" max="10" width="13.453125" bestFit="1" customWidth="1"/>
    <col min="11" max="11" width="15" bestFit="1" customWidth="1"/>
    <col min="12" max="12" width="15.453125" customWidth="1"/>
    <col min="13" max="13" width="13.453125" bestFit="1" customWidth="1"/>
    <col min="14" max="15" width="10.453125" bestFit="1" customWidth="1"/>
    <col min="16" max="16" width="13.453125" bestFit="1" customWidth="1"/>
  </cols>
  <sheetData>
    <row r="2" spans="2:14" ht="13" x14ac:dyDescent="0.3">
      <c r="B2" s="80"/>
      <c r="C2" s="80"/>
      <c r="D2" s="80"/>
      <c r="E2" s="80"/>
      <c r="F2" s="80"/>
      <c r="G2" s="80"/>
      <c r="I2" s="85"/>
      <c r="J2" s="85"/>
      <c r="K2" s="85"/>
    </row>
    <row r="3" spans="2:14" ht="13" x14ac:dyDescent="0.3">
      <c r="B3" s="80"/>
      <c r="C3" s="80"/>
      <c r="D3" s="80"/>
      <c r="E3" s="80"/>
      <c r="F3" s="80"/>
      <c r="G3" s="80"/>
      <c r="I3" s="117"/>
      <c r="J3" s="118"/>
    </row>
    <row r="4" spans="2:14" ht="13" x14ac:dyDescent="0.3">
      <c r="B4" s="80"/>
      <c r="C4" s="80"/>
      <c r="D4" s="80"/>
      <c r="E4" s="80"/>
      <c r="F4" s="80"/>
      <c r="G4" s="80"/>
      <c r="I4" s="117"/>
      <c r="J4" s="119"/>
      <c r="N4" s="133"/>
    </row>
    <row r="5" spans="2:14" ht="13" x14ac:dyDescent="0.3">
      <c r="B5" s="80"/>
      <c r="C5" s="80"/>
      <c r="D5" s="80"/>
      <c r="E5" s="80"/>
      <c r="F5" s="80"/>
      <c r="G5" s="80"/>
      <c r="I5" s="40"/>
      <c r="J5" s="119"/>
    </row>
    <row r="6" spans="2:14" ht="13" x14ac:dyDescent="0.3">
      <c r="B6" s="80"/>
      <c r="C6" s="80"/>
      <c r="D6" s="80"/>
      <c r="E6" s="80"/>
      <c r="F6" s="80"/>
      <c r="G6" s="80"/>
      <c r="I6" s="40"/>
      <c r="J6" s="120"/>
      <c r="K6" s="50"/>
      <c r="N6" s="133"/>
    </row>
    <row r="7" spans="2:14" ht="13" x14ac:dyDescent="0.3">
      <c r="B7" s="80"/>
      <c r="C7" s="80"/>
      <c r="D7" s="80"/>
      <c r="E7" s="80"/>
      <c r="F7" s="80"/>
      <c r="G7" s="80"/>
      <c r="I7" s="53"/>
      <c r="J7" s="121"/>
      <c r="K7" s="122"/>
    </row>
    <row r="8" spans="2:14" ht="13" x14ac:dyDescent="0.3">
      <c r="B8" s="80"/>
      <c r="C8" s="80"/>
      <c r="D8" s="80"/>
      <c r="E8" s="80"/>
      <c r="F8" s="80"/>
      <c r="G8" s="80"/>
      <c r="I8" s="117"/>
      <c r="J8" s="119"/>
      <c r="N8" s="133"/>
    </row>
    <row r="9" spans="2:14" ht="13" x14ac:dyDescent="0.3">
      <c r="B9" s="80"/>
      <c r="C9" s="80"/>
      <c r="D9" s="80"/>
      <c r="E9" s="80"/>
      <c r="F9" s="80"/>
      <c r="G9" s="80"/>
      <c r="I9" s="40"/>
      <c r="J9" s="119"/>
    </row>
    <row r="10" spans="2:14" ht="13" x14ac:dyDescent="0.3">
      <c r="B10" s="80"/>
      <c r="C10" s="80"/>
      <c r="D10" s="80"/>
      <c r="E10" s="80"/>
      <c r="F10" s="80"/>
      <c r="G10" s="80"/>
      <c r="I10" s="40"/>
      <c r="J10" s="120"/>
      <c r="K10" s="50"/>
      <c r="N10" s="133"/>
    </row>
    <row r="11" spans="2:14" ht="13" x14ac:dyDescent="0.3">
      <c r="B11" s="80"/>
      <c r="C11" s="80"/>
      <c r="D11" s="80"/>
      <c r="E11" s="80"/>
      <c r="F11" s="80"/>
      <c r="G11" s="80"/>
      <c r="I11" s="53"/>
      <c r="J11" s="121"/>
      <c r="K11" s="122"/>
    </row>
    <row r="12" spans="2:14" ht="15.5" x14ac:dyDescent="0.3">
      <c r="B12" s="80"/>
      <c r="C12" s="80"/>
      <c r="D12" s="80"/>
      <c r="E12" s="80"/>
      <c r="F12" s="80"/>
      <c r="G12" s="80"/>
      <c r="I12" s="80"/>
      <c r="J12" s="98"/>
      <c r="K12" s="123"/>
      <c r="L12" s="71"/>
    </row>
    <row r="13" spans="2:14" ht="15.5" x14ac:dyDescent="0.35">
      <c r="B13" s="80"/>
      <c r="C13" s="80"/>
      <c r="D13" s="80"/>
      <c r="E13" s="80"/>
      <c r="F13" s="80"/>
      <c r="G13" s="80"/>
      <c r="I13" s="80"/>
      <c r="J13" s="502"/>
      <c r="K13" s="502"/>
      <c r="L13" s="73"/>
    </row>
    <row r="14" spans="2:14" ht="15.5" x14ac:dyDescent="0.35">
      <c r="B14" s="80"/>
      <c r="C14" s="80"/>
      <c r="D14" s="80"/>
      <c r="E14" s="80"/>
      <c r="F14" s="80"/>
      <c r="G14" s="80"/>
      <c r="I14" s="80"/>
      <c r="J14" s="98"/>
      <c r="K14" s="98"/>
      <c r="L14" s="73"/>
    </row>
    <row r="15" spans="2:14" ht="15.5" x14ac:dyDescent="0.35">
      <c r="B15" s="80"/>
      <c r="C15" s="80"/>
      <c r="D15" s="80"/>
      <c r="E15" s="80"/>
      <c r="F15" s="80"/>
      <c r="G15" s="80"/>
      <c r="I15" s="80"/>
      <c r="J15" s="98"/>
      <c r="K15" s="98"/>
      <c r="L15" s="73"/>
    </row>
    <row r="16" spans="2:14" ht="15.5" x14ac:dyDescent="0.35">
      <c r="B16" s="80"/>
      <c r="C16" s="80"/>
      <c r="D16" s="80"/>
      <c r="E16" s="80"/>
      <c r="F16" s="80"/>
      <c r="G16" s="80"/>
      <c r="I16" s="80"/>
      <c r="J16" s="98"/>
      <c r="K16" s="98"/>
      <c r="L16" s="73"/>
    </row>
    <row r="17" spans="2:15" ht="15.5" x14ac:dyDescent="0.35">
      <c r="B17" s="80"/>
      <c r="C17" s="80"/>
      <c r="D17" s="80"/>
      <c r="E17" s="80"/>
      <c r="F17" s="80"/>
      <c r="G17" s="80"/>
      <c r="I17" s="80"/>
      <c r="J17" s="98"/>
      <c r="K17" s="98"/>
      <c r="L17" s="73"/>
    </row>
    <row r="18" spans="2:15" ht="15.5" x14ac:dyDescent="0.35">
      <c r="B18" s="80"/>
      <c r="C18" s="80"/>
      <c r="D18" s="80"/>
      <c r="E18" s="80"/>
      <c r="F18" s="80"/>
      <c r="G18" s="80"/>
      <c r="K18" s="72"/>
      <c r="L18" s="73"/>
    </row>
    <row r="19" spans="2:15" ht="15.5" x14ac:dyDescent="0.35">
      <c r="B19" s="80"/>
      <c r="C19" s="80"/>
      <c r="D19" s="80"/>
      <c r="E19" s="80"/>
      <c r="F19" s="80"/>
      <c r="G19" s="80"/>
      <c r="K19" s="72"/>
      <c r="L19" s="73"/>
      <c r="O19" s="58"/>
    </row>
    <row r="20" spans="2:15" ht="15.5" x14ac:dyDescent="0.35">
      <c r="B20" s="80"/>
      <c r="C20" s="80"/>
      <c r="D20" s="80"/>
      <c r="E20" s="80"/>
      <c r="F20" s="80"/>
      <c r="G20" s="80"/>
      <c r="K20" s="74"/>
      <c r="L20" s="73"/>
    </row>
    <row r="21" spans="2:15" ht="15.5" x14ac:dyDescent="0.35">
      <c r="B21" s="80"/>
      <c r="C21" s="80"/>
      <c r="D21" s="80"/>
      <c r="E21" s="80"/>
      <c r="F21" s="80"/>
      <c r="G21" s="80"/>
      <c r="K21" s="74"/>
      <c r="L21" s="47"/>
    </row>
    <row r="22" spans="2:15" ht="15.5" x14ac:dyDescent="0.35">
      <c r="B22" s="80"/>
      <c r="C22" s="80"/>
      <c r="D22" s="80"/>
      <c r="E22" s="80"/>
      <c r="F22" s="80"/>
      <c r="G22" s="80"/>
      <c r="K22" s="77"/>
      <c r="L22" s="78"/>
    </row>
    <row r="23" spans="2:15" ht="15.5" x14ac:dyDescent="0.35">
      <c r="B23" s="80"/>
      <c r="C23" s="80"/>
      <c r="D23" s="80"/>
      <c r="E23" s="80"/>
      <c r="F23" s="80"/>
      <c r="G23" s="80"/>
      <c r="K23" s="79"/>
      <c r="L23" s="78"/>
    </row>
    <row r="24" spans="2:15" ht="18" x14ac:dyDescent="0.4">
      <c r="C24" s="58"/>
      <c r="D24" s="58"/>
      <c r="E24" s="58"/>
      <c r="F24" s="58"/>
      <c r="K24" s="75"/>
      <c r="L24" s="76"/>
    </row>
    <row r="25" spans="2:15" ht="18" x14ac:dyDescent="0.4">
      <c r="C25" s="58"/>
      <c r="D25" s="58"/>
      <c r="E25" s="58"/>
      <c r="F25" s="58"/>
      <c r="J25" s="133"/>
      <c r="K25" s="152"/>
      <c r="L25" s="153"/>
    </row>
    <row r="26" spans="2:15" ht="18" x14ac:dyDescent="0.4">
      <c r="C26" s="58"/>
      <c r="D26" s="58"/>
      <c r="E26" s="58"/>
      <c r="F26" s="58"/>
      <c r="J26" s="134"/>
      <c r="K26" s="135"/>
      <c r="L26" s="76"/>
    </row>
    <row r="27" spans="2:15" ht="18" x14ac:dyDescent="0.4">
      <c r="C27" s="58"/>
      <c r="D27" s="58"/>
      <c r="E27" s="58"/>
      <c r="F27" s="58"/>
      <c r="I27" s="53"/>
      <c r="J27" s="47"/>
      <c r="K27" s="136"/>
      <c r="L27" s="76"/>
    </row>
    <row r="28" spans="2:15" ht="27.65" customHeight="1" x14ac:dyDescent="0.4">
      <c r="D28" s="58"/>
      <c r="E28" s="58"/>
      <c r="F28" s="58"/>
      <c r="I28" s="53"/>
      <c r="J28" s="47"/>
      <c r="K28" s="136"/>
      <c r="L28" s="76"/>
    </row>
    <row r="29" spans="2:15" ht="18" x14ac:dyDescent="0.4">
      <c r="D29" s="58"/>
      <c r="E29" s="58"/>
      <c r="F29" s="58"/>
      <c r="I29" s="53"/>
      <c r="J29" s="47"/>
      <c r="K29" s="136"/>
      <c r="L29" s="76"/>
    </row>
    <row r="30" spans="2:15" ht="18" x14ac:dyDescent="0.4">
      <c r="D30" s="58"/>
      <c r="E30" s="58"/>
      <c r="F30" s="58"/>
      <c r="I30" s="53"/>
      <c r="J30" s="47"/>
      <c r="K30" s="136"/>
      <c r="L30" s="76"/>
    </row>
    <row r="31" spans="2:15" ht="18" x14ac:dyDescent="0.4">
      <c r="D31" s="58"/>
      <c r="E31" s="58"/>
      <c r="F31" s="58"/>
      <c r="I31" s="53"/>
      <c r="J31" s="47"/>
      <c r="K31" s="136"/>
      <c r="L31" s="76"/>
    </row>
    <row r="32" spans="2:15" ht="18" x14ac:dyDescent="0.4">
      <c r="C32" s="58"/>
      <c r="D32" s="58"/>
      <c r="E32" s="58"/>
      <c r="F32" s="58"/>
      <c r="I32" s="53"/>
      <c r="J32" s="47"/>
      <c r="K32" s="136"/>
      <c r="L32" s="76"/>
    </row>
    <row r="33" spans="3:19" ht="18" x14ac:dyDescent="0.4">
      <c r="C33" s="58"/>
      <c r="D33" s="58"/>
      <c r="E33" s="58"/>
      <c r="F33" s="58"/>
      <c r="I33" s="53"/>
      <c r="J33" s="47"/>
      <c r="K33" s="136"/>
      <c r="L33" s="76"/>
    </row>
    <row r="34" spans="3:19" ht="18" x14ac:dyDescent="0.4">
      <c r="C34" s="58"/>
      <c r="D34" s="58"/>
      <c r="E34" s="58"/>
      <c r="F34" s="58"/>
      <c r="I34" s="53"/>
      <c r="J34" s="47"/>
      <c r="K34" s="136"/>
      <c r="L34" s="76"/>
    </row>
    <row r="35" spans="3:19" ht="18" x14ac:dyDescent="0.4">
      <c r="C35" s="58"/>
      <c r="D35" s="58"/>
      <c r="E35" s="58"/>
      <c r="F35" s="58"/>
      <c r="I35" s="53"/>
      <c r="J35" s="47"/>
      <c r="K35" s="136"/>
      <c r="L35" s="76"/>
    </row>
    <row r="36" spans="3:19" ht="18" x14ac:dyDescent="0.4">
      <c r="C36" s="58"/>
      <c r="D36" s="58"/>
      <c r="E36" s="58"/>
      <c r="F36" s="58"/>
      <c r="I36" s="53"/>
      <c r="J36" s="47"/>
      <c r="K36" s="136"/>
      <c r="L36" s="76"/>
    </row>
    <row r="37" spans="3:19" ht="18" x14ac:dyDescent="0.4">
      <c r="C37" s="58"/>
      <c r="D37" s="58"/>
      <c r="E37" s="58"/>
      <c r="F37" s="58"/>
      <c r="I37" s="53"/>
      <c r="J37" s="47"/>
      <c r="K37" s="136"/>
      <c r="L37" s="76"/>
    </row>
    <row r="38" spans="3:19" ht="18" x14ac:dyDescent="0.4">
      <c r="C38" s="58"/>
      <c r="D38" s="58"/>
      <c r="E38" s="58"/>
      <c r="F38" s="58"/>
      <c r="H38" s="133"/>
      <c r="I38" s="53"/>
      <c r="J38" s="47"/>
      <c r="K38" s="136"/>
      <c r="L38" s="76"/>
      <c r="M38" s="133"/>
      <c r="O38" s="133"/>
      <c r="P38" s="133"/>
      <c r="Q38" s="133"/>
      <c r="S38" s="133"/>
    </row>
    <row r="39" spans="3:19" ht="18" x14ac:dyDescent="0.4">
      <c r="C39" s="58"/>
      <c r="D39" s="58"/>
      <c r="E39" s="58"/>
      <c r="F39" s="58"/>
      <c r="K39" s="75"/>
      <c r="L39" s="76"/>
    </row>
    <row r="40" spans="3:19" ht="18" x14ac:dyDescent="0.4">
      <c r="C40" s="58"/>
      <c r="D40" s="58"/>
      <c r="E40" s="58"/>
      <c r="F40" s="58"/>
      <c r="K40" s="75"/>
      <c r="L40" s="76"/>
    </row>
    <row r="41" spans="3:19" ht="18" x14ac:dyDescent="0.4">
      <c r="C41" s="58"/>
      <c r="D41" s="58" t="s">
        <v>111</v>
      </c>
      <c r="E41" s="58"/>
      <c r="F41" s="58"/>
      <c r="L41" s="76"/>
    </row>
    <row r="42" spans="3:19" x14ac:dyDescent="0.25">
      <c r="C42" s="47"/>
      <c r="D42" s="47"/>
    </row>
    <row r="43" spans="3:19" x14ac:dyDescent="0.25">
      <c r="C43" s="138"/>
      <c r="D43" s="48"/>
    </row>
    <row r="44" spans="3:19" x14ac:dyDescent="0.25">
      <c r="C44" s="138"/>
      <c r="D44" s="48"/>
    </row>
    <row r="45" spans="3:19" x14ac:dyDescent="0.25">
      <c r="C45" s="138"/>
      <c r="D45" s="48"/>
    </row>
    <row r="46" spans="3:19" x14ac:dyDescent="0.25">
      <c r="C46" s="138"/>
      <c r="D46" s="48"/>
    </row>
    <row r="47" spans="3:19" x14ac:dyDescent="0.25">
      <c r="C47" s="138"/>
      <c r="D47" s="48"/>
    </row>
    <row r="48" spans="3:19" x14ac:dyDescent="0.25">
      <c r="C48" s="138"/>
      <c r="D48" s="48"/>
    </row>
    <row r="49" spans="3:12" ht="13" x14ac:dyDescent="0.3">
      <c r="C49" s="138"/>
      <c r="D49" s="48"/>
      <c r="J49" s="43"/>
    </row>
    <row r="50" spans="3:12" ht="13" x14ac:dyDescent="0.3">
      <c r="C50" s="138"/>
      <c r="D50" s="48"/>
      <c r="I50" s="44"/>
      <c r="J50" s="144"/>
    </row>
    <row r="51" spans="3:12" ht="14" x14ac:dyDescent="0.3">
      <c r="C51" s="138"/>
      <c r="D51" s="48"/>
      <c r="E51" s="48"/>
      <c r="I51" s="44"/>
      <c r="J51" s="144"/>
      <c r="K51" s="141"/>
      <c r="L51" s="141"/>
    </row>
    <row r="52" spans="3:12" ht="14" x14ac:dyDescent="0.25">
      <c r="C52" s="138"/>
      <c r="D52" s="48"/>
      <c r="E52" s="48"/>
      <c r="I52" s="142"/>
      <c r="J52" s="143"/>
      <c r="K52" s="140"/>
      <c r="L52" s="140"/>
    </row>
    <row r="53" spans="3:12" ht="14" x14ac:dyDescent="0.25">
      <c r="C53" s="138"/>
      <c r="D53" s="48"/>
      <c r="E53" s="48"/>
      <c r="I53" s="503"/>
      <c r="J53" s="504"/>
      <c r="K53" s="140"/>
      <c r="L53" s="140"/>
    </row>
    <row r="54" spans="3:12" ht="14" x14ac:dyDescent="0.3">
      <c r="C54" s="138"/>
      <c r="D54" s="48"/>
      <c r="E54" s="48"/>
      <c r="I54" s="141"/>
      <c r="J54" s="147"/>
      <c r="K54" s="140"/>
      <c r="L54" s="140"/>
    </row>
    <row r="55" spans="3:12" ht="13" x14ac:dyDescent="0.3">
      <c r="C55" s="138"/>
      <c r="I55" s="148"/>
      <c r="J55" s="150"/>
    </row>
    <row r="56" spans="3:12" ht="13" x14ac:dyDescent="0.3">
      <c r="C56" s="47"/>
      <c r="I56" s="148"/>
      <c r="J56" s="151"/>
    </row>
    <row r="57" spans="3:12" x14ac:dyDescent="0.25">
      <c r="C57" s="47"/>
      <c r="J57" s="149"/>
    </row>
    <row r="58" spans="3:12" x14ac:dyDescent="0.25">
      <c r="C58" s="47"/>
      <c r="J58" s="146"/>
    </row>
    <row r="59" spans="3:12" x14ac:dyDescent="0.25">
      <c r="C59" s="47"/>
      <c r="J59" s="53"/>
    </row>
    <row r="60" spans="3:12" x14ac:dyDescent="0.25">
      <c r="J60" s="53"/>
    </row>
    <row r="61" spans="3:12" x14ac:dyDescent="0.25">
      <c r="J61" s="53"/>
    </row>
    <row r="62" spans="3:12" x14ac:dyDescent="0.25">
      <c r="J62" s="53"/>
    </row>
    <row r="63" spans="3:12" x14ac:dyDescent="0.25">
      <c r="J63" s="53"/>
    </row>
  </sheetData>
  <mergeCells count="2">
    <mergeCell ref="J13:K13"/>
    <mergeCell ref="I53:J53"/>
  </mergeCells>
  <phoneticPr fontId="2" type="noConversion"/>
  <printOptions horizontalCentered="1" verticalCentered="1"/>
  <pageMargins left="0" right="0" top="0" bottom="0" header="0.31496062992125984" footer="0.31496062992125984"/>
  <pageSetup paperSize="9"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3478-8974-4051-BCC2-FFFC1097D413}">
  <dimension ref="B1:T55"/>
  <sheetViews>
    <sheetView showGridLines="0" zoomScaleNormal="100" workbookViewId="0">
      <selection activeCell="E7" sqref="E7"/>
    </sheetView>
  </sheetViews>
  <sheetFormatPr baseColWidth="10" defaultColWidth="11.453125" defaultRowHeight="12.5" x14ac:dyDescent="0.25"/>
  <cols>
    <col min="1" max="1" width="1.1796875" customWidth="1"/>
    <col min="2" max="2" width="21.1796875" bestFit="1" customWidth="1"/>
    <col min="3" max="3" width="13.453125" bestFit="1" customWidth="1"/>
    <col min="4" max="4" width="13.453125" customWidth="1"/>
    <col min="5" max="5" width="12.81640625" customWidth="1"/>
    <col min="6" max="6" width="13.453125" bestFit="1" customWidth="1"/>
    <col min="7" max="7" width="12.1796875" customWidth="1"/>
    <col min="8" max="8" width="12" customWidth="1"/>
    <col min="9" max="9" width="13.453125" bestFit="1" customWidth="1"/>
    <col min="10" max="10" width="22.1796875" customWidth="1"/>
    <col min="11" max="11" width="13.453125" bestFit="1" customWidth="1"/>
    <col min="12" max="12" width="15" bestFit="1" customWidth="1"/>
    <col min="13" max="13" width="15.453125" customWidth="1"/>
    <col min="14" max="14" width="13.453125" bestFit="1" customWidth="1"/>
    <col min="15" max="16" width="10.453125" bestFit="1" customWidth="1"/>
    <col min="17" max="17" width="13.453125" bestFit="1" customWidth="1"/>
  </cols>
  <sheetData>
    <row r="1" spans="2:16" ht="13" thickBot="1" x14ac:dyDescent="0.3"/>
    <row r="2" spans="2:16" ht="26.5" thickBot="1" x14ac:dyDescent="0.3">
      <c r="B2" s="403"/>
      <c r="C2" s="404" t="s">
        <v>112</v>
      </c>
      <c r="D2" s="404" t="s">
        <v>113</v>
      </c>
      <c r="E2" s="404" t="s">
        <v>112</v>
      </c>
      <c r="F2" s="404" t="s">
        <v>113</v>
      </c>
      <c r="G2" s="418" t="s">
        <v>114</v>
      </c>
      <c r="H2" s="405" t="s">
        <v>115</v>
      </c>
      <c r="J2" s="69" t="s">
        <v>116</v>
      </c>
      <c r="K2" s="81" t="s">
        <v>117</v>
      </c>
      <c r="L2" s="82">
        <v>2024</v>
      </c>
    </row>
    <row r="3" spans="2:16" ht="14" x14ac:dyDescent="0.3">
      <c r="B3" s="406"/>
      <c r="C3" s="432">
        <v>2023</v>
      </c>
      <c r="D3" s="432">
        <v>2023</v>
      </c>
      <c r="E3" s="432">
        <v>2024</v>
      </c>
      <c r="F3" s="432">
        <v>2024</v>
      </c>
      <c r="G3" s="432" t="s">
        <v>174</v>
      </c>
      <c r="H3" s="432" t="s">
        <v>117</v>
      </c>
      <c r="J3" s="62" t="s">
        <v>118</v>
      </c>
      <c r="K3" s="63">
        <f>'BUDGET 2024'!E34</f>
        <v>14631.300000000017</v>
      </c>
      <c r="L3" s="64">
        <f>'Récapitulatif '!N34</f>
        <v>13066.510000000009</v>
      </c>
    </row>
    <row r="4" spans="2:16" ht="14.5" thickBot="1" x14ac:dyDescent="0.35">
      <c r="B4" s="407" t="s">
        <v>8</v>
      </c>
      <c r="C4" s="433">
        <f>D4</f>
        <v>2527.6799999999998</v>
      </c>
      <c r="D4" s="433">
        <v>2527.6799999999998</v>
      </c>
      <c r="E4" s="434">
        <f>F4</f>
        <v>1733.64</v>
      </c>
      <c r="F4" s="434">
        <f>'Récapitulatif '!C$8</f>
        <v>1733.64</v>
      </c>
      <c r="G4" s="435">
        <f>'BUDGET 2024'!E8/12</f>
        <v>1957.9166666666667</v>
      </c>
      <c r="H4" s="408">
        <f>'BUDGET 2024'!E8/12</f>
        <v>1957.9166666666667</v>
      </c>
      <c r="J4" s="66" t="s">
        <v>119</v>
      </c>
      <c r="K4" s="67">
        <f>'BUDGET 2024'!E39</f>
        <v>7049.69</v>
      </c>
      <c r="L4" s="68">
        <f>'Récapitulatif '!E37</f>
        <v>7049.69</v>
      </c>
      <c r="O4" s="133"/>
    </row>
    <row r="5" spans="2:16" ht="14.5" thickBot="1" x14ac:dyDescent="0.35">
      <c r="B5" s="407" t="s">
        <v>120</v>
      </c>
      <c r="C5" s="434">
        <f>D4+D5</f>
        <v>3221.42</v>
      </c>
      <c r="D5" s="434">
        <v>693.74</v>
      </c>
      <c r="E5" s="434">
        <f>E4+F5</f>
        <v>2660.9500000000003</v>
      </c>
      <c r="F5" s="434">
        <f>'Récapitulatif '!D$8</f>
        <v>927.31000000000006</v>
      </c>
      <c r="G5" s="435">
        <f>G$4</f>
        <v>1957.9166666666667</v>
      </c>
      <c r="H5" s="408">
        <f>H4+G5</f>
        <v>3915.8333333333335</v>
      </c>
      <c r="J5" s="69" t="s">
        <v>121</v>
      </c>
      <c r="K5" s="70">
        <f>SUM(K3:K4)</f>
        <v>21680.990000000016</v>
      </c>
      <c r="L5" s="70">
        <f>SUM(L3:L4)</f>
        <v>20116.200000000008</v>
      </c>
    </row>
    <row r="6" spans="2:16" ht="14.5" thickBot="1" x14ac:dyDescent="0.35">
      <c r="B6" s="407" t="s">
        <v>122</v>
      </c>
      <c r="C6" s="434">
        <f>C5+D6</f>
        <v>4458.82</v>
      </c>
      <c r="D6" s="434">
        <v>1237.4000000000001</v>
      </c>
      <c r="E6" s="434">
        <f t="shared" ref="E6:E15" si="0">E5+F6</f>
        <v>5177.8200000000006</v>
      </c>
      <c r="F6" s="434">
        <f>'Récapitulatif '!E$8</f>
        <v>2516.8700000000003</v>
      </c>
      <c r="G6" s="435">
        <f t="shared" ref="G6:G15" si="1">G$4</f>
        <v>1957.9166666666667</v>
      </c>
      <c r="H6" s="408">
        <f t="shared" ref="H6:H15" si="2">H5+G6</f>
        <v>5873.75</v>
      </c>
      <c r="J6" s="69" t="s">
        <v>123</v>
      </c>
      <c r="K6" s="70">
        <f>K5</f>
        <v>21680.990000000016</v>
      </c>
      <c r="L6" s="70">
        <f>L5+'Récapitulatif '!N52-'Récapitulatif '!C46</f>
        <v>18442.320000000007</v>
      </c>
      <c r="O6" s="133"/>
    </row>
    <row r="7" spans="2:16" ht="14.5" thickBot="1" x14ac:dyDescent="0.35">
      <c r="B7" s="407" t="s">
        <v>124</v>
      </c>
      <c r="C7" s="434">
        <f>C6+D7</f>
        <v>6978.6399999999994</v>
      </c>
      <c r="D7" s="434">
        <v>2519.8200000000002</v>
      </c>
      <c r="E7" s="434">
        <f t="shared" si="0"/>
        <v>6641.27</v>
      </c>
      <c r="F7" s="434">
        <f>'Récapitulatif '!F$8</f>
        <v>1463.45</v>
      </c>
      <c r="G7" s="435">
        <f t="shared" si="1"/>
        <v>1957.9166666666667</v>
      </c>
      <c r="H7" s="408">
        <f t="shared" si="2"/>
        <v>7831.666666666667</v>
      </c>
      <c r="J7" s="65" t="s">
        <v>125</v>
      </c>
      <c r="K7" s="505">
        <f>L6-K6</f>
        <v>-3238.6700000000092</v>
      </c>
      <c r="L7" s="506"/>
    </row>
    <row r="8" spans="2:16" ht="15.5" x14ac:dyDescent="0.3">
      <c r="B8" s="407" t="s">
        <v>126</v>
      </c>
      <c r="C8" s="434">
        <f t="shared" ref="C8:C15" si="3">C7+D8</f>
        <v>8686.3799999999992</v>
      </c>
      <c r="D8" s="434">
        <v>1707.74</v>
      </c>
      <c r="E8" s="434">
        <f t="shared" si="0"/>
        <v>6641.27</v>
      </c>
      <c r="F8" s="434">
        <f>'Récapitulatif '!G$8</f>
        <v>0</v>
      </c>
      <c r="G8" s="435">
        <f t="shared" si="1"/>
        <v>1957.9166666666667</v>
      </c>
      <c r="H8" s="408">
        <f t="shared" si="2"/>
        <v>9789.5833333333339</v>
      </c>
      <c r="J8" s="80"/>
      <c r="K8" s="98"/>
      <c r="L8" s="123"/>
      <c r="M8" s="71"/>
    </row>
    <row r="9" spans="2:16" ht="15.5" x14ac:dyDescent="0.35">
      <c r="B9" s="407" t="s">
        <v>127</v>
      </c>
      <c r="C9" s="434">
        <f t="shared" si="3"/>
        <v>11228.09</v>
      </c>
      <c r="D9" s="434">
        <v>2541.71</v>
      </c>
      <c r="E9" s="434">
        <f t="shared" si="0"/>
        <v>6641.27</v>
      </c>
      <c r="F9" s="434">
        <f>'Récapitulatif '!H$8</f>
        <v>0</v>
      </c>
      <c r="G9" s="435">
        <f t="shared" si="1"/>
        <v>1957.9166666666667</v>
      </c>
      <c r="H9" s="408">
        <f t="shared" si="2"/>
        <v>11747.5</v>
      </c>
      <c r="J9" s="80"/>
      <c r="K9" s="502"/>
      <c r="L9" s="502"/>
      <c r="M9" s="73"/>
    </row>
    <row r="10" spans="2:16" ht="15.5" x14ac:dyDescent="0.35">
      <c r="B10" s="407" t="s">
        <v>128</v>
      </c>
      <c r="C10" s="434">
        <f t="shared" si="3"/>
        <v>13499.52</v>
      </c>
      <c r="D10" s="434">
        <v>2271.4300000000003</v>
      </c>
      <c r="E10" s="434">
        <f t="shared" si="0"/>
        <v>6641.27</v>
      </c>
      <c r="F10" s="434">
        <f>'Récapitulatif '!I$8</f>
        <v>0</v>
      </c>
      <c r="G10" s="435">
        <f t="shared" si="1"/>
        <v>1957.9166666666667</v>
      </c>
      <c r="H10" s="408">
        <f t="shared" si="2"/>
        <v>13705.416666666666</v>
      </c>
      <c r="L10" s="72"/>
      <c r="M10" s="73"/>
    </row>
    <row r="11" spans="2:16" ht="15.5" x14ac:dyDescent="0.35">
      <c r="B11" s="407" t="s">
        <v>129</v>
      </c>
      <c r="C11" s="434">
        <f t="shared" si="3"/>
        <v>14868.470000000001</v>
      </c>
      <c r="D11" s="434">
        <v>1368.95</v>
      </c>
      <c r="E11" s="434">
        <f t="shared" si="0"/>
        <v>6641.27</v>
      </c>
      <c r="F11" s="434">
        <f>'Récapitulatif '!J$8</f>
        <v>0</v>
      </c>
      <c r="G11" s="435">
        <f t="shared" si="1"/>
        <v>1957.9166666666667</v>
      </c>
      <c r="H11" s="408">
        <f t="shared" si="2"/>
        <v>15663.333333333332</v>
      </c>
      <c r="L11" s="72"/>
      <c r="M11" s="73"/>
      <c r="P11" s="58"/>
    </row>
    <row r="12" spans="2:16" ht="15.5" x14ac:dyDescent="0.35">
      <c r="B12" s="407" t="s">
        <v>130</v>
      </c>
      <c r="C12" s="434">
        <f t="shared" si="3"/>
        <v>16950.620000000003</v>
      </c>
      <c r="D12" s="434">
        <v>2082.15</v>
      </c>
      <c r="E12" s="434">
        <f t="shared" si="0"/>
        <v>6641.27</v>
      </c>
      <c r="F12" s="434">
        <f>'Récapitulatif '!K$8</f>
        <v>0</v>
      </c>
      <c r="G12" s="435">
        <f t="shared" si="1"/>
        <v>1957.9166666666667</v>
      </c>
      <c r="H12" s="408">
        <f t="shared" si="2"/>
        <v>17621.25</v>
      </c>
      <c r="L12" s="74"/>
      <c r="M12" s="73"/>
    </row>
    <row r="13" spans="2:16" ht="15.5" x14ac:dyDescent="0.35">
      <c r="B13" s="407" t="s">
        <v>131</v>
      </c>
      <c r="C13" s="434">
        <f t="shared" si="3"/>
        <v>18984.890000000003</v>
      </c>
      <c r="D13" s="434">
        <v>2034.27</v>
      </c>
      <c r="E13" s="434">
        <f t="shared" si="0"/>
        <v>6641.27</v>
      </c>
      <c r="F13" s="434">
        <f>'Récapitulatif '!L$8</f>
        <v>0</v>
      </c>
      <c r="G13" s="435">
        <f t="shared" si="1"/>
        <v>1957.9166666666667</v>
      </c>
      <c r="H13" s="408">
        <f t="shared" si="2"/>
        <v>19579.166666666668</v>
      </c>
      <c r="L13" s="74"/>
      <c r="M13" s="47"/>
    </row>
    <row r="14" spans="2:16" ht="15.5" x14ac:dyDescent="0.35">
      <c r="B14" s="407" t="s">
        <v>132</v>
      </c>
      <c r="C14" s="434">
        <f t="shared" si="3"/>
        <v>21706.100000000002</v>
      </c>
      <c r="D14" s="434">
        <v>2721.21</v>
      </c>
      <c r="E14" s="434">
        <f t="shared" si="0"/>
        <v>6641.27</v>
      </c>
      <c r="F14" s="434">
        <f>'Récapitulatif '!M$8</f>
        <v>0</v>
      </c>
      <c r="G14" s="435">
        <f t="shared" si="1"/>
        <v>1957.9166666666667</v>
      </c>
      <c r="H14" s="408">
        <f t="shared" si="2"/>
        <v>21537.083333333336</v>
      </c>
      <c r="L14" s="77"/>
      <c r="M14" s="78"/>
    </row>
    <row r="15" spans="2:16" ht="16" thickBot="1" x14ac:dyDescent="0.4">
      <c r="B15" s="409" t="s">
        <v>133</v>
      </c>
      <c r="C15" s="410">
        <f t="shared" si="3"/>
        <v>23130.640000000003</v>
      </c>
      <c r="D15" s="410">
        <v>1424.54</v>
      </c>
      <c r="E15" s="410">
        <f t="shared" si="0"/>
        <v>6641.27</v>
      </c>
      <c r="F15" s="410">
        <f>'Récapitulatif '!N$8</f>
        <v>0</v>
      </c>
      <c r="G15" s="419">
        <f t="shared" si="1"/>
        <v>1957.9166666666667</v>
      </c>
      <c r="H15" s="411">
        <f t="shared" si="2"/>
        <v>23495.000000000004</v>
      </c>
      <c r="L15" s="79"/>
      <c r="M15" s="78"/>
    </row>
    <row r="16" spans="2:16" ht="18" x14ac:dyDescent="0.4">
      <c r="C16" s="58"/>
      <c r="D16" s="58"/>
      <c r="E16" s="58">
        <f>SUM(F4:F15)-H15</f>
        <v>-16853.730000000003</v>
      </c>
      <c r="F16" s="58"/>
      <c r="G16" s="58"/>
      <c r="L16" s="75"/>
      <c r="M16" s="76"/>
    </row>
    <row r="17" spans="2:20" ht="18.5" thickBot="1" x14ac:dyDescent="0.45">
      <c r="C17" s="58"/>
      <c r="D17" s="58"/>
      <c r="E17" s="58"/>
      <c r="F17" s="58"/>
      <c r="G17" s="58"/>
      <c r="K17" s="133"/>
      <c r="L17" s="152"/>
      <c r="M17" s="153"/>
    </row>
    <row r="18" spans="2:20" ht="25.75" customHeight="1" thickBot="1" x14ac:dyDescent="0.45">
      <c r="B18" s="436" t="s">
        <v>73</v>
      </c>
      <c r="C18" s="437">
        <v>2023</v>
      </c>
      <c r="D18" s="437">
        <v>2024</v>
      </c>
      <c r="E18" s="437" t="s">
        <v>174</v>
      </c>
      <c r="F18" s="58"/>
      <c r="G18" s="58"/>
      <c r="J18" s="69" t="s">
        <v>145</v>
      </c>
      <c r="K18" s="81" t="s">
        <v>117</v>
      </c>
      <c r="L18" s="82">
        <v>2024</v>
      </c>
      <c r="M18" s="76"/>
    </row>
    <row r="19" spans="2:20" ht="18" x14ac:dyDescent="0.4">
      <c r="B19" s="438" t="s">
        <v>8</v>
      </c>
      <c r="C19" s="439">
        <v>1202.5</v>
      </c>
      <c r="D19" s="439">
        <f>'Récapitulatif '!C48</f>
        <v>1328.7000000000003</v>
      </c>
      <c r="E19" s="439">
        <f>'BUDGET 2024'!$E$9/12</f>
        <v>1833.3333333333333</v>
      </c>
      <c r="F19" s="58"/>
      <c r="G19" s="58"/>
      <c r="J19" s="62" t="s">
        <v>142</v>
      </c>
      <c r="K19" s="63">
        <f>-'BUDGET 2024'!E30</f>
        <v>1500</v>
      </c>
      <c r="L19" s="64">
        <f>'Récapitulatif '!O31</f>
        <v>0</v>
      </c>
      <c r="M19" s="76"/>
    </row>
    <row r="20" spans="2:20" ht="17.5" customHeight="1" thickBot="1" x14ac:dyDescent="0.45">
      <c r="B20" s="438" t="s">
        <v>120</v>
      </c>
      <c r="C20" s="439">
        <v>1607.8</v>
      </c>
      <c r="D20" s="439">
        <f>'Récapitulatif '!D48</f>
        <v>2255.8000000000002</v>
      </c>
      <c r="E20" s="439">
        <f>'BUDGET 2024'!$E$9/12</f>
        <v>1833.3333333333333</v>
      </c>
      <c r="F20" s="58"/>
      <c r="G20" s="58"/>
      <c r="J20" s="66" t="s">
        <v>143</v>
      </c>
      <c r="K20" s="67">
        <f>-'BUDGET 2024'!E31</f>
        <v>2000</v>
      </c>
      <c r="L20" s="68">
        <f>'Récapitulatif '!O32</f>
        <v>0</v>
      </c>
      <c r="M20" s="76"/>
    </row>
    <row r="21" spans="2:20" ht="18.5" thickBot="1" x14ac:dyDescent="0.45">
      <c r="B21" s="438" t="s">
        <v>122</v>
      </c>
      <c r="C21" s="439">
        <v>955.1</v>
      </c>
      <c r="D21" s="439">
        <f>'Récapitulatif '!E48</f>
        <v>2549.6999999999998</v>
      </c>
      <c r="E21" s="439">
        <f>'BUDGET 2024'!$E$9/12</f>
        <v>1833.3333333333333</v>
      </c>
      <c r="F21" s="58"/>
      <c r="G21" s="58"/>
      <c r="J21" s="69" t="s">
        <v>121</v>
      </c>
      <c r="K21" s="70">
        <f>SUM(K19:K20)</f>
        <v>3500</v>
      </c>
      <c r="L21" s="70">
        <f>SUM(L19:L20)</f>
        <v>0</v>
      </c>
      <c r="M21" s="76"/>
    </row>
    <row r="22" spans="2:20" ht="18" x14ac:dyDescent="0.4">
      <c r="B22" s="438" t="s">
        <v>124</v>
      </c>
      <c r="C22" s="439">
        <v>2150.9</v>
      </c>
      <c r="D22" s="439">
        <f>'Récapitulatif '!F48</f>
        <v>1434.4</v>
      </c>
      <c r="E22" s="439">
        <f>'BUDGET 2024'!$E$9/12</f>
        <v>1833.3333333333333</v>
      </c>
      <c r="F22" s="58"/>
      <c r="G22" s="58"/>
      <c r="J22" s="76"/>
    </row>
    <row r="23" spans="2:20" ht="18" x14ac:dyDescent="0.4">
      <c r="B23" s="438" t="s">
        <v>126</v>
      </c>
      <c r="C23" s="439">
        <v>2033.8999999999999</v>
      </c>
      <c r="D23" s="439">
        <f>'Récapitulatif '!G48</f>
        <v>0</v>
      </c>
      <c r="E23" s="439">
        <f>'BUDGET 2024'!$E$9/12</f>
        <v>1833.3333333333333</v>
      </c>
      <c r="F23" s="58"/>
      <c r="G23" s="58"/>
      <c r="J23" s="76"/>
    </row>
    <row r="24" spans="2:20" ht="18" x14ac:dyDescent="0.4">
      <c r="B24" s="438" t="s">
        <v>127</v>
      </c>
      <c r="C24" s="439">
        <v>1481.6</v>
      </c>
      <c r="D24" s="439">
        <f>'Récapitulatif '!H48</f>
        <v>0</v>
      </c>
      <c r="E24" s="439">
        <f>'BUDGET 2024'!$E$9/12</f>
        <v>1833.3333333333333</v>
      </c>
      <c r="F24" s="58"/>
      <c r="G24" s="58"/>
      <c r="J24" s="53"/>
      <c r="K24" s="47"/>
      <c r="L24" s="136"/>
      <c r="M24" s="76"/>
    </row>
    <row r="25" spans="2:20" ht="18" x14ac:dyDescent="0.4">
      <c r="B25" s="438" t="s">
        <v>128</v>
      </c>
      <c r="C25" s="439">
        <v>1193</v>
      </c>
      <c r="D25" s="439">
        <f>'Récapitulatif '!I48</f>
        <v>0</v>
      </c>
      <c r="E25" s="439">
        <f>'BUDGET 2024'!$E$9/12</f>
        <v>1833.3333333333333</v>
      </c>
      <c r="F25" s="58"/>
      <c r="G25" s="58"/>
      <c r="J25" s="53"/>
      <c r="K25" s="47"/>
      <c r="L25" s="136"/>
      <c r="M25" s="76"/>
    </row>
    <row r="26" spans="2:20" ht="18" x14ac:dyDescent="0.4">
      <c r="B26" s="438" t="s">
        <v>129</v>
      </c>
      <c r="C26" s="439">
        <v>1111</v>
      </c>
      <c r="D26" s="439">
        <f>'Récapitulatif '!J48</f>
        <v>0</v>
      </c>
      <c r="E26" s="439">
        <f>'BUDGET 2024'!$E$9/12</f>
        <v>1833.3333333333333</v>
      </c>
      <c r="F26" s="58"/>
      <c r="G26" s="58"/>
      <c r="J26" s="53"/>
      <c r="K26" s="47"/>
      <c r="L26" s="136"/>
      <c r="M26" s="76"/>
    </row>
    <row r="27" spans="2:20" ht="18" x14ac:dyDescent="0.4">
      <c r="B27" s="438" t="s">
        <v>130</v>
      </c>
      <c r="C27" s="439">
        <v>1995.4</v>
      </c>
      <c r="D27" s="439">
        <f>'Récapitulatif '!K48</f>
        <v>0</v>
      </c>
      <c r="E27" s="439">
        <f>'BUDGET 2024'!$E$9/12</f>
        <v>1833.3333333333333</v>
      </c>
      <c r="F27" s="58"/>
      <c r="G27" s="58"/>
      <c r="J27" s="53"/>
      <c r="K27" s="47"/>
      <c r="L27" s="136"/>
      <c r="M27" s="76"/>
    </row>
    <row r="28" spans="2:20" ht="18" x14ac:dyDescent="0.4">
      <c r="B28" s="438" t="s">
        <v>131</v>
      </c>
      <c r="C28" s="439">
        <v>2660</v>
      </c>
      <c r="D28" s="439">
        <f>'Récapitulatif '!L48</f>
        <v>0</v>
      </c>
      <c r="E28" s="439">
        <f>'BUDGET 2024'!$E$9/12</f>
        <v>1833.3333333333333</v>
      </c>
      <c r="F28" s="58"/>
      <c r="G28" s="58"/>
      <c r="J28" s="53"/>
      <c r="K28" s="47"/>
      <c r="L28" s="136"/>
      <c r="M28" s="76"/>
    </row>
    <row r="29" spans="2:20" ht="18" x14ac:dyDescent="0.4">
      <c r="B29" s="438" t="s">
        <v>132</v>
      </c>
      <c r="C29" s="439">
        <v>1108.2</v>
      </c>
      <c r="D29" s="439">
        <f>'Récapitulatif '!M48</f>
        <v>0</v>
      </c>
      <c r="E29" s="439">
        <f>'BUDGET 2024'!$E$9/12</f>
        <v>1833.3333333333333</v>
      </c>
      <c r="F29" s="58"/>
      <c r="G29" s="58"/>
      <c r="J29" s="53"/>
      <c r="K29" s="47"/>
      <c r="L29" s="136"/>
      <c r="M29" s="76"/>
    </row>
    <row r="30" spans="2:20" ht="18" x14ac:dyDescent="0.4">
      <c r="B30" s="438" t="s">
        <v>133</v>
      </c>
      <c r="C30" s="439">
        <v>1791.3999999999999</v>
      </c>
      <c r="D30" s="439">
        <f>'Récapitulatif '!N48</f>
        <v>0</v>
      </c>
      <c r="E30" s="439">
        <f>'BUDGET 2024'!$E$9/12</f>
        <v>1833.3333333333333</v>
      </c>
      <c r="F30" s="58"/>
      <c r="G30" s="58"/>
      <c r="I30" s="133"/>
      <c r="J30" s="53"/>
      <c r="K30" s="47"/>
      <c r="L30" s="136"/>
      <c r="M30" s="76"/>
      <c r="N30" s="133"/>
      <c r="P30" s="133"/>
      <c r="Q30" s="133"/>
      <c r="R30" s="133"/>
      <c r="T30" s="133"/>
    </row>
    <row r="31" spans="2:20" ht="18" x14ac:dyDescent="0.4">
      <c r="C31" s="58"/>
      <c r="D31" s="58"/>
      <c r="E31" s="58"/>
      <c r="F31" s="58"/>
      <c r="G31" s="58"/>
      <c r="L31" s="75"/>
      <c r="M31" s="76"/>
    </row>
    <row r="32" spans="2:20" ht="18" x14ac:dyDescent="0.4">
      <c r="C32" s="58"/>
      <c r="D32" s="58"/>
      <c r="E32" s="58"/>
      <c r="F32" s="58"/>
      <c r="G32" s="58"/>
      <c r="L32" s="75"/>
      <c r="M32" s="76"/>
    </row>
    <row r="33" spans="3:13" ht="18.5" thickBot="1" x14ac:dyDescent="0.45">
      <c r="C33" s="58"/>
      <c r="D33" s="58"/>
      <c r="E33" s="58"/>
      <c r="F33" s="58"/>
      <c r="G33" s="58"/>
      <c r="M33" s="76"/>
    </row>
    <row r="34" spans="3:13" ht="32.5" customHeight="1" x14ac:dyDescent="0.25">
      <c r="C34" s="414" t="s">
        <v>134</v>
      </c>
      <c r="D34" s="415"/>
    </row>
    <row r="35" spans="3:13" x14ac:dyDescent="0.25">
      <c r="C35" s="412">
        <v>44197</v>
      </c>
      <c r="D35" s="416">
        <f>'Récapitulatif '!C46</f>
        <v>11027.47</v>
      </c>
    </row>
    <row r="36" spans="3:13" x14ac:dyDescent="0.25">
      <c r="C36" s="412">
        <v>44228</v>
      </c>
      <c r="D36" s="416">
        <f>'Récapitulatif '!D46</f>
        <v>9846.8499999999985</v>
      </c>
    </row>
    <row r="37" spans="3:13" x14ac:dyDescent="0.25">
      <c r="C37" s="412">
        <v>44256</v>
      </c>
      <c r="D37" s="416">
        <f>'Récapitulatif '!E46</f>
        <v>12074.179999999997</v>
      </c>
    </row>
    <row r="38" spans="3:13" x14ac:dyDescent="0.25">
      <c r="C38" s="412">
        <v>44287</v>
      </c>
      <c r="D38" s="416">
        <f>'Récapitulatif '!F46</f>
        <v>9923.8799999999974</v>
      </c>
    </row>
    <row r="39" spans="3:13" x14ac:dyDescent="0.25">
      <c r="C39" s="412">
        <v>44317</v>
      </c>
      <c r="D39" s="416">
        <f>'Récapitulatif '!G46</f>
        <v>9353.5899999999983</v>
      </c>
    </row>
    <row r="40" spans="3:13" x14ac:dyDescent="0.25">
      <c r="C40" s="412">
        <v>44348</v>
      </c>
      <c r="D40" s="416">
        <f>'Récapitulatif '!H46</f>
        <v>9353.5899999999983</v>
      </c>
    </row>
    <row r="41" spans="3:13" ht="13" x14ac:dyDescent="0.3">
      <c r="C41" s="412">
        <v>44378</v>
      </c>
      <c r="D41" s="416">
        <f>'Récapitulatif '!I46</f>
        <v>9353.5899999999983</v>
      </c>
      <c r="K41" s="43"/>
    </row>
    <row r="42" spans="3:13" ht="13" x14ac:dyDescent="0.3">
      <c r="C42" s="412">
        <v>44409</v>
      </c>
      <c r="D42" s="416">
        <f>'Récapitulatif '!J46</f>
        <v>9353.5899999999983</v>
      </c>
      <c r="J42" s="44"/>
      <c r="K42" s="144"/>
    </row>
    <row r="43" spans="3:13" ht="14" x14ac:dyDescent="0.3">
      <c r="C43" s="412">
        <v>44440</v>
      </c>
      <c r="D43" s="416">
        <f>'Récapitulatif '!K46</f>
        <v>9353.5899999999983</v>
      </c>
      <c r="E43" s="48"/>
      <c r="J43" s="44"/>
      <c r="K43" s="144"/>
      <c r="L43" s="141"/>
      <c r="M43" s="141"/>
    </row>
    <row r="44" spans="3:13" ht="14" x14ac:dyDescent="0.25">
      <c r="C44" s="412">
        <v>44470</v>
      </c>
      <c r="D44" s="416">
        <f>'Récapitulatif '!L46</f>
        <v>9353.5899999999983</v>
      </c>
      <c r="E44" s="48"/>
      <c r="J44" s="142"/>
      <c r="K44" s="143"/>
      <c r="L44" s="140"/>
      <c r="M44" s="140"/>
    </row>
    <row r="45" spans="3:13" ht="14" x14ac:dyDescent="0.25">
      <c r="C45" s="412">
        <v>44501</v>
      </c>
      <c r="D45" s="416">
        <f>'Récapitulatif '!M46</f>
        <v>9353.5899999999983</v>
      </c>
      <c r="E45" s="48"/>
      <c r="J45" s="503"/>
      <c r="K45" s="504"/>
      <c r="L45" s="140"/>
      <c r="M45" s="140"/>
    </row>
    <row r="46" spans="3:13" ht="14" x14ac:dyDescent="0.3">
      <c r="C46" s="412">
        <v>44531</v>
      </c>
      <c r="D46" s="416">
        <f>'Récapitulatif '!N46</f>
        <v>9353.5899999999983</v>
      </c>
      <c r="E46" s="48"/>
      <c r="J46" s="141"/>
      <c r="K46" s="147"/>
      <c r="L46" s="140"/>
      <c r="M46" s="140"/>
    </row>
    <row r="47" spans="3:13" ht="13.5" thickBot="1" x14ac:dyDescent="0.35">
      <c r="C47" s="413">
        <v>44562</v>
      </c>
      <c r="D47" s="417">
        <f>'Récapitulatif '!N52</f>
        <v>9353.5899999999983</v>
      </c>
      <c r="J47" s="148"/>
      <c r="K47" s="150"/>
    </row>
    <row r="48" spans="3:13" ht="13" x14ac:dyDescent="0.3">
      <c r="C48" s="47"/>
      <c r="J48" s="148"/>
      <c r="K48" s="151"/>
    </row>
    <row r="49" spans="3:11" x14ac:dyDescent="0.25">
      <c r="C49" s="47"/>
      <c r="K49" s="149"/>
    </row>
    <row r="50" spans="3:11" x14ac:dyDescent="0.25">
      <c r="C50" s="47"/>
      <c r="K50" s="146"/>
    </row>
    <row r="51" spans="3:11" x14ac:dyDescent="0.25">
      <c r="C51" s="47"/>
      <c r="K51" s="53"/>
    </row>
    <row r="52" spans="3:11" x14ac:dyDescent="0.25">
      <c r="K52" s="53"/>
    </row>
    <row r="53" spans="3:11" x14ac:dyDescent="0.25">
      <c r="K53" s="53"/>
    </row>
    <row r="54" spans="3:11" x14ac:dyDescent="0.25">
      <c r="K54" s="53"/>
    </row>
    <row r="55" spans="3:11" x14ac:dyDescent="0.25">
      <c r="K55" s="53"/>
    </row>
  </sheetData>
  <mergeCells count="3">
    <mergeCell ref="K9:L9"/>
    <mergeCell ref="J45:K45"/>
    <mergeCell ref="K7:L7"/>
  </mergeCells>
  <printOptions horizontalCentered="1" verticalCentered="1"/>
  <pageMargins left="0" right="0" top="0" bottom="0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AE54F-4E2B-4FE1-87DF-42FB3A193D09}">
  <sheetPr>
    <pageSetUpPr fitToPage="1"/>
  </sheetPr>
  <dimension ref="A1:AP1182"/>
  <sheetViews>
    <sheetView showGridLines="0" workbookViewId="0">
      <selection activeCell="O19" sqref="O19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151</v>
      </c>
      <c r="B2" s="478"/>
      <c r="C2" s="478"/>
      <c r="D2" s="478"/>
      <c r="E2" s="478"/>
      <c r="F2" s="478"/>
      <c r="G2" s="479"/>
      <c r="I2" s="477" t="s">
        <v>152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>
        <v>45324</v>
      </c>
      <c r="B4" s="345" t="s">
        <v>271</v>
      </c>
      <c r="C4" s="189"/>
      <c r="D4" s="188">
        <v>66</v>
      </c>
      <c r="E4" s="200"/>
      <c r="F4" s="188">
        <f>SUM(C4:E4)</f>
        <v>66</v>
      </c>
      <c r="G4" s="192" t="s">
        <v>189</v>
      </c>
      <c r="I4" s="191">
        <v>45324</v>
      </c>
      <c r="J4" s="55" t="s">
        <v>314</v>
      </c>
      <c r="K4" s="185">
        <v>30</v>
      </c>
      <c r="L4" s="186"/>
      <c r="M4" s="187"/>
      <c r="N4" s="187">
        <f>SUM(K4:M4)</f>
        <v>30</v>
      </c>
      <c r="O4" s="198" t="s">
        <v>189</v>
      </c>
    </row>
    <row r="5" spans="1:42" ht="13" x14ac:dyDescent="0.3">
      <c r="A5" s="250">
        <v>45324</v>
      </c>
      <c r="B5" s="345" t="s">
        <v>272</v>
      </c>
      <c r="C5" s="189"/>
      <c r="D5" s="188"/>
      <c r="E5" s="200">
        <v>2.2999999999999998</v>
      </c>
      <c r="F5" s="188">
        <f t="shared" ref="F5:F54" si="0">SUM(C5:E5)</f>
        <v>2.2999999999999998</v>
      </c>
      <c r="G5" s="192" t="s">
        <v>189</v>
      </c>
      <c r="I5" s="191">
        <v>45324</v>
      </c>
      <c r="J5" s="55" t="s">
        <v>296</v>
      </c>
      <c r="K5" s="185">
        <v>90.98</v>
      </c>
      <c r="L5" s="186"/>
      <c r="M5" s="188"/>
      <c r="N5" s="187">
        <f t="shared" ref="N5:N54" si="1">SUM(K5:M5)</f>
        <v>90.98</v>
      </c>
      <c r="O5" s="198" t="s">
        <v>189</v>
      </c>
    </row>
    <row r="6" spans="1:42" ht="13" x14ac:dyDescent="0.3">
      <c r="A6" s="250">
        <v>45324</v>
      </c>
      <c r="B6" s="345" t="s">
        <v>274</v>
      </c>
      <c r="C6" s="189"/>
      <c r="D6" s="188"/>
      <c r="E6" s="200">
        <v>8.5</v>
      </c>
      <c r="F6" s="187">
        <f t="shared" si="0"/>
        <v>8.5</v>
      </c>
      <c r="G6" s="192" t="s">
        <v>189</v>
      </c>
      <c r="I6" s="191">
        <v>45325</v>
      </c>
      <c r="J6" s="55" t="s">
        <v>204</v>
      </c>
      <c r="K6" s="185">
        <v>70</v>
      </c>
      <c r="L6" s="186"/>
      <c r="M6" s="188"/>
      <c r="N6" s="188">
        <f t="shared" si="1"/>
        <v>70</v>
      </c>
      <c r="O6" s="198" t="s">
        <v>189</v>
      </c>
    </row>
    <row r="7" spans="1:42" ht="13" x14ac:dyDescent="0.3">
      <c r="A7" s="250">
        <v>45324</v>
      </c>
      <c r="B7" s="345" t="s">
        <v>273</v>
      </c>
      <c r="C7" s="189"/>
      <c r="D7" s="188"/>
      <c r="E7" s="200">
        <v>1.7</v>
      </c>
      <c r="F7" s="187">
        <f t="shared" si="0"/>
        <v>1.7</v>
      </c>
      <c r="G7" s="192" t="s">
        <v>189</v>
      </c>
      <c r="I7" s="191">
        <v>45325</v>
      </c>
      <c r="J7" s="55" t="s">
        <v>232</v>
      </c>
      <c r="K7" s="185">
        <v>50</v>
      </c>
      <c r="L7" s="186"/>
      <c r="M7" s="188"/>
      <c r="N7" s="188">
        <f t="shared" si="1"/>
        <v>50</v>
      </c>
      <c r="O7" s="198" t="s">
        <v>189</v>
      </c>
    </row>
    <row r="8" spans="1:42" ht="13" x14ac:dyDescent="0.3">
      <c r="A8" s="250">
        <v>45324</v>
      </c>
      <c r="B8" s="345" t="s">
        <v>275</v>
      </c>
      <c r="C8" s="189"/>
      <c r="D8" s="188"/>
      <c r="E8" s="200">
        <v>18.7</v>
      </c>
      <c r="F8" s="187">
        <f t="shared" si="0"/>
        <v>18.7</v>
      </c>
      <c r="G8" s="192" t="s">
        <v>189</v>
      </c>
      <c r="I8" s="250">
        <v>45325</v>
      </c>
      <c r="J8" s="209" t="s">
        <v>297</v>
      </c>
      <c r="K8" s="185">
        <v>30</v>
      </c>
      <c r="L8" s="186"/>
      <c r="M8" s="188"/>
      <c r="N8" s="188">
        <f t="shared" si="1"/>
        <v>30</v>
      </c>
      <c r="O8" s="198" t="s">
        <v>189</v>
      </c>
    </row>
    <row r="9" spans="1:42" ht="13" x14ac:dyDescent="0.3">
      <c r="A9" s="250">
        <v>45324</v>
      </c>
      <c r="B9" s="345" t="s">
        <v>276</v>
      </c>
      <c r="C9" s="189"/>
      <c r="D9" s="188"/>
      <c r="E9" s="200">
        <v>52</v>
      </c>
      <c r="F9" s="187">
        <f t="shared" si="0"/>
        <v>52</v>
      </c>
      <c r="G9" s="192" t="s">
        <v>189</v>
      </c>
      <c r="I9" s="191">
        <v>45327</v>
      </c>
      <c r="J9" s="55" t="s">
        <v>295</v>
      </c>
      <c r="K9" s="185"/>
      <c r="L9" s="186"/>
      <c r="M9" s="188">
        <v>100</v>
      </c>
      <c r="N9" s="188">
        <f t="shared" si="1"/>
        <v>100</v>
      </c>
      <c r="O9" s="198" t="s">
        <v>189</v>
      </c>
    </row>
    <row r="10" spans="1:42" ht="13" x14ac:dyDescent="0.3">
      <c r="A10" s="250">
        <v>45324</v>
      </c>
      <c r="B10" s="345" t="s">
        <v>277</v>
      </c>
      <c r="C10" s="189"/>
      <c r="D10" s="188">
        <v>533.4</v>
      </c>
      <c r="E10" s="200"/>
      <c r="F10" s="187">
        <f t="shared" si="0"/>
        <v>533.4</v>
      </c>
      <c r="G10" s="192" t="s">
        <v>189</v>
      </c>
      <c r="I10" s="191">
        <v>45328</v>
      </c>
      <c r="J10" s="55" t="s">
        <v>298</v>
      </c>
      <c r="K10" s="185">
        <v>90</v>
      </c>
      <c r="L10" s="186"/>
      <c r="M10" s="188"/>
      <c r="N10" s="188">
        <f t="shared" si="1"/>
        <v>90</v>
      </c>
      <c r="O10" s="198" t="s">
        <v>189</v>
      </c>
    </row>
    <row r="11" spans="1:42" ht="13" x14ac:dyDescent="0.3">
      <c r="A11" s="250">
        <v>45324</v>
      </c>
      <c r="B11" s="345" t="s">
        <v>278</v>
      </c>
      <c r="C11" s="189"/>
      <c r="D11" s="188"/>
      <c r="E11" s="200">
        <v>3.6</v>
      </c>
      <c r="F11" s="187">
        <f t="shared" si="0"/>
        <v>3.6</v>
      </c>
      <c r="G11" s="192" t="s">
        <v>189</v>
      </c>
      <c r="I11" s="250">
        <v>45335</v>
      </c>
      <c r="J11" s="209" t="s">
        <v>312</v>
      </c>
      <c r="K11" s="185">
        <v>50</v>
      </c>
      <c r="L11" s="186"/>
      <c r="M11" s="188"/>
      <c r="N11" s="188">
        <f t="shared" si="1"/>
        <v>50</v>
      </c>
      <c r="O11" s="198" t="s">
        <v>189</v>
      </c>
    </row>
    <row r="12" spans="1:42" s="154" customFormat="1" ht="13" x14ac:dyDescent="0.3">
      <c r="A12" s="250">
        <v>45324</v>
      </c>
      <c r="B12" s="345" t="s">
        <v>279</v>
      </c>
      <c r="C12" s="189"/>
      <c r="D12" s="186"/>
      <c r="E12" s="200">
        <v>26.4</v>
      </c>
      <c r="F12" s="187">
        <f t="shared" si="0"/>
        <v>26.4</v>
      </c>
      <c r="G12" s="192" t="s">
        <v>189</v>
      </c>
      <c r="H12" s="3"/>
      <c r="I12" s="250">
        <v>45344</v>
      </c>
      <c r="J12" s="209" t="s">
        <v>311</v>
      </c>
      <c r="K12" s="185">
        <v>80</v>
      </c>
      <c r="L12" s="186"/>
      <c r="M12" s="188"/>
      <c r="N12" s="188">
        <f t="shared" si="1"/>
        <v>80</v>
      </c>
      <c r="O12" s="198" t="s">
        <v>189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>
        <v>45324</v>
      </c>
      <c r="B13" s="345" t="s">
        <v>280</v>
      </c>
      <c r="C13" s="189"/>
      <c r="D13" s="188">
        <v>23.5</v>
      </c>
      <c r="E13" s="200"/>
      <c r="F13" s="188">
        <f t="shared" si="0"/>
        <v>23.5</v>
      </c>
      <c r="G13" s="192" t="s">
        <v>189</v>
      </c>
      <c r="I13" s="191">
        <v>45347</v>
      </c>
      <c r="J13" s="55" t="s">
        <v>313</v>
      </c>
      <c r="K13" s="185">
        <v>80</v>
      </c>
      <c r="L13" s="186"/>
      <c r="M13" s="188"/>
      <c r="N13" s="187">
        <f t="shared" si="1"/>
        <v>80</v>
      </c>
      <c r="O13" s="198" t="s">
        <v>189</v>
      </c>
    </row>
    <row r="14" spans="1:42" ht="13" x14ac:dyDescent="0.3">
      <c r="A14" s="250">
        <v>45324</v>
      </c>
      <c r="B14" s="345" t="s">
        <v>281</v>
      </c>
      <c r="C14" s="189"/>
      <c r="D14" s="188">
        <v>30</v>
      </c>
      <c r="E14" s="200"/>
      <c r="F14" s="187">
        <f t="shared" si="0"/>
        <v>30</v>
      </c>
      <c r="G14" s="192" t="s">
        <v>189</v>
      </c>
      <c r="I14" s="191">
        <v>45350</v>
      </c>
      <c r="J14" s="55" t="s">
        <v>314</v>
      </c>
      <c r="K14" s="185">
        <v>37.33</v>
      </c>
      <c r="L14" s="186"/>
      <c r="M14" s="188"/>
      <c r="N14" s="188">
        <f t="shared" si="1"/>
        <v>37.33</v>
      </c>
      <c r="O14" s="198" t="s">
        <v>189</v>
      </c>
    </row>
    <row r="15" spans="1:42" ht="13" x14ac:dyDescent="0.3">
      <c r="A15" s="250">
        <v>45324</v>
      </c>
      <c r="B15" s="345" t="s">
        <v>282</v>
      </c>
      <c r="C15" s="189"/>
      <c r="D15" s="188"/>
      <c r="E15" s="200">
        <v>38.9</v>
      </c>
      <c r="F15" s="187">
        <f t="shared" si="0"/>
        <v>38.9</v>
      </c>
      <c r="G15" s="192" t="s">
        <v>189</v>
      </c>
      <c r="I15" s="191">
        <v>38045</v>
      </c>
      <c r="J15" s="55" t="s">
        <v>318</v>
      </c>
      <c r="K15" s="185"/>
      <c r="L15" s="186">
        <v>54</v>
      </c>
      <c r="M15" s="188"/>
      <c r="N15" s="188">
        <f t="shared" si="1"/>
        <v>54</v>
      </c>
      <c r="O15" s="198" t="s">
        <v>189</v>
      </c>
    </row>
    <row r="16" spans="1:42" ht="13" x14ac:dyDescent="0.3">
      <c r="A16" s="250">
        <v>45324</v>
      </c>
      <c r="B16" s="345" t="s">
        <v>283</v>
      </c>
      <c r="C16" s="189"/>
      <c r="D16" s="188"/>
      <c r="E16" s="200">
        <v>44</v>
      </c>
      <c r="F16" s="187">
        <f t="shared" si="0"/>
        <v>44</v>
      </c>
      <c r="G16" s="192" t="s">
        <v>189</v>
      </c>
      <c r="I16" s="250">
        <v>38045</v>
      </c>
      <c r="J16" s="209" t="s">
        <v>319</v>
      </c>
      <c r="K16" s="185"/>
      <c r="L16" s="186">
        <v>75</v>
      </c>
      <c r="M16" s="188"/>
      <c r="N16" s="188">
        <f t="shared" si="1"/>
        <v>75</v>
      </c>
      <c r="O16" s="198" t="s">
        <v>189</v>
      </c>
    </row>
    <row r="17" spans="1:42" ht="13" x14ac:dyDescent="0.3">
      <c r="A17" s="250">
        <v>45324</v>
      </c>
      <c r="B17" s="345" t="s">
        <v>284</v>
      </c>
      <c r="C17" s="189"/>
      <c r="D17" s="188">
        <v>132.9</v>
      </c>
      <c r="E17" s="200"/>
      <c r="F17" s="187">
        <f t="shared" si="0"/>
        <v>132.9</v>
      </c>
      <c r="G17" s="192" t="s">
        <v>189</v>
      </c>
      <c r="I17" s="191">
        <v>45351</v>
      </c>
      <c r="J17" s="55" t="s">
        <v>339</v>
      </c>
      <c r="K17" s="185">
        <v>50</v>
      </c>
      <c r="L17" s="186"/>
      <c r="M17" s="188"/>
      <c r="N17" s="188">
        <f t="shared" si="1"/>
        <v>50</v>
      </c>
      <c r="O17" s="198" t="s">
        <v>189</v>
      </c>
    </row>
    <row r="18" spans="1:42" ht="13" x14ac:dyDescent="0.3">
      <c r="A18" s="250">
        <v>45331</v>
      </c>
      <c r="B18" s="345" t="s">
        <v>285</v>
      </c>
      <c r="C18" s="189"/>
      <c r="D18" s="188"/>
      <c r="E18" s="200">
        <v>78.7</v>
      </c>
      <c r="F18" s="187">
        <f t="shared" si="0"/>
        <v>78.7</v>
      </c>
      <c r="G18" s="192" t="s">
        <v>189</v>
      </c>
      <c r="I18" s="191">
        <v>45351</v>
      </c>
      <c r="J18" s="55" t="s">
        <v>358</v>
      </c>
      <c r="K18" s="185">
        <v>40</v>
      </c>
      <c r="L18" s="186"/>
      <c r="M18" s="188"/>
      <c r="N18" s="188">
        <f t="shared" si="1"/>
        <v>40</v>
      </c>
      <c r="O18" s="198" t="s">
        <v>189</v>
      </c>
    </row>
    <row r="19" spans="1:42" ht="13" x14ac:dyDescent="0.3">
      <c r="A19" s="250">
        <v>45331</v>
      </c>
      <c r="B19" s="345" t="s">
        <v>286</v>
      </c>
      <c r="C19" s="189"/>
      <c r="D19" s="188">
        <v>159.5</v>
      </c>
      <c r="E19" s="200"/>
      <c r="F19" s="187">
        <f t="shared" si="0"/>
        <v>159.5</v>
      </c>
      <c r="G19" s="192" t="s">
        <v>189</v>
      </c>
      <c r="I19" s="250"/>
      <c r="J19" s="209"/>
      <c r="K19" s="185"/>
      <c r="L19" s="186"/>
      <c r="M19" s="188"/>
      <c r="N19" s="188">
        <f t="shared" si="1"/>
        <v>0</v>
      </c>
      <c r="O19" s="198"/>
    </row>
    <row r="20" spans="1:42" s="154" customFormat="1" ht="13" x14ac:dyDescent="0.3">
      <c r="A20" s="250">
        <v>45331</v>
      </c>
      <c r="B20" s="345" t="s">
        <v>287</v>
      </c>
      <c r="C20" s="189"/>
      <c r="D20" s="186"/>
      <c r="E20" s="200">
        <v>5.0999999999999996</v>
      </c>
      <c r="F20" s="187">
        <f t="shared" si="0"/>
        <v>5.0999999999999996</v>
      </c>
      <c r="G20" s="192" t="s">
        <v>189</v>
      </c>
      <c r="H20" s="3"/>
      <c r="I20" s="250"/>
      <c r="J20" s="209"/>
      <c r="K20" s="185"/>
      <c r="L20" s="186"/>
      <c r="M20" s="188"/>
      <c r="N20" s="188">
        <f t="shared" si="1"/>
        <v>0</v>
      </c>
      <c r="O20" s="19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>
        <v>45331</v>
      </c>
      <c r="B21" s="345" t="s">
        <v>288</v>
      </c>
      <c r="C21" s="189"/>
      <c r="D21" s="188">
        <v>73.400000000000006</v>
      </c>
      <c r="E21" s="200"/>
      <c r="F21" s="187">
        <f t="shared" si="0"/>
        <v>73.400000000000006</v>
      </c>
      <c r="G21" s="192" t="s">
        <v>189</v>
      </c>
      <c r="I21" s="250"/>
      <c r="J21" s="209"/>
      <c r="K21" s="185"/>
      <c r="L21" s="186"/>
      <c r="M21" s="188"/>
      <c r="N21" s="188">
        <f t="shared" si="1"/>
        <v>0</v>
      </c>
      <c r="O21" s="198"/>
    </row>
    <row r="22" spans="1:42" s="154" customFormat="1" ht="13" x14ac:dyDescent="0.3">
      <c r="A22" s="250">
        <v>45331</v>
      </c>
      <c r="B22" s="345" t="s">
        <v>289</v>
      </c>
      <c r="C22" s="189"/>
      <c r="D22" s="186"/>
      <c r="E22" s="200">
        <v>12.5</v>
      </c>
      <c r="F22" s="187">
        <f t="shared" si="0"/>
        <v>12.5</v>
      </c>
      <c r="G22" s="192" t="s">
        <v>189</v>
      </c>
      <c r="H22" s="3"/>
      <c r="I22" s="250"/>
      <c r="J22" s="209"/>
      <c r="K22" s="185"/>
      <c r="L22" s="186"/>
      <c r="M22" s="188"/>
      <c r="N22" s="188">
        <f t="shared" si="1"/>
        <v>0</v>
      </c>
      <c r="O22" s="19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>
        <v>45331</v>
      </c>
      <c r="B23" s="345" t="s">
        <v>290</v>
      </c>
      <c r="C23" s="189"/>
      <c r="D23" s="188">
        <v>15</v>
      </c>
      <c r="E23" s="200"/>
      <c r="F23" s="188">
        <f t="shared" si="0"/>
        <v>15</v>
      </c>
      <c r="G23" s="192" t="s">
        <v>189</v>
      </c>
      <c r="I23" s="191"/>
      <c r="J23" s="55"/>
      <c r="K23" s="185"/>
      <c r="L23" s="186"/>
      <c r="M23" s="188"/>
      <c r="N23" s="187">
        <f t="shared" si="1"/>
        <v>0</v>
      </c>
      <c r="O23" s="198"/>
    </row>
    <row r="24" spans="1:42" ht="13" x14ac:dyDescent="0.3">
      <c r="A24" s="250">
        <v>45331</v>
      </c>
      <c r="B24" s="345" t="s">
        <v>291</v>
      </c>
      <c r="C24" s="189"/>
      <c r="D24" s="188">
        <v>70</v>
      </c>
      <c r="E24" s="200"/>
      <c r="F24" s="187">
        <f t="shared" si="0"/>
        <v>70</v>
      </c>
      <c r="G24" s="192" t="s">
        <v>189</v>
      </c>
      <c r="I24" s="191"/>
      <c r="J24" s="55"/>
      <c r="K24" s="185"/>
      <c r="L24" s="186"/>
      <c r="M24" s="188"/>
      <c r="N24" s="188">
        <f t="shared" si="1"/>
        <v>0</v>
      </c>
      <c r="O24" s="198"/>
    </row>
    <row r="25" spans="1:42" s="154" customFormat="1" ht="13" x14ac:dyDescent="0.3">
      <c r="A25" s="250">
        <v>45331</v>
      </c>
      <c r="B25" s="345" t="s">
        <v>292</v>
      </c>
      <c r="C25" s="189"/>
      <c r="D25" s="186"/>
      <c r="E25" s="200">
        <v>8.6999999999999993</v>
      </c>
      <c r="F25" s="187">
        <f t="shared" si="0"/>
        <v>8.6999999999999993</v>
      </c>
      <c r="G25" s="192" t="s">
        <v>189</v>
      </c>
      <c r="H25" s="3"/>
      <c r="I25" s="250"/>
      <c r="J25" s="209"/>
      <c r="K25" s="185"/>
      <c r="L25" s="186"/>
      <c r="M25" s="188"/>
      <c r="N25" s="188">
        <f t="shared" si="1"/>
        <v>0</v>
      </c>
      <c r="O25" s="19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>
        <v>45331</v>
      </c>
      <c r="B26" s="345" t="s">
        <v>345</v>
      </c>
      <c r="C26" s="189"/>
      <c r="D26" s="188">
        <v>52</v>
      </c>
      <c r="E26" s="200"/>
      <c r="F26" s="188">
        <f t="shared" si="0"/>
        <v>52</v>
      </c>
      <c r="G26" s="192" t="s">
        <v>189</v>
      </c>
      <c r="I26" s="191"/>
      <c r="J26" s="55"/>
      <c r="K26" s="185"/>
      <c r="L26" s="186"/>
      <c r="M26" s="188"/>
      <c r="N26" s="187">
        <f t="shared" si="1"/>
        <v>0</v>
      </c>
      <c r="O26" s="198"/>
    </row>
    <row r="27" spans="1:42" ht="13" x14ac:dyDescent="0.3">
      <c r="A27" s="250">
        <v>45331</v>
      </c>
      <c r="B27" s="345" t="s">
        <v>293</v>
      </c>
      <c r="C27" s="189"/>
      <c r="D27" s="188"/>
      <c r="E27" s="200">
        <v>60</v>
      </c>
      <c r="F27" s="187">
        <f t="shared" si="0"/>
        <v>60</v>
      </c>
      <c r="G27" s="192" t="s">
        <v>189</v>
      </c>
      <c r="I27" s="191"/>
      <c r="J27" s="55"/>
      <c r="K27" s="185"/>
      <c r="L27" s="186"/>
      <c r="M27" s="188"/>
      <c r="N27" s="188">
        <f t="shared" si="1"/>
        <v>0</v>
      </c>
      <c r="O27" s="198"/>
    </row>
    <row r="28" spans="1:42" ht="13" x14ac:dyDescent="0.3">
      <c r="A28" s="250">
        <v>45331</v>
      </c>
      <c r="B28" s="345" t="s">
        <v>294</v>
      </c>
      <c r="C28" s="189"/>
      <c r="D28" s="188"/>
      <c r="E28" s="200">
        <v>51.5</v>
      </c>
      <c r="F28" s="187">
        <f t="shared" si="0"/>
        <v>51.5</v>
      </c>
      <c r="G28" s="192" t="s">
        <v>189</v>
      </c>
      <c r="I28" s="191"/>
      <c r="J28" s="55"/>
      <c r="K28" s="185"/>
      <c r="L28" s="186"/>
      <c r="M28" s="188"/>
      <c r="N28" s="188">
        <f t="shared" si="1"/>
        <v>0</v>
      </c>
      <c r="O28" s="198"/>
    </row>
    <row r="29" spans="1:42" ht="13" x14ac:dyDescent="0.3">
      <c r="A29" s="250">
        <v>45338</v>
      </c>
      <c r="B29" s="345" t="s">
        <v>321</v>
      </c>
      <c r="C29" s="189"/>
      <c r="D29" s="188"/>
      <c r="E29" s="200">
        <v>45</v>
      </c>
      <c r="F29" s="187">
        <f t="shared" si="0"/>
        <v>45</v>
      </c>
      <c r="G29" s="192" t="s">
        <v>189</v>
      </c>
      <c r="I29" s="250"/>
      <c r="J29" s="209"/>
      <c r="K29" s="185"/>
      <c r="L29" s="186"/>
      <c r="M29" s="188"/>
      <c r="N29" s="188">
        <f t="shared" si="1"/>
        <v>0</v>
      </c>
      <c r="O29" s="198"/>
    </row>
    <row r="30" spans="1:42" ht="13" x14ac:dyDescent="0.3">
      <c r="A30" s="250">
        <v>45338</v>
      </c>
      <c r="B30" s="345" t="s">
        <v>326</v>
      </c>
      <c r="C30" s="189"/>
      <c r="D30" s="188">
        <v>22</v>
      </c>
      <c r="E30" s="200"/>
      <c r="F30" s="187">
        <f t="shared" si="0"/>
        <v>22</v>
      </c>
      <c r="G30" s="192" t="s">
        <v>189</v>
      </c>
      <c r="I30" s="191"/>
      <c r="J30" s="55"/>
      <c r="K30" s="185"/>
      <c r="L30" s="186"/>
      <c r="M30" s="188"/>
      <c r="N30" s="188">
        <f t="shared" si="1"/>
        <v>0</v>
      </c>
      <c r="O30" s="198"/>
    </row>
    <row r="31" spans="1:42" ht="13" x14ac:dyDescent="0.3">
      <c r="A31" s="250">
        <v>45338</v>
      </c>
      <c r="B31" s="345" t="s">
        <v>321</v>
      </c>
      <c r="C31" s="189"/>
      <c r="D31" s="188"/>
      <c r="E31" s="200">
        <v>38</v>
      </c>
      <c r="F31" s="187">
        <f t="shared" si="0"/>
        <v>38</v>
      </c>
      <c r="G31" s="192" t="s">
        <v>189</v>
      </c>
      <c r="I31" s="191"/>
      <c r="J31" s="55"/>
      <c r="K31" s="185"/>
      <c r="L31" s="186"/>
      <c r="M31" s="188"/>
      <c r="N31" s="188">
        <f t="shared" si="1"/>
        <v>0</v>
      </c>
      <c r="O31" s="198"/>
    </row>
    <row r="32" spans="1:42" ht="13" x14ac:dyDescent="0.3">
      <c r="A32" s="250">
        <v>45338</v>
      </c>
      <c r="B32" s="345" t="s">
        <v>322</v>
      </c>
      <c r="C32" s="189"/>
      <c r="D32" s="188">
        <v>45</v>
      </c>
      <c r="E32" s="200"/>
      <c r="F32" s="187">
        <f t="shared" si="0"/>
        <v>45</v>
      </c>
      <c r="G32" s="192" t="s">
        <v>189</v>
      </c>
      <c r="I32" s="250"/>
      <c r="J32" s="209"/>
      <c r="K32" s="185"/>
      <c r="L32" s="186"/>
      <c r="M32" s="188"/>
      <c r="N32" s="188">
        <f t="shared" si="1"/>
        <v>0</v>
      </c>
      <c r="O32" s="198"/>
    </row>
    <row r="33" spans="1:42" s="154" customFormat="1" ht="13" x14ac:dyDescent="0.3">
      <c r="A33" s="250">
        <v>45338</v>
      </c>
      <c r="B33" s="345" t="s">
        <v>323</v>
      </c>
      <c r="C33" s="189"/>
      <c r="D33" s="186">
        <v>15</v>
      </c>
      <c r="E33" s="200"/>
      <c r="F33" s="187">
        <f t="shared" si="0"/>
        <v>15</v>
      </c>
      <c r="G33" s="192" t="s">
        <v>189</v>
      </c>
      <c r="H33" s="3"/>
      <c r="I33" s="250"/>
      <c r="J33" s="209"/>
      <c r="K33" s="185"/>
      <c r="L33" s="186"/>
      <c r="M33" s="188"/>
      <c r="N33" s="188">
        <f t="shared" si="1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>
        <v>45338</v>
      </c>
      <c r="B34" s="345" t="s">
        <v>324</v>
      </c>
      <c r="C34" s="189"/>
      <c r="D34" s="188">
        <v>4</v>
      </c>
      <c r="E34" s="200"/>
      <c r="F34" s="187">
        <f t="shared" si="0"/>
        <v>4</v>
      </c>
      <c r="G34" s="192" t="s">
        <v>189</v>
      </c>
      <c r="I34" s="250"/>
      <c r="J34" s="209"/>
      <c r="K34" s="185"/>
      <c r="L34" s="186"/>
      <c r="M34" s="188"/>
      <c r="N34" s="188">
        <f t="shared" si="1"/>
        <v>0</v>
      </c>
      <c r="O34" s="198"/>
    </row>
    <row r="35" spans="1:42" s="154" customFormat="1" ht="13" x14ac:dyDescent="0.3">
      <c r="A35" s="250">
        <v>45338</v>
      </c>
      <c r="B35" s="345" t="s">
        <v>325</v>
      </c>
      <c r="C35" s="189"/>
      <c r="D35" s="186"/>
      <c r="E35" s="200">
        <v>22.5</v>
      </c>
      <c r="F35" s="187">
        <f t="shared" si="0"/>
        <v>22.5</v>
      </c>
      <c r="G35" s="192" t="s">
        <v>189</v>
      </c>
      <c r="H35" s="3"/>
      <c r="I35" s="250"/>
      <c r="J35" s="209"/>
      <c r="K35" s="185"/>
      <c r="L35" s="186"/>
      <c r="M35" s="188"/>
      <c r="N35" s="188">
        <f t="shared" si="1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>
        <v>45338</v>
      </c>
      <c r="B36" s="345" t="s">
        <v>327</v>
      </c>
      <c r="C36" s="189"/>
      <c r="D36" s="188">
        <v>50</v>
      </c>
      <c r="E36" s="200"/>
      <c r="F36" s="188">
        <f t="shared" si="0"/>
        <v>50</v>
      </c>
      <c r="G36" s="192" t="s">
        <v>189</v>
      </c>
      <c r="I36" s="191"/>
      <c r="J36" s="55"/>
      <c r="K36" s="185"/>
      <c r="L36" s="186"/>
      <c r="M36" s="188"/>
      <c r="N36" s="187">
        <f t="shared" si="1"/>
        <v>0</v>
      </c>
      <c r="O36" s="198"/>
    </row>
    <row r="37" spans="1:42" ht="13" x14ac:dyDescent="0.3">
      <c r="A37" s="250">
        <v>45338</v>
      </c>
      <c r="B37" s="345" t="s">
        <v>327</v>
      </c>
      <c r="C37" s="189"/>
      <c r="D37" s="188"/>
      <c r="E37" s="200">
        <v>2.5</v>
      </c>
      <c r="F37" s="187">
        <f t="shared" si="0"/>
        <v>2.5</v>
      </c>
      <c r="G37" s="192" t="s">
        <v>189</v>
      </c>
      <c r="I37" s="191"/>
      <c r="J37" s="55"/>
      <c r="K37" s="185"/>
      <c r="L37" s="186"/>
      <c r="M37" s="188"/>
      <c r="N37" s="188">
        <f t="shared" si="1"/>
        <v>0</v>
      </c>
      <c r="O37" s="198"/>
    </row>
    <row r="38" spans="1:42" ht="13" x14ac:dyDescent="0.3">
      <c r="A38" s="250">
        <v>45338</v>
      </c>
      <c r="B38" s="345" t="s">
        <v>338</v>
      </c>
      <c r="C38" s="189"/>
      <c r="D38" s="188">
        <v>105</v>
      </c>
      <c r="E38" s="200"/>
      <c r="F38" s="187">
        <f t="shared" si="0"/>
        <v>105</v>
      </c>
      <c r="G38" s="192" t="s">
        <v>189</v>
      </c>
      <c r="I38" s="191"/>
      <c r="J38" s="55"/>
      <c r="K38" s="185"/>
      <c r="L38" s="186"/>
      <c r="M38" s="188"/>
      <c r="N38" s="188">
        <f t="shared" si="1"/>
        <v>0</v>
      </c>
      <c r="O38" s="198"/>
    </row>
    <row r="39" spans="1:42" ht="13" x14ac:dyDescent="0.3">
      <c r="A39" s="250">
        <v>45338</v>
      </c>
      <c r="B39" s="345" t="s">
        <v>328</v>
      </c>
      <c r="C39" s="189"/>
      <c r="D39" s="188">
        <v>32</v>
      </c>
      <c r="E39" s="200"/>
      <c r="F39" s="187">
        <f t="shared" si="0"/>
        <v>32</v>
      </c>
      <c r="G39" s="192" t="s">
        <v>189</v>
      </c>
      <c r="I39" s="250"/>
      <c r="J39" s="209"/>
      <c r="K39" s="185"/>
      <c r="L39" s="186"/>
      <c r="M39" s="188"/>
      <c r="N39" s="188">
        <f t="shared" si="1"/>
        <v>0</v>
      </c>
      <c r="O39" s="198"/>
    </row>
    <row r="40" spans="1:42" ht="13" x14ac:dyDescent="0.3">
      <c r="A40" s="250">
        <v>45338</v>
      </c>
      <c r="B40" s="345" t="s">
        <v>329</v>
      </c>
      <c r="C40" s="189"/>
      <c r="D40" s="188"/>
      <c r="E40" s="200">
        <v>10</v>
      </c>
      <c r="F40" s="187">
        <f t="shared" si="0"/>
        <v>10</v>
      </c>
      <c r="G40" s="192" t="s">
        <v>189</v>
      </c>
      <c r="I40" s="191"/>
      <c r="J40" s="55"/>
      <c r="K40" s="185"/>
      <c r="L40" s="186"/>
      <c r="M40" s="188"/>
      <c r="N40" s="188">
        <f t="shared" si="1"/>
        <v>0</v>
      </c>
      <c r="O40" s="198"/>
    </row>
    <row r="41" spans="1:42" ht="13" x14ac:dyDescent="0.3">
      <c r="A41" s="250">
        <v>45338</v>
      </c>
      <c r="B41" s="345" t="s">
        <v>330</v>
      </c>
      <c r="C41" s="189"/>
      <c r="D41" s="188"/>
      <c r="E41" s="200">
        <v>7.5</v>
      </c>
      <c r="F41" s="187">
        <f t="shared" si="0"/>
        <v>7.5</v>
      </c>
      <c r="G41" s="192" t="s">
        <v>189</v>
      </c>
      <c r="I41" s="191"/>
      <c r="J41" s="55"/>
      <c r="K41" s="185"/>
      <c r="L41" s="186"/>
      <c r="M41" s="188"/>
      <c r="N41" s="188">
        <f t="shared" si="1"/>
        <v>0</v>
      </c>
      <c r="O41" s="198"/>
    </row>
    <row r="42" spans="1:42" ht="13" x14ac:dyDescent="0.3">
      <c r="A42" s="250">
        <v>45346</v>
      </c>
      <c r="B42" s="345" t="s">
        <v>332</v>
      </c>
      <c r="C42" s="189"/>
      <c r="D42" s="188"/>
      <c r="E42" s="200">
        <v>128</v>
      </c>
      <c r="F42" s="187">
        <f t="shared" si="0"/>
        <v>128</v>
      </c>
      <c r="G42" s="192" t="s">
        <v>189</v>
      </c>
      <c r="I42" s="250"/>
      <c r="J42" s="209"/>
      <c r="K42" s="185"/>
      <c r="L42" s="186"/>
      <c r="M42" s="188"/>
      <c r="N42" s="188">
        <f t="shared" si="1"/>
        <v>0</v>
      </c>
      <c r="O42" s="198"/>
    </row>
    <row r="43" spans="1:42" s="154" customFormat="1" ht="13" x14ac:dyDescent="0.3">
      <c r="A43" s="250">
        <v>45346</v>
      </c>
      <c r="B43" s="345" t="s">
        <v>333</v>
      </c>
      <c r="C43" s="189"/>
      <c r="D43" s="186">
        <v>47.5</v>
      </c>
      <c r="E43" s="200"/>
      <c r="F43" s="187">
        <f t="shared" si="0"/>
        <v>47.5</v>
      </c>
      <c r="G43" s="192" t="s">
        <v>189</v>
      </c>
      <c r="H43" s="3"/>
      <c r="I43" s="250"/>
      <c r="J43" s="209"/>
      <c r="K43" s="185"/>
      <c r="L43" s="186"/>
      <c r="M43" s="188"/>
      <c r="N43" s="188">
        <f t="shared" si="1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>
        <v>45346</v>
      </c>
      <c r="B44" s="345" t="s">
        <v>334</v>
      </c>
      <c r="C44" s="189"/>
      <c r="D44" s="188"/>
      <c r="E44" s="200">
        <v>27</v>
      </c>
      <c r="F44" s="187">
        <f t="shared" si="0"/>
        <v>27</v>
      </c>
      <c r="G44" s="192" t="s">
        <v>189</v>
      </c>
      <c r="I44" s="250"/>
      <c r="J44" s="209"/>
      <c r="K44" s="185"/>
      <c r="L44" s="186"/>
      <c r="M44" s="188"/>
      <c r="N44" s="188">
        <f t="shared" si="1"/>
        <v>0</v>
      </c>
      <c r="O44" s="198"/>
    </row>
    <row r="45" spans="1:42" s="154" customFormat="1" ht="13" x14ac:dyDescent="0.3">
      <c r="A45" s="250">
        <v>45346</v>
      </c>
      <c r="B45" s="345" t="s">
        <v>335</v>
      </c>
      <c r="C45" s="189"/>
      <c r="D45" s="186"/>
      <c r="E45" s="200">
        <v>2</v>
      </c>
      <c r="F45" s="187">
        <f t="shared" si="0"/>
        <v>2</v>
      </c>
      <c r="G45" s="192" t="s">
        <v>189</v>
      </c>
      <c r="H45" s="3"/>
      <c r="I45" s="250"/>
      <c r="J45" s="209"/>
      <c r="K45" s="185"/>
      <c r="L45" s="186"/>
      <c r="M45" s="188"/>
      <c r="N45" s="188">
        <f t="shared" si="1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>
        <v>45346</v>
      </c>
      <c r="B46" s="345" t="s">
        <v>335</v>
      </c>
      <c r="C46" s="189"/>
      <c r="D46" s="188"/>
      <c r="E46" s="200">
        <v>19.5</v>
      </c>
      <c r="F46" s="188">
        <f t="shared" si="0"/>
        <v>19.5</v>
      </c>
      <c r="G46" s="192" t="s">
        <v>189</v>
      </c>
      <c r="I46" s="191"/>
      <c r="J46" s="55"/>
      <c r="K46" s="185"/>
      <c r="L46" s="186"/>
      <c r="M46" s="188"/>
      <c r="N46" s="187">
        <f t="shared" si="1"/>
        <v>0</v>
      </c>
      <c r="O46" s="198"/>
    </row>
    <row r="47" spans="1:42" ht="13" x14ac:dyDescent="0.3">
      <c r="A47" s="250">
        <v>45346</v>
      </c>
      <c r="B47" s="345" t="s">
        <v>331</v>
      </c>
      <c r="C47" s="189"/>
      <c r="D47" s="188"/>
      <c r="E47" s="200">
        <v>2</v>
      </c>
      <c r="F47" s="187">
        <f t="shared" si="0"/>
        <v>2</v>
      </c>
      <c r="G47" s="192" t="s">
        <v>189</v>
      </c>
      <c r="I47" s="191"/>
      <c r="J47" s="55"/>
      <c r="K47" s="185"/>
      <c r="L47" s="186"/>
      <c r="M47" s="188"/>
      <c r="N47" s="188">
        <f t="shared" si="1"/>
        <v>0</v>
      </c>
      <c r="O47" s="198"/>
    </row>
    <row r="48" spans="1:42" ht="13" x14ac:dyDescent="0.3">
      <c r="A48" s="250">
        <v>45346</v>
      </c>
      <c r="B48" s="345" t="s">
        <v>331</v>
      </c>
      <c r="C48" s="189"/>
      <c r="D48" s="188"/>
      <c r="E48" s="200">
        <v>10</v>
      </c>
      <c r="F48" s="187">
        <f t="shared" si="0"/>
        <v>10</v>
      </c>
      <c r="G48" s="192" t="s">
        <v>189</v>
      </c>
      <c r="I48" s="191"/>
      <c r="J48" s="55"/>
      <c r="K48" s="185"/>
      <c r="L48" s="186"/>
      <c r="M48" s="188"/>
      <c r="N48" s="188">
        <f t="shared" si="1"/>
        <v>0</v>
      </c>
      <c r="O48" s="198"/>
    </row>
    <row r="49" spans="1:42" ht="13" x14ac:dyDescent="0.3">
      <c r="A49" s="250">
        <v>45346</v>
      </c>
      <c r="B49" s="345" t="s">
        <v>336</v>
      </c>
      <c r="C49" s="189"/>
      <c r="D49" s="188"/>
      <c r="E49" s="200">
        <v>12</v>
      </c>
      <c r="F49" s="187">
        <f t="shared" si="0"/>
        <v>12</v>
      </c>
      <c r="G49" s="192" t="s">
        <v>189</v>
      </c>
      <c r="I49" s="250"/>
      <c r="J49" s="209"/>
      <c r="K49" s="185"/>
      <c r="L49" s="186"/>
      <c r="M49" s="188"/>
      <c r="N49" s="188">
        <f t="shared" si="1"/>
        <v>0</v>
      </c>
      <c r="O49" s="198"/>
    </row>
    <row r="50" spans="1:42" ht="13" x14ac:dyDescent="0.3">
      <c r="A50" s="250">
        <v>45346</v>
      </c>
      <c r="B50" s="345" t="s">
        <v>336</v>
      </c>
      <c r="C50" s="189"/>
      <c r="D50" s="188">
        <v>15</v>
      </c>
      <c r="E50" s="200"/>
      <c r="F50" s="187">
        <f t="shared" si="0"/>
        <v>15</v>
      </c>
      <c r="G50" s="192" t="s">
        <v>189</v>
      </c>
      <c r="I50" s="191"/>
      <c r="J50" s="55"/>
      <c r="K50" s="185"/>
      <c r="L50" s="186"/>
      <c r="M50" s="188"/>
      <c r="N50" s="188">
        <f t="shared" si="1"/>
        <v>0</v>
      </c>
      <c r="O50" s="198"/>
    </row>
    <row r="51" spans="1:42" ht="13" x14ac:dyDescent="0.3">
      <c r="A51" s="250">
        <v>45346</v>
      </c>
      <c r="B51" s="345" t="s">
        <v>337</v>
      </c>
      <c r="C51" s="189"/>
      <c r="D51" s="188"/>
      <c r="E51" s="200">
        <v>26</v>
      </c>
      <c r="F51" s="187">
        <f t="shared" si="0"/>
        <v>26</v>
      </c>
      <c r="G51" s="192" t="s">
        <v>189</v>
      </c>
      <c r="I51" s="191"/>
      <c r="J51" s="55"/>
      <c r="K51" s="185"/>
      <c r="L51" s="186"/>
      <c r="M51" s="188"/>
      <c r="N51" s="188">
        <f t="shared" si="1"/>
        <v>0</v>
      </c>
      <c r="O51" s="198"/>
    </row>
    <row r="52" spans="1:42" ht="13" x14ac:dyDescent="0.3">
      <c r="A52" s="250"/>
      <c r="B52" s="345"/>
      <c r="C52" s="189"/>
      <c r="D52" s="188"/>
      <c r="E52" s="200"/>
      <c r="F52" s="187">
        <f t="shared" si="0"/>
        <v>0</v>
      </c>
      <c r="G52" s="192"/>
      <c r="I52" s="250"/>
      <c r="J52" s="209"/>
      <c r="K52" s="185"/>
      <c r="L52" s="186"/>
      <c r="M52" s="188"/>
      <c r="N52" s="188">
        <f t="shared" si="1"/>
        <v>0</v>
      </c>
      <c r="O52" s="198"/>
    </row>
    <row r="53" spans="1:42" s="154" customFormat="1" ht="13" x14ac:dyDescent="0.3">
      <c r="A53" s="250"/>
      <c r="B53" s="345"/>
      <c r="C53" s="189"/>
      <c r="D53" s="186"/>
      <c r="E53" s="200"/>
      <c r="F53" s="187">
        <f t="shared" si="0"/>
        <v>0</v>
      </c>
      <c r="G53" s="192"/>
      <c r="H53" s="3"/>
      <c r="I53" s="250"/>
      <c r="J53" s="209"/>
      <c r="K53" s="185"/>
      <c r="L53" s="186"/>
      <c r="M53" s="188"/>
      <c r="N53" s="188">
        <f t="shared" si="1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0"/>
      <c r="B54" s="345"/>
      <c r="C54" s="189"/>
      <c r="D54" s="186"/>
      <c r="E54" s="200"/>
      <c r="F54" s="187">
        <f t="shared" si="0"/>
        <v>0</v>
      </c>
      <c r="G54" s="192"/>
      <c r="I54" s="191"/>
      <c r="J54" s="55"/>
      <c r="K54" s="185"/>
      <c r="L54" s="186"/>
      <c r="M54" s="188"/>
      <c r="N54" s="188">
        <f t="shared" si="1"/>
        <v>0</v>
      </c>
      <c r="O54" s="198"/>
    </row>
    <row r="55" spans="1:42" s="3" customFormat="1" ht="13" thickBot="1" x14ac:dyDescent="0.3">
      <c r="A55" s="193"/>
      <c r="B55" s="194" t="s">
        <v>5</v>
      </c>
      <c r="C55" s="195">
        <f>SUM(C4:C54)</f>
        <v>0</v>
      </c>
      <c r="D55" s="195">
        <f>SUM(D4:D54)</f>
        <v>1491.1999999999998</v>
      </c>
      <c r="E55" s="195">
        <f>SUM(E4:E54)</f>
        <v>764.6</v>
      </c>
      <c r="F55" s="196">
        <f>SUM(C55:E55)</f>
        <v>2255.7999999999997</v>
      </c>
      <c r="G55" s="197"/>
      <c r="I55" s="193"/>
      <c r="J55" s="194" t="s">
        <v>5</v>
      </c>
      <c r="K55" s="195">
        <f>SUM(K4:K54)</f>
        <v>698.31000000000006</v>
      </c>
      <c r="L55" s="195">
        <f>SUM(L4:L54)</f>
        <v>129</v>
      </c>
      <c r="M55" s="195">
        <f>SUM(M4:M54)</f>
        <v>100</v>
      </c>
      <c r="N55" s="196">
        <f>SUM(N4:N54)</f>
        <v>927.31000000000006</v>
      </c>
      <c r="O55" s="197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6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6"/>
    </row>
    <row r="73" spans="4:16" s="3" customFormat="1" x14ac:dyDescent="0.25">
      <c r="D73" s="1"/>
      <c r="E73" s="1"/>
      <c r="L73" s="1"/>
      <c r="M73" s="1"/>
      <c r="P73" s="346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BFBD-1F44-4A45-BEC2-7BF0DD92EADD}">
  <dimension ref="A1:DI120"/>
  <sheetViews>
    <sheetView showGridLines="0" zoomScaleNormal="100" workbookViewId="0">
      <pane ySplit="2" topLeftCell="A18" activePane="bottomLeft" state="frozen"/>
      <selection activeCell="O19" sqref="O19"/>
      <selection pane="bottomLeft" activeCell="B42" sqref="B42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3" s="6" customFormat="1" ht="25" customHeight="1" x14ac:dyDescent="0.25">
      <c r="A1" s="497" t="s">
        <v>178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3" s="3" customFormat="1" ht="12.75" customHeight="1" thickBot="1" x14ac:dyDescent="0.3">
      <c r="A2" s="241"/>
      <c r="B2" s="241"/>
      <c r="C2" s="156"/>
      <c r="D2" s="27"/>
      <c r="E2" s="157"/>
      <c r="L2" s="5"/>
    </row>
    <row r="3" spans="1:113" s="6" customFormat="1" ht="46" customHeight="1" thickTop="1" thickBot="1" x14ac:dyDescent="0.3">
      <c r="A3" s="292" t="s">
        <v>8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tr">
        <f>' 01 2024'!H3</f>
        <v>Contributions Normales</v>
      </c>
      <c r="I3" s="267" t="str">
        <f>' 01 2024'!I3</f>
        <v>Ventes Littérature</v>
      </c>
      <c r="J3" s="267" t="str">
        <f>' 01 2024'!J3</f>
        <v>Recettes Fêtes IGPB</v>
      </c>
      <c r="K3" s="267" t="str">
        <f>' 01 2024'!K3</f>
        <v>Chapeaux Réunion IGPB</v>
      </c>
      <c r="L3" s="267" t="str">
        <f>' 01 2024'!L3</f>
        <v>Recettes Exeption- nelles</v>
      </c>
      <c r="M3" s="267" t="str">
        <f>' 01 2024'!M3</f>
        <v>Virements Internes Livert A</v>
      </c>
      <c r="N3" s="269" t="str">
        <f>' 01 2024'!N3</f>
        <v>Reports Caisse +       BNP( N-1)</v>
      </c>
      <c r="O3" s="426" t="str">
        <f>' 01 2024'!O3</f>
        <v xml:space="preserve">Location local Sauton + charges </v>
      </c>
      <c r="P3" s="268" t="str">
        <f>' 01 2024'!P3</f>
        <v>Electicité - Eaux Local Sauton</v>
      </c>
      <c r="Q3" s="268" t="str">
        <f>' 01 2024'!Q3</f>
        <v>Entretien équipement IGPB, Petits travaux</v>
      </c>
      <c r="R3" s="268" t="str">
        <f>' 01 2024'!R3</f>
        <v>Achat de littérature BSG+ Médailles</v>
      </c>
      <c r="S3" s="268" t="str">
        <f>' 01 2024'!S3</f>
        <v>Achat de littérature Hors (BSG &amp; Médailles)</v>
      </c>
      <c r="T3" s="268" t="str">
        <f>' 01 2024'!T3</f>
        <v>Dépenses Fêtes IGPB</v>
      </c>
      <c r="U3" s="268" t="str">
        <f>' 01 2024'!U3</f>
        <v>Informatique, Téléphone, Abonnement Internet</v>
      </c>
      <c r="V3" s="268" t="str">
        <f>' 01 2024'!V3</f>
        <v>Frais Secrétariat, Lingettes, Gel …</v>
      </c>
      <c r="W3" s="268" t="str">
        <f>' 01 2024'!W3</f>
        <v>Location Salles Réunions</v>
      </c>
      <c r="X3" s="268" t="str">
        <f>' 01 2024'!X3</f>
        <v>Transport parking</v>
      </c>
      <c r="Y3" s="268" t="str">
        <f>' 01 2024'!Y3</f>
        <v>Frais Bancaires</v>
      </c>
      <c r="Z3" s="268" t="str">
        <f>' 01 2024'!Z3</f>
        <v>Virements internes</v>
      </c>
      <c r="AA3" s="269" t="str">
        <f>' 01 2024'!AA3</f>
        <v>Dépenses exception- nelles</v>
      </c>
      <c r="AB3" s="268" t="str">
        <f>' 01 2024'!AB3</f>
        <v>Evolutions Informatiques (1500 €)</v>
      </c>
      <c r="AC3" s="269" t="str">
        <f>' 01 2024'!AC3</f>
        <v>Gros Travaux Sauton (3000 €)</v>
      </c>
    </row>
    <row r="4" spans="1:113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282" t="s">
        <v>33</v>
      </c>
      <c r="AB4" s="32" t="s">
        <v>138</v>
      </c>
      <c r="AC4" s="282" t="s">
        <v>138</v>
      </c>
    </row>
    <row r="5" spans="1:113" s="7" customFormat="1" ht="15" customHeight="1" thickBot="1" x14ac:dyDescent="0.3">
      <c r="A5" s="246" t="s">
        <v>34</v>
      </c>
      <c r="B5" s="46" t="s">
        <v>35</v>
      </c>
      <c r="C5" s="247"/>
      <c r="D5" s="256">
        <f>' 01 2024'!D118</f>
        <v>11749.170000000011</v>
      </c>
      <c r="E5" s="169"/>
      <c r="F5" s="170">
        <f>' 01 2024'!F118</f>
        <v>124.98000000000161</v>
      </c>
      <c r="G5" s="257"/>
      <c r="H5" s="271"/>
      <c r="I5" s="171"/>
      <c r="J5" s="171"/>
      <c r="K5" s="171"/>
      <c r="L5" s="172"/>
      <c r="M5" s="171"/>
      <c r="N5" s="272">
        <f>SUM(D5:F5)</f>
        <v>11874.150000000012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4"/>
      <c r="AB5" s="175"/>
      <c r="AC5" s="284"/>
      <c r="AD5" s="8"/>
      <c r="AE5" s="8"/>
    </row>
    <row r="6" spans="1:113" s="162" customFormat="1" ht="12" customHeight="1" x14ac:dyDescent="0.25">
      <c r="A6" s="248">
        <v>45324</v>
      </c>
      <c r="B6" s="201" t="s">
        <v>314</v>
      </c>
      <c r="C6" s="249" t="s">
        <v>189</v>
      </c>
      <c r="D6" s="258">
        <v>30</v>
      </c>
      <c r="E6" s="202"/>
      <c r="F6" s="203"/>
      <c r="G6" s="259"/>
      <c r="H6" s="273">
        <v>30</v>
      </c>
      <c r="I6" s="204"/>
      <c r="J6" s="204"/>
      <c r="K6" s="204"/>
      <c r="L6" s="205"/>
      <c r="M6" s="204"/>
      <c r="N6" s="274"/>
      <c r="O6" s="285"/>
      <c r="P6" s="206"/>
      <c r="Q6" s="206"/>
      <c r="R6" s="206"/>
      <c r="S6" s="206"/>
      <c r="T6" s="207"/>
      <c r="U6" s="206"/>
      <c r="V6" s="208"/>
      <c r="W6" s="206"/>
      <c r="X6" s="206"/>
      <c r="Y6" s="206"/>
      <c r="Z6" s="206"/>
      <c r="AA6" s="286"/>
      <c r="AB6" s="206"/>
      <c r="AC6" s="286"/>
      <c r="AD6" s="160"/>
      <c r="AE6" s="160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</row>
    <row r="7" spans="1:113" s="162" customFormat="1" ht="12" customHeight="1" x14ac:dyDescent="0.25">
      <c r="A7" s="440">
        <v>45324</v>
      </c>
      <c r="B7" s="441" t="s">
        <v>270</v>
      </c>
      <c r="C7" s="442" t="s">
        <v>189</v>
      </c>
      <c r="D7" s="443"/>
      <c r="E7" s="444">
        <v>18.98</v>
      </c>
      <c r="F7" s="445"/>
      <c r="G7" s="446"/>
      <c r="H7" s="447"/>
      <c r="I7" s="448"/>
      <c r="J7" s="448"/>
      <c r="K7" s="448"/>
      <c r="L7" s="449"/>
      <c r="M7" s="448"/>
      <c r="N7" s="454"/>
      <c r="O7" s="458"/>
      <c r="P7" s="456"/>
      <c r="Q7" s="450"/>
      <c r="R7" s="450"/>
      <c r="S7" s="450"/>
      <c r="T7" s="451"/>
      <c r="U7" s="450">
        <v>18.98</v>
      </c>
      <c r="V7" s="452"/>
      <c r="W7" s="450"/>
      <c r="X7" s="450"/>
      <c r="Y7" s="450"/>
      <c r="Z7" s="450"/>
      <c r="AA7" s="453"/>
      <c r="AB7" s="450"/>
      <c r="AC7" s="453"/>
      <c r="AD7" s="160"/>
      <c r="AE7" s="160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</row>
    <row r="8" spans="1:113" s="162" customFormat="1" ht="12" customHeight="1" x14ac:dyDescent="0.25">
      <c r="A8" s="440">
        <v>45324</v>
      </c>
      <c r="B8" s="441" t="s">
        <v>271</v>
      </c>
      <c r="C8" s="442" t="s">
        <v>189</v>
      </c>
      <c r="D8" s="443">
        <v>66</v>
      </c>
      <c r="E8" s="444"/>
      <c r="F8" s="445"/>
      <c r="G8" s="446"/>
      <c r="H8" s="447"/>
      <c r="I8" s="448">
        <v>66</v>
      </c>
      <c r="J8" s="448"/>
      <c r="K8" s="448"/>
      <c r="L8" s="449"/>
      <c r="M8" s="448"/>
      <c r="N8" s="454"/>
      <c r="O8" s="458"/>
      <c r="P8" s="456"/>
      <c r="Q8" s="450"/>
      <c r="R8" s="450"/>
      <c r="S8" s="450"/>
      <c r="T8" s="451"/>
      <c r="U8" s="450"/>
      <c r="V8" s="452"/>
      <c r="W8" s="450"/>
      <c r="X8" s="450"/>
      <c r="Y8" s="450"/>
      <c r="Z8" s="450"/>
      <c r="AA8" s="453"/>
      <c r="AB8" s="450"/>
      <c r="AC8" s="453"/>
      <c r="AD8" s="160"/>
      <c r="AE8" s="160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</row>
    <row r="9" spans="1:113" s="162" customFormat="1" ht="12" customHeight="1" x14ac:dyDescent="0.25">
      <c r="A9" s="440">
        <v>45324</v>
      </c>
      <c r="B9" s="441" t="s">
        <v>272</v>
      </c>
      <c r="C9" s="442" t="s">
        <v>189</v>
      </c>
      <c r="D9" s="443"/>
      <c r="E9" s="444"/>
      <c r="F9" s="445">
        <v>2.2999999999999998</v>
      </c>
      <c r="G9" s="446"/>
      <c r="H9" s="447"/>
      <c r="I9" s="448">
        <v>2.2999999999999998</v>
      </c>
      <c r="J9" s="448"/>
      <c r="K9" s="448"/>
      <c r="L9" s="449"/>
      <c r="M9" s="448"/>
      <c r="N9" s="454"/>
      <c r="O9" s="458"/>
      <c r="P9" s="456"/>
      <c r="Q9" s="450"/>
      <c r="R9" s="450"/>
      <c r="S9" s="450"/>
      <c r="T9" s="451"/>
      <c r="U9" s="450"/>
      <c r="V9" s="452"/>
      <c r="W9" s="450"/>
      <c r="X9" s="450"/>
      <c r="Y9" s="450"/>
      <c r="Z9" s="450"/>
      <c r="AA9" s="453"/>
      <c r="AB9" s="450"/>
      <c r="AC9" s="453"/>
      <c r="AD9" s="160"/>
      <c r="AE9" s="160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</row>
    <row r="10" spans="1:113" s="162" customFormat="1" ht="12" customHeight="1" x14ac:dyDescent="0.25">
      <c r="A10" s="440">
        <v>45324</v>
      </c>
      <c r="B10" s="441" t="s">
        <v>274</v>
      </c>
      <c r="C10" s="442" t="s">
        <v>189</v>
      </c>
      <c r="D10" s="443"/>
      <c r="E10" s="444"/>
      <c r="F10" s="445">
        <v>8.5</v>
      </c>
      <c r="G10" s="446"/>
      <c r="H10" s="447"/>
      <c r="I10" s="448">
        <v>8.5</v>
      </c>
      <c r="J10" s="448"/>
      <c r="K10" s="448"/>
      <c r="L10" s="449"/>
      <c r="M10" s="448"/>
      <c r="N10" s="454"/>
      <c r="O10" s="458"/>
      <c r="P10" s="456"/>
      <c r="Q10" s="450"/>
      <c r="R10" s="450"/>
      <c r="S10" s="450"/>
      <c r="T10" s="451"/>
      <c r="U10" s="450"/>
      <c r="V10" s="452"/>
      <c r="W10" s="450"/>
      <c r="X10" s="450"/>
      <c r="Y10" s="450"/>
      <c r="Z10" s="450"/>
      <c r="AA10" s="453"/>
      <c r="AB10" s="450"/>
      <c r="AC10" s="453"/>
      <c r="AD10" s="160"/>
      <c r="AE10" s="160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</row>
    <row r="11" spans="1:113" s="162" customFormat="1" ht="12" customHeight="1" x14ac:dyDescent="0.25">
      <c r="A11" s="440">
        <v>45324</v>
      </c>
      <c r="B11" s="441" t="s">
        <v>273</v>
      </c>
      <c r="C11" s="251" t="s">
        <v>189</v>
      </c>
      <c r="D11" s="260"/>
      <c r="E11" s="199"/>
      <c r="F11" s="200">
        <v>1.7</v>
      </c>
      <c r="G11" s="261"/>
      <c r="H11" s="275"/>
      <c r="I11" s="173">
        <v>1.7</v>
      </c>
      <c r="J11" s="173"/>
      <c r="K11" s="174"/>
      <c r="L11" s="173"/>
      <c r="M11" s="173"/>
      <c r="N11" s="455"/>
      <c r="O11" s="275"/>
      <c r="P11" s="457"/>
      <c r="Q11" s="177"/>
      <c r="R11" s="177"/>
      <c r="S11" s="177"/>
      <c r="T11" s="177"/>
      <c r="U11" s="210"/>
      <c r="V11" s="177"/>
      <c r="W11" s="178"/>
      <c r="X11" s="177"/>
      <c r="Y11" s="177"/>
      <c r="Z11" s="177"/>
      <c r="AA11" s="288"/>
      <c r="AB11" s="177"/>
      <c r="AC11" s="288"/>
      <c r="AD11" s="160"/>
      <c r="AE11" s="160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</row>
    <row r="12" spans="1:113" s="162" customFormat="1" ht="12" customHeight="1" x14ac:dyDescent="0.25">
      <c r="A12" s="440">
        <v>45324</v>
      </c>
      <c r="B12" s="441" t="s">
        <v>275</v>
      </c>
      <c r="C12" s="251" t="s">
        <v>189</v>
      </c>
      <c r="D12" s="260"/>
      <c r="E12" s="199"/>
      <c r="F12" s="200">
        <v>18.7</v>
      </c>
      <c r="G12" s="261"/>
      <c r="H12" s="275"/>
      <c r="I12" s="173">
        <v>18.7</v>
      </c>
      <c r="J12" s="173"/>
      <c r="K12" s="174"/>
      <c r="L12" s="173"/>
      <c r="M12" s="173"/>
      <c r="N12" s="455"/>
      <c r="O12" s="275"/>
      <c r="P12" s="457"/>
      <c r="Q12" s="177"/>
      <c r="R12" s="177"/>
      <c r="S12" s="177"/>
      <c r="T12" s="177"/>
      <c r="U12" s="210"/>
      <c r="V12" s="177"/>
      <c r="W12" s="178"/>
      <c r="X12" s="177"/>
      <c r="Y12" s="177"/>
      <c r="Z12" s="177"/>
      <c r="AA12" s="288"/>
      <c r="AB12" s="177"/>
      <c r="AC12" s="288"/>
      <c r="AD12" s="160"/>
      <c r="AE12" s="160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</row>
    <row r="13" spans="1:113" s="162" customFormat="1" ht="12" customHeight="1" x14ac:dyDescent="0.25">
      <c r="A13" s="440">
        <v>45324</v>
      </c>
      <c r="B13" s="441" t="s">
        <v>276</v>
      </c>
      <c r="C13" s="251" t="s">
        <v>189</v>
      </c>
      <c r="D13" s="260"/>
      <c r="E13" s="199"/>
      <c r="F13" s="200">
        <v>52</v>
      </c>
      <c r="G13" s="261"/>
      <c r="H13" s="275"/>
      <c r="I13" s="173">
        <v>52</v>
      </c>
      <c r="J13" s="173"/>
      <c r="K13" s="174"/>
      <c r="L13" s="173"/>
      <c r="M13" s="173"/>
      <c r="N13" s="455"/>
      <c r="O13" s="275"/>
      <c r="P13" s="457"/>
      <c r="Q13" s="177"/>
      <c r="R13" s="177"/>
      <c r="S13" s="177"/>
      <c r="T13" s="177"/>
      <c r="U13" s="210"/>
      <c r="V13" s="177"/>
      <c r="W13" s="178"/>
      <c r="X13" s="177"/>
      <c r="Y13" s="177"/>
      <c r="Z13" s="177"/>
      <c r="AA13" s="288"/>
      <c r="AB13" s="177"/>
      <c r="AC13" s="288"/>
      <c r="AD13" s="160"/>
      <c r="AE13" s="160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</row>
    <row r="14" spans="1:113" s="162" customFormat="1" ht="12" customHeight="1" x14ac:dyDescent="0.25">
      <c r="A14" s="440">
        <v>45324</v>
      </c>
      <c r="B14" s="441" t="s">
        <v>277</v>
      </c>
      <c r="C14" s="251" t="s">
        <v>189</v>
      </c>
      <c r="D14" s="260">
        <v>533.4</v>
      </c>
      <c r="E14" s="199"/>
      <c r="F14" s="200"/>
      <c r="G14" s="261"/>
      <c r="H14" s="275"/>
      <c r="I14" s="173">
        <v>533.4</v>
      </c>
      <c r="J14" s="173"/>
      <c r="K14" s="174"/>
      <c r="L14" s="173"/>
      <c r="M14" s="173"/>
      <c r="N14" s="455"/>
      <c r="O14" s="275"/>
      <c r="P14" s="457"/>
      <c r="Q14" s="177"/>
      <c r="R14" s="177"/>
      <c r="S14" s="177"/>
      <c r="T14" s="177"/>
      <c r="U14" s="210"/>
      <c r="V14" s="177"/>
      <c r="W14" s="178"/>
      <c r="X14" s="177"/>
      <c r="Y14" s="177"/>
      <c r="Z14" s="177"/>
      <c r="AA14" s="288"/>
      <c r="AB14" s="177"/>
      <c r="AC14" s="288"/>
      <c r="AD14" s="160"/>
      <c r="AE14" s="160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</row>
    <row r="15" spans="1:113" s="162" customFormat="1" ht="12" customHeight="1" x14ac:dyDescent="0.25">
      <c r="A15" s="440">
        <v>45324</v>
      </c>
      <c r="B15" s="441" t="s">
        <v>278</v>
      </c>
      <c r="C15" s="251" t="s">
        <v>189</v>
      </c>
      <c r="D15" s="260"/>
      <c r="E15" s="199"/>
      <c r="F15" s="200">
        <v>3.6</v>
      </c>
      <c r="G15" s="261"/>
      <c r="H15" s="275"/>
      <c r="I15" s="173">
        <v>3.6</v>
      </c>
      <c r="J15" s="173"/>
      <c r="K15" s="174"/>
      <c r="L15" s="173"/>
      <c r="M15" s="173"/>
      <c r="N15" s="455"/>
      <c r="O15" s="275"/>
      <c r="P15" s="457"/>
      <c r="Q15" s="177"/>
      <c r="R15" s="177"/>
      <c r="S15" s="177"/>
      <c r="T15" s="177"/>
      <c r="U15" s="210"/>
      <c r="V15" s="177"/>
      <c r="W15" s="178"/>
      <c r="X15" s="177"/>
      <c r="Y15" s="177"/>
      <c r="Z15" s="177"/>
      <c r="AA15" s="288"/>
      <c r="AB15" s="177"/>
      <c r="AC15" s="288"/>
      <c r="AD15" s="160"/>
      <c r="AE15" s="160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</row>
    <row r="16" spans="1:113" s="162" customFormat="1" ht="12" customHeight="1" x14ac:dyDescent="0.25">
      <c r="A16" s="440">
        <v>45324</v>
      </c>
      <c r="B16" s="441" t="s">
        <v>279</v>
      </c>
      <c r="C16" s="251" t="s">
        <v>189</v>
      </c>
      <c r="D16" s="260"/>
      <c r="E16" s="199"/>
      <c r="F16" s="200">
        <v>26.4</v>
      </c>
      <c r="G16" s="261"/>
      <c r="H16" s="275"/>
      <c r="I16" s="173">
        <v>26.4</v>
      </c>
      <c r="J16" s="173"/>
      <c r="K16" s="174"/>
      <c r="L16" s="173"/>
      <c r="M16" s="173"/>
      <c r="N16" s="455"/>
      <c r="O16" s="275"/>
      <c r="P16" s="457"/>
      <c r="Q16" s="177"/>
      <c r="R16" s="177"/>
      <c r="S16" s="177"/>
      <c r="T16" s="177"/>
      <c r="U16" s="210"/>
      <c r="V16" s="177"/>
      <c r="W16" s="178"/>
      <c r="X16" s="177"/>
      <c r="Y16" s="177"/>
      <c r="Z16" s="177"/>
      <c r="AA16" s="288"/>
      <c r="AB16" s="177"/>
      <c r="AC16" s="288"/>
      <c r="AD16" s="160"/>
      <c r="AE16" s="160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</row>
    <row r="17" spans="1:113" s="162" customFormat="1" ht="12" customHeight="1" x14ac:dyDescent="0.25">
      <c r="A17" s="440">
        <v>45324</v>
      </c>
      <c r="B17" s="441" t="s">
        <v>280</v>
      </c>
      <c r="C17" s="251" t="s">
        <v>189</v>
      </c>
      <c r="D17" s="260">
        <v>23.5</v>
      </c>
      <c r="E17" s="199"/>
      <c r="F17" s="200"/>
      <c r="G17" s="261"/>
      <c r="H17" s="275"/>
      <c r="I17" s="173">
        <v>23.5</v>
      </c>
      <c r="J17" s="173"/>
      <c r="K17" s="174"/>
      <c r="L17" s="173"/>
      <c r="M17" s="173"/>
      <c r="N17" s="455"/>
      <c r="O17" s="275"/>
      <c r="P17" s="457"/>
      <c r="Q17" s="177"/>
      <c r="R17" s="177"/>
      <c r="S17" s="177"/>
      <c r="T17" s="177"/>
      <c r="U17" s="210"/>
      <c r="V17" s="177"/>
      <c r="W17" s="178"/>
      <c r="X17" s="177"/>
      <c r="Y17" s="177"/>
      <c r="Z17" s="177"/>
      <c r="AA17" s="288"/>
      <c r="AB17" s="177"/>
      <c r="AC17" s="288"/>
      <c r="AD17" s="160"/>
      <c r="AE17" s="160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</row>
    <row r="18" spans="1:113" s="162" customFormat="1" ht="12" customHeight="1" x14ac:dyDescent="0.25">
      <c r="A18" s="440">
        <v>45324</v>
      </c>
      <c r="B18" s="441" t="s">
        <v>281</v>
      </c>
      <c r="C18" s="251" t="s">
        <v>189</v>
      </c>
      <c r="D18" s="260">
        <v>30</v>
      </c>
      <c r="E18" s="199"/>
      <c r="F18" s="200"/>
      <c r="G18" s="261"/>
      <c r="H18" s="275"/>
      <c r="I18" s="173">
        <v>30</v>
      </c>
      <c r="J18" s="173"/>
      <c r="K18" s="174"/>
      <c r="L18" s="173"/>
      <c r="M18" s="173"/>
      <c r="N18" s="455"/>
      <c r="O18" s="275"/>
      <c r="P18" s="457"/>
      <c r="Q18" s="177"/>
      <c r="R18" s="177"/>
      <c r="S18" s="177"/>
      <c r="T18" s="177"/>
      <c r="U18" s="210"/>
      <c r="V18" s="177"/>
      <c r="W18" s="178"/>
      <c r="X18" s="177"/>
      <c r="Y18" s="177"/>
      <c r="Z18" s="177"/>
      <c r="AA18" s="288"/>
      <c r="AB18" s="177"/>
      <c r="AC18" s="288"/>
      <c r="AD18" s="160"/>
      <c r="AE18" s="160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</row>
    <row r="19" spans="1:113" s="162" customFormat="1" ht="12" customHeight="1" x14ac:dyDescent="0.25">
      <c r="A19" s="440">
        <v>45324</v>
      </c>
      <c r="B19" s="441" t="s">
        <v>282</v>
      </c>
      <c r="C19" s="251" t="s">
        <v>189</v>
      </c>
      <c r="D19" s="260"/>
      <c r="E19" s="199"/>
      <c r="F19" s="200">
        <v>38.9</v>
      </c>
      <c r="G19" s="261"/>
      <c r="H19" s="275"/>
      <c r="I19" s="173">
        <v>38.9</v>
      </c>
      <c r="J19" s="173"/>
      <c r="K19" s="174"/>
      <c r="L19" s="173"/>
      <c r="M19" s="173"/>
      <c r="N19" s="455"/>
      <c r="O19" s="275"/>
      <c r="P19" s="457"/>
      <c r="Q19" s="177"/>
      <c r="R19" s="177"/>
      <c r="S19" s="177"/>
      <c r="T19" s="177"/>
      <c r="U19" s="210"/>
      <c r="V19" s="177"/>
      <c r="W19" s="178"/>
      <c r="X19" s="177"/>
      <c r="Y19" s="177"/>
      <c r="Z19" s="177"/>
      <c r="AA19" s="288"/>
      <c r="AB19" s="177"/>
      <c r="AC19" s="288"/>
      <c r="AD19" s="160"/>
      <c r="AE19" s="160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</row>
    <row r="20" spans="1:113" s="162" customFormat="1" ht="12" customHeight="1" x14ac:dyDescent="0.25">
      <c r="A20" s="440">
        <v>45324</v>
      </c>
      <c r="B20" s="441" t="s">
        <v>283</v>
      </c>
      <c r="C20" s="251" t="s">
        <v>189</v>
      </c>
      <c r="D20" s="260"/>
      <c r="E20" s="199"/>
      <c r="F20" s="200">
        <v>44</v>
      </c>
      <c r="G20" s="261"/>
      <c r="H20" s="275"/>
      <c r="I20" s="173">
        <v>44</v>
      </c>
      <c r="J20" s="173"/>
      <c r="K20" s="174"/>
      <c r="L20" s="173"/>
      <c r="M20" s="173"/>
      <c r="N20" s="455"/>
      <c r="O20" s="275"/>
      <c r="P20" s="457"/>
      <c r="Q20" s="177"/>
      <c r="R20" s="177"/>
      <c r="S20" s="177"/>
      <c r="T20" s="177"/>
      <c r="U20" s="210"/>
      <c r="V20" s="177"/>
      <c r="W20" s="178"/>
      <c r="X20" s="177"/>
      <c r="Y20" s="177"/>
      <c r="Z20" s="177"/>
      <c r="AA20" s="288"/>
      <c r="AB20" s="177"/>
      <c r="AC20" s="288"/>
      <c r="AD20" s="160"/>
      <c r="AE20" s="160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</row>
    <row r="21" spans="1:113" s="162" customFormat="1" ht="12" customHeight="1" x14ac:dyDescent="0.25">
      <c r="A21" s="440">
        <v>45324</v>
      </c>
      <c r="B21" s="441" t="s">
        <v>284</v>
      </c>
      <c r="C21" s="251" t="s">
        <v>189</v>
      </c>
      <c r="D21" s="260">
        <v>132.9</v>
      </c>
      <c r="E21" s="199"/>
      <c r="F21" s="200"/>
      <c r="G21" s="261"/>
      <c r="H21" s="275"/>
      <c r="I21" s="173">
        <v>132.9</v>
      </c>
      <c r="J21" s="173"/>
      <c r="K21" s="174"/>
      <c r="L21" s="173"/>
      <c r="M21" s="173"/>
      <c r="N21" s="455"/>
      <c r="O21" s="275"/>
      <c r="P21" s="457"/>
      <c r="Q21" s="177"/>
      <c r="R21" s="177"/>
      <c r="S21" s="177"/>
      <c r="T21" s="177"/>
      <c r="U21" s="210"/>
      <c r="V21" s="177"/>
      <c r="W21" s="178"/>
      <c r="X21" s="177"/>
      <c r="Y21" s="177"/>
      <c r="Z21" s="177"/>
      <c r="AA21" s="288"/>
      <c r="AB21" s="177"/>
      <c r="AC21" s="288"/>
      <c r="AD21" s="160"/>
      <c r="AE21" s="160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</row>
    <row r="22" spans="1:113" s="162" customFormat="1" ht="12" customHeight="1" x14ac:dyDescent="0.25">
      <c r="A22" s="440">
        <v>45324</v>
      </c>
      <c r="B22" s="441" t="s">
        <v>296</v>
      </c>
      <c r="C22" s="251" t="s">
        <v>189</v>
      </c>
      <c r="D22" s="260">
        <v>90.98</v>
      </c>
      <c r="E22" s="199"/>
      <c r="F22" s="200"/>
      <c r="G22" s="261"/>
      <c r="H22" s="275">
        <v>90.98</v>
      </c>
      <c r="I22" s="173"/>
      <c r="J22" s="173"/>
      <c r="K22" s="174"/>
      <c r="L22" s="173"/>
      <c r="M22" s="173"/>
      <c r="N22" s="455"/>
      <c r="O22" s="275"/>
      <c r="P22" s="457"/>
      <c r="Q22" s="177"/>
      <c r="R22" s="177"/>
      <c r="S22" s="177"/>
      <c r="T22" s="177"/>
      <c r="U22" s="210"/>
      <c r="V22" s="177"/>
      <c r="W22" s="178"/>
      <c r="X22" s="177"/>
      <c r="Y22" s="177"/>
      <c r="Z22" s="177"/>
      <c r="AA22" s="288"/>
      <c r="AB22" s="177"/>
      <c r="AC22" s="288"/>
      <c r="AD22" s="160"/>
      <c r="AE22" s="160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</row>
    <row r="23" spans="1:113" s="162" customFormat="1" ht="12" customHeight="1" x14ac:dyDescent="0.25">
      <c r="A23" s="440">
        <v>45325</v>
      </c>
      <c r="B23" s="441" t="s">
        <v>320</v>
      </c>
      <c r="C23" s="251" t="s">
        <v>189</v>
      </c>
      <c r="D23" s="260"/>
      <c r="E23" s="199"/>
      <c r="F23" s="200"/>
      <c r="G23" s="261">
        <v>37.590000000000003</v>
      </c>
      <c r="H23" s="275"/>
      <c r="I23" s="173"/>
      <c r="J23" s="173"/>
      <c r="K23" s="174"/>
      <c r="L23" s="173"/>
      <c r="M23" s="173"/>
      <c r="N23" s="455"/>
      <c r="O23" s="275"/>
      <c r="P23" s="457"/>
      <c r="Q23" s="177"/>
      <c r="R23" s="177"/>
      <c r="S23" s="177"/>
      <c r="T23" s="177"/>
      <c r="U23" s="210"/>
      <c r="V23" s="177">
        <v>37.590000000000003</v>
      </c>
      <c r="W23" s="178"/>
      <c r="X23" s="177"/>
      <c r="Y23" s="177"/>
      <c r="Z23" s="177"/>
      <c r="AA23" s="288"/>
      <c r="AB23" s="177"/>
      <c r="AC23" s="288"/>
      <c r="AD23" s="160"/>
      <c r="AE23" s="160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</row>
    <row r="24" spans="1:113" s="162" customFormat="1" ht="12" customHeight="1" x14ac:dyDescent="0.25">
      <c r="A24" s="440">
        <v>45325</v>
      </c>
      <c r="B24" s="441" t="s">
        <v>204</v>
      </c>
      <c r="C24" s="251" t="s">
        <v>189</v>
      </c>
      <c r="D24" s="260">
        <v>70</v>
      </c>
      <c r="E24" s="199"/>
      <c r="F24" s="200"/>
      <c r="G24" s="261"/>
      <c r="H24" s="275">
        <v>70</v>
      </c>
      <c r="I24" s="173"/>
      <c r="J24" s="173"/>
      <c r="K24" s="174"/>
      <c r="L24" s="173"/>
      <c r="M24" s="173"/>
      <c r="N24" s="455"/>
      <c r="O24" s="275"/>
      <c r="P24" s="457"/>
      <c r="Q24" s="177"/>
      <c r="R24" s="177"/>
      <c r="S24" s="177"/>
      <c r="T24" s="177"/>
      <c r="U24" s="210"/>
      <c r="V24" s="177"/>
      <c r="W24" s="178"/>
      <c r="X24" s="177"/>
      <c r="Y24" s="177"/>
      <c r="Z24" s="177"/>
      <c r="AA24" s="288"/>
      <c r="AB24" s="177"/>
      <c r="AC24" s="288"/>
      <c r="AD24" s="160"/>
      <c r="AE24" s="160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</row>
    <row r="25" spans="1:113" s="162" customFormat="1" ht="12" customHeight="1" x14ac:dyDescent="0.25">
      <c r="A25" s="440">
        <v>45325</v>
      </c>
      <c r="B25" s="441" t="s">
        <v>297</v>
      </c>
      <c r="C25" s="251" t="s">
        <v>189</v>
      </c>
      <c r="D25" s="260">
        <v>30</v>
      </c>
      <c r="E25" s="199"/>
      <c r="F25" s="200"/>
      <c r="G25" s="261"/>
      <c r="H25" s="275">
        <v>30</v>
      </c>
      <c r="I25" s="173"/>
      <c r="J25" s="173"/>
      <c r="K25" s="174"/>
      <c r="L25" s="173"/>
      <c r="M25" s="173"/>
      <c r="N25" s="455"/>
      <c r="O25" s="275"/>
      <c r="P25" s="457"/>
      <c r="Q25" s="177"/>
      <c r="R25" s="177"/>
      <c r="S25" s="177"/>
      <c r="T25" s="177"/>
      <c r="U25" s="210"/>
      <c r="V25" s="177"/>
      <c r="W25" s="178"/>
      <c r="X25" s="177"/>
      <c r="Y25" s="177"/>
      <c r="Z25" s="177"/>
      <c r="AA25" s="288"/>
      <c r="AB25" s="177"/>
      <c r="AC25" s="288"/>
      <c r="AD25" s="160"/>
      <c r="AE25" s="160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</row>
    <row r="26" spans="1:113" s="162" customFormat="1" ht="12" customHeight="1" x14ac:dyDescent="0.25">
      <c r="A26" s="250">
        <v>45326</v>
      </c>
      <c r="B26" s="209" t="s">
        <v>188</v>
      </c>
      <c r="C26" s="251" t="s">
        <v>189</v>
      </c>
      <c r="D26" s="260"/>
      <c r="E26" s="199">
        <v>10.44</v>
      </c>
      <c r="F26" s="200"/>
      <c r="G26" s="261"/>
      <c r="H26" s="275"/>
      <c r="I26" s="173"/>
      <c r="J26" s="173"/>
      <c r="K26" s="174"/>
      <c r="L26" s="173"/>
      <c r="M26" s="173"/>
      <c r="N26" s="455"/>
      <c r="O26" s="275"/>
      <c r="P26" s="457"/>
      <c r="Q26" s="177"/>
      <c r="R26" s="177"/>
      <c r="S26" s="177"/>
      <c r="T26" s="177"/>
      <c r="U26" s="210"/>
      <c r="V26" s="177"/>
      <c r="W26" s="178"/>
      <c r="X26" s="177"/>
      <c r="Y26" s="177">
        <v>10.44</v>
      </c>
      <c r="Z26" s="177"/>
      <c r="AA26" s="288"/>
      <c r="AB26" s="177"/>
      <c r="AC26" s="288"/>
      <c r="AD26" s="160"/>
      <c r="AE26" s="160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</row>
    <row r="27" spans="1:113" s="162" customFormat="1" ht="12" customHeight="1" x14ac:dyDescent="0.25">
      <c r="A27" s="440">
        <v>45325</v>
      </c>
      <c r="B27" s="441" t="s">
        <v>232</v>
      </c>
      <c r="C27" s="251" t="s">
        <v>189</v>
      </c>
      <c r="D27" s="260">
        <v>50</v>
      </c>
      <c r="E27" s="199"/>
      <c r="F27" s="200"/>
      <c r="G27" s="261"/>
      <c r="H27" s="275">
        <v>50</v>
      </c>
      <c r="I27" s="173"/>
      <c r="J27" s="173"/>
      <c r="K27" s="174"/>
      <c r="L27" s="173"/>
      <c r="M27" s="173"/>
      <c r="N27" s="455"/>
      <c r="O27" s="275"/>
      <c r="P27" s="457"/>
      <c r="Q27" s="177"/>
      <c r="R27" s="177"/>
      <c r="S27" s="177"/>
      <c r="T27" s="177"/>
      <c r="U27" s="210"/>
      <c r="V27" s="177"/>
      <c r="W27" s="178"/>
      <c r="X27" s="177"/>
      <c r="Y27" s="177"/>
      <c r="Z27" s="177"/>
      <c r="AA27" s="288"/>
      <c r="AB27" s="177"/>
      <c r="AC27" s="288"/>
      <c r="AD27" s="160"/>
      <c r="AE27" s="160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</row>
    <row r="28" spans="1:113" s="162" customFormat="1" ht="12" customHeight="1" x14ac:dyDescent="0.25">
      <c r="A28" s="250">
        <v>45327</v>
      </c>
      <c r="B28" s="209" t="s">
        <v>295</v>
      </c>
      <c r="C28" s="251" t="s">
        <v>189</v>
      </c>
      <c r="D28" s="260"/>
      <c r="E28" s="199"/>
      <c r="F28" s="200">
        <v>100</v>
      </c>
      <c r="G28" s="261"/>
      <c r="H28" s="275">
        <v>100</v>
      </c>
      <c r="I28" s="173"/>
      <c r="J28" s="173"/>
      <c r="K28" s="173"/>
      <c r="L28" s="174"/>
      <c r="M28" s="173"/>
      <c r="N28" s="455"/>
      <c r="O28" s="287"/>
      <c r="P28" s="457"/>
      <c r="Q28" s="177"/>
      <c r="R28" s="177"/>
      <c r="S28" s="177"/>
      <c r="T28" s="210"/>
      <c r="U28" s="177"/>
      <c r="V28" s="178"/>
      <c r="W28" s="177"/>
      <c r="X28" s="177"/>
      <c r="Y28" s="177"/>
      <c r="Z28" s="177"/>
      <c r="AA28" s="288"/>
      <c r="AB28" s="177"/>
      <c r="AC28" s="288"/>
      <c r="AD28" s="160"/>
      <c r="AE28" s="160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</row>
    <row r="29" spans="1:113" s="162" customFormat="1" ht="12" customHeight="1" x14ac:dyDescent="0.25">
      <c r="A29" s="250">
        <v>45328</v>
      </c>
      <c r="B29" s="209" t="s">
        <v>298</v>
      </c>
      <c r="C29" s="251" t="s">
        <v>189</v>
      </c>
      <c r="D29" s="260">
        <v>90</v>
      </c>
      <c r="E29" s="199"/>
      <c r="F29" s="200"/>
      <c r="G29" s="261"/>
      <c r="H29" s="275">
        <v>90</v>
      </c>
      <c r="I29" s="173"/>
      <c r="J29" s="173"/>
      <c r="K29" s="173"/>
      <c r="L29" s="174"/>
      <c r="M29" s="173"/>
      <c r="N29" s="455"/>
      <c r="O29" s="287"/>
      <c r="P29" s="457"/>
      <c r="Q29" s="177"/>
      <c r="R29" s="177"/>
      <c r="S29" s="177"/>
      <c r="T29" s="210"/>
      <c r="U29" s="177"/>
      <c r="V29" s="178"/>
      <c r="W29" s="177"/>
      <c r="X29" s="177"/>
      <c r="Y29" s="177"/>
      <c r="Z29" s="177"/>
      <c r="AA29" s="288"/>
      <c r="AB29" s="177"/>
      <c r="AC29" s="288"/>
      <c r="AD29" s="160"/>
      <c r="AE29" s="160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</row>
    <row r="30" spans="1:113" s="162" customFormat="1" ht="12" customHeight="1" x14ac:dyDescent="0.25">
      <c r="A30" s="250">
        <v>45328</v>
      </c>
      <c r="B30" s="209" t="s">
        <v>216</v>
      </c>
      <c r="C30" s="251" t="s">
        <v>189</v>
      </c>
      <c r="D30" s="260"/>
      <c r="E30" s="199">
        <v>11.99</v>
      </c>
      <c r="F30" s="200"/>
      <c r="G30" s="261"/>
      <c r="H30" s="275"/>
      <c r="I30" s="173"/>
      <c r="J30" s="173"/>
      <c r="K30" s="173"/>
      <c r="L30" s="174"/>
      <c r="M30" s="173"/>
      <c r="N30" s="455"/>
      <c r="O30" s="287"/>
      <c r="P30" s="457"/>
      <c r="Q30" s="177"/>
      <c r="R30" s="177"/>
      <c r="S30" s="177"/>
      <c r="T30" s="210"/>
      <c r="U30" s="177"/>
      <c r="V30" s="178">
        <v>11.99</v>
      </c>
      <c r="W30" s="177"/>
      <c r="X30" s="177"/>
      <c r="Y30" s="177"/>
      <c r="Z30" s="177"/>
      <c r="AA30" s="288"/>
      <c r="AB30" s="177"/>
      <c r="AC30" s="288"/>
      <c r="AD30" s="160"/>
      <c r="AE30" s="160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</row>
    <row r="31" spans="1:113" s="162" customFormat="1" ht="12" customHeight="1" x14ac:dyDescent="0.25">
      <c r="A31" s="250">
        <v>45331</v>
      </c>
      <c r="B31" s="209" t="s">
        <v>285</v>
      </c>
      <c r="C31" s="251" t="s">
        <v>189</v>
      </c>
      <c r="D31" s="260"/>
      <c r="E31" s="199"/>
      <c r="F31" s="200">
        <v>78.7</v>
      </c>
      <c r="G31" s="261"/>
      <c r="H31" s="275"/>
      <c r="I31" s="173">
        <v>78.7</v>
      </c>
      <c r="J31" s="173"/>
      <c r="K31" s="173"/>
      <c r="L31" s="174"/>
      <c r="M31" s="173"/>
      <c r="N31" s="455"/>
      <c r="O31" s="287"/>
      <c r="P31" s="457"/>
      <c r="Q31" s="177"/>
      <c r="R31" s="177"/>
      <c r="S31" s="177"/>
      <c r="T31" s="210"/>
      <c r="U31" s="177"/>
      <c r="V31" s="178"/>
      <c r="W31" s="177"/>
      <c r="X31" s="177"/>
      <c r="Y31" s="177"/>
      <c r="Z31" s="177"/>
      <c r="AA31" s="288"/>
      <c r="AB31" s="177"/>
      <c r="AC31" s="288"/>
      <c r="AD31" s="160"/>
      <c r="AE31" s="160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</row>
    <row r="32" spans="1:113" s="162" customFormat="1" ht="12" customHeight="1" x14ac:dyDescent="0.25">
      <c r="A32" s="250">
        <v>45331</v>
      </c>
      <c r="B32" s="209" t="s">
        <v>286</v>
      </c>
      <c r="C32" s="251" t="s">
        <v>189</v>
      </c>
      <c r="D32" s="260">
        <v>159.5</v>
      </c>
      <c r="E32" s="199"/>
      <c r="F32" s="200"/>
      <c r="G32" s="261"/>
      <c r="H32" s="275"/>
      <c r="I32" s="173">
        <v>159.5</v>
      </c>
      <c r="J32" s="173"/>
      <c r="K32" s="173"/>
      <c r="L32" s="174"/>
      <c r="M32" s="173"/>
      <c r="N32" s="455"/>
      <c r="O32" s="287"/>
      <c r="P32" s="457"/>
      <c r="Q32" s="177"/>
      <c r="R32" s="177"/>
      <c r="S32" s="177"/>
      <c r="T32" s="210"/>
      <c r="U32" s="177"/>
      <c r="V32" s="178"/>
      <c r="W32" s="177"/>
      <c r="X32" s="177"/>
      <c r="Y32" s="177"/>
      <c r="Z32" s="177"/>
      <c r="AA32" s="288"/>
      <c r="AB32" s="177"/>
      <c r="AC32" s="288"/>
      <c r="AD32" s="160"/>
      <c r="AE32" s="160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</row>
    <row r="33" spans="1:113" s="162" customFormat="1" ht="12" customHeight="1" x14ac:dyDescent="0.25">
      <c r="A33" s="250">
        <v>45331</v>
      </c>
      <c r="B33" s="209" t="s">
        <v>287</v>
      </c>
      <c r="C33" s="251" t="s">
        <v>189</v>
      </c>
      <c r="D33" s="260"/>
      <c r="E33" s="199"/>
      <c r="F33" s="200">
        <v>5.0999999999999996</v>
      </c>
      <c r="G33" s="261"/>
      <c r="H33" s="275"/>
      <c r="I33" s="173">
        <v>5.0999999999999996</v>
      </c>
      <c r="J33" s="173"/>
      <c r="K33" s="173"/>
      <c r="L33" s="174"/>
      <c r="M33" s="173"/>
      <c r="N33" s="455"/>
      <c r="O33" s="287"/>
      <c r="P33" s="457"/>
      <c r="Q33" s="177"/>
      <c r="R33" s="177"/>
      <c r="S33" s="177"/>
      <c r="T33" s="210"/>
      <c r="U33" s="177"/>
      <c r="V33" s="178"/>
      <c r="W33" s="177"/>
      <c r="X33" s="177"/>
      <c r="Y33" s="177"/>
      <c r="Z33" s="177"/>
      <c r="AA33" s="288"/>
      <c r="AB33" s="177"/>
      <c r="AC33" s="288"/>
      <c r="AD33" s="160"/>
      <c r="AE33" s="160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</row>
    <row r="34" spans="1:113" s="162" customFormat="1" ht="12" customHeight="1" x14ac:dyDescent="0.25">
      <c r="A34" s="250">
        <v>45331</v>
      </c>
      <c r="B34" s="209" t="s">
        <v>288</v>
      </c>
      <c r="C34" s="251" t="s">
        <v>189</v>
      </c>
      <c r="D34" s="260">
        <v>73.400000000000006</v>
      </c>
      <c r="E34" s="199"/>
      <c r="F34" s="200"/>
      <c r="G34" s="261"/>
      <c r="H34" s="275"/>
      <c r="I34" s="173">
        <v>73.400000000000006</v>
      </c>
      <c r="J34" s="173"/>
      <c r="K34" s="173"/>
      <c r="L34" s="174"/>
      <c r="M34" s="173"/>
      <c r="N34" s="455"/>
      <c r="O34" s="287"/>
      <c r="P34" s="457"/>
      <c r="Q34" s="177"/>
      <c r="R34" s="177"/>
      <c r="S34" s="177"/>
      <c r="T34" s="210"/>
      <c r="U34" s="177"/>
      <c r="V34" s="178"/>
      <c r="W34" s="177"/>
      <c r="X34" s="177"/>
      <c r="Y34" s="177"/>
      <c r="Z34" s="177"/>
      <c r="AA34" s="288"/>
      <c r="AB34" s="177"/>
      <c r="AC34" s="288"/>
      <c r="AD34" s="160"/>
      <c r="AE34" s="160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</row>
    <row r="35" spans="1:113" s="162" customFormat="1" ht="12" customHeight="1" x14ac:dyDescent="0.25">
      <c r="A35" s="250">
        <v>45331</v>
      </c>
      <c r="B35" s="209" t="s">
        <v>347</v>
      </c>
      <c r="C35" s="251" t="s">
        <v>189</v>
      </c>
      <c r="D35" s="260"/>
      <c r="E35" s="199"/>
      <c r="F35" s="200">
        <v>12.5</v>
      </c>
      <c r="G35" s="261"/>
      <c r="H35" s="275"/>
      <c r="I35" s="173">
        <v>12.5</v>
      </c>
      <c r="J35" s="173"/>
      <c r="K35" s="173"/>
      <c r="L35" s="174"/>
      <c r="M35" s="173"/>
      <c r="N35" s="455"/>
      <c r="O35" s="287"/>
      <c r="P35" s="45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288"/>
      <c r="AB35" s="177"/>
      <c r="AC35" s="288"/>
      <c r="AD35" s="160"/>
      <c r="AE35" s="160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</row>
    <row r="36" spans="1:113" s="162" customFormat="1" ht="12" customHeight="1" x14ac:dyDescent="0.25">
      <c r="A36" s="250">
        <v>45331</v>
      </c>
      <c r="B36" s="209" t="s">
        <v>290</v>
      </c>
      <c r="C36" s="251" t="s">
        <v>189</v>
      </c>
      <c r="D36" s="260">
        <v>15</v>
      </c>
      <c r="E36" s="199"/>
      <c r="F36" s="200"/>
      <c r="G36" s="261"/>
      <c r="H36" s="275"/>
      <c r="I36" s="173">
        <v>15</v>
      </c>
      <c r="J36" s="173"/>
      <c r="K36" s="173"/>
      <c r="L36" s="174"/>
      <c r="M36" s="173"/>
      <c r="N36" s="455"/>
      <c r="O36" s="287"/>
      <c r="P36" s="457"/>
      <c r="Q36" s="177"/>
      <c r="R36" s="177"/>
      <c r="S36" s="177"/>
      <c r="T36" s="210"/>
      <c r="U36" s="177"/>
      <c r="V36" s="178"/>
      <c r="W36" s="177"/>
      <c r="X36" s="177"/>
      <c r="Y36" s="177"/>
      <c r="Z36" s="177"/>
      <c r="AA36" s="288"/>
      <c r="AB36" s="177"/>
      <c r="AC36" s="288"/>
      <c r="AD36" s="160"/>
      <c r="AE36" s="160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</row>
    <row r="37" spans="1:113" s="162" customFormat="1" ht="12" customHeight="1" x14ac:dyDescent="0.25">
      <c r="A37" s="250">
        <v>45331</v>
      </c>
      <c r="B37" s="209" t="s">
        <v>346</v>
      </c>
      <c r="C37" s="251" t="s">
        <v>189</v>
      </c>
      <c r="D37" s="260">
        <v>70</v>
      </c>
      <c r="E37" s="199"/>
      <c r="F37" s="200"/>
      <c r="G37" s="261"/>
      <c r="H37" s="275"/>
      <c r="I37" s="173">
        <v>70</v>
      </c>
      <c r="J37" s="173"/>
      <c r="K37" s="173"/>
      <c r="L37" s="174"/>
      <c r="M37" s="173"/>
      <c r="N37" s="455"/>
      <c r="O37" s="287"/>
      <c r="P37" s="457"/>
      <c r="Q37" s="177"/>
      <c r="R37" s="177"/>
      <c r="S37" s="177"/>
      <c r="T37" s="210"/>
      <c r="U37" s="177"/>
      <c r="V37" s="178"/>
      <c r="W37" s="177"/>
      <c r="X37" s="177"/>
      <c r="Y37" s="177"/>
      <c r="Z37" s="177"/>
      <c r="AA37" s="288"/>
      <c r="AB37" s="177"/>
      <c r="AC37" s="288"/>
      <c r="AD37" s="160"/>
      <c r="AE37" s="160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</row>
    <row r="38" spans="1:113" s="162" customFormat="1" ht="12" customHeight="1" x14ac:dyDescent="0.25">
      <c r="A38" s="250">
        <v>45331</v>
      </c>
      <c r="B38" s="209" t="s">
        <v>292</v>
      </c>
      <c r="C38" s="251" t="s">
        <v>189</v>
      </c>
      <c r="D38" s="260"/>
      <c r="E38" s="199"/>
      <c r="F38" s="200">
        <v>8.6999999999999993</v>
      </c>
      <c r="G38" s="261"/>
      <c r="H38" s="275"/>
      <c r="I38" s="173">
        <v>8.6999999999999993</v>
      </c>
      <c r="J38" s="173"/>
      <c r="K38" s="173"/>
      <c r="L38" s="174"/>
      <c r="M38" s="173"/>
      <c r="N38" s="455"/>
      <c r="O38" s="287"/>
      <c r="P38" s="457"/>
      <c r="Q38" s="177"/>
      <c r="R38" s="177"/>
      <c r="S38" s="177"/>
      <c r="T38" s="210"/>
      <c r="U38" s="177"/>
      <c r="V38" s="178"/>
      <c r="W38" s="177"/>
      <c r="X38" s="177"/>
      <c r="Y38" s="177"/>
      <c r="Z38" s="177"/>
      <c r="AA38" s="288"/>
      <c r="AB38" s="177"/>
      <c r="AC38" s="288"/>
      <c r="AD38" s="160"/>
      <c r="AE38" s="160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</row>
    <row r="39" spans="1:113" s="162" customFormat="1" ht="12" customHeight="1" x14ac:dyDescent="0.25">
      <c r="A39" s="250">
        <v>45331</v>
      </c>
      <c r="B39" s="209" t="s">
        <v>345</v>
      </c>
      <c r="C39" s="251" t="s">
        <v>189</v>
      </c>
      <c r="D39" s="260">
        <v>52</v>
      </c>
      <c r="E39" s="199"/>
      <c r="F39" s="200"/>
      <c r="G39" s="261"/>
      <c r="H39" s="275"/>
      <c r="I39" s="173">
        <v>52</v>
      </c>
      <c r="J39" s="173"/>
      <c r="K39" s="173"/>
      <c r="L39" s="174"/>
      <c r="M39" s="173"/>
      <c r="N39" s="455"/>
      <c r="O39" s="287"/>
      <c r="P39" s="45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288"/>
      <c r="AB39" s="177"/>
      <c r="AC39" s="288"/>
      <c r="AD39" s="160"/>
      <c r="AE39" s="160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</row>
    <row r="40" spans="1:113" s="162" customFormat="1" ht="12" customHeight="1" x14ac:dyDescent="0.25">
      <c r="A40" s="250">
        <v>45331</v>
      </c>
      <c r="B40" s="209" t="s">
        <v>293</v>
      </c>
      <c r="C40" s="251" t="s">
        <v>189</v>
      </c>
      <c r="D40" s="260"/>
      <c r="E40" s="199"/>
      <c r="F40" s="200">
        <v>60</v>
      </c>
      <c r="G40" s="261"/>
      <c r="H40" s="275"/>
      <c r="I40" s="173">
        <v>60</v>
      </c>
      <c r="J40" s="173"/>
      <c r="K40" s="173"/>
      <c r="L40" s="174"/>
      <c r="M40" s="173"/>
      <c r="N40" s="455"/>
      <c r="O40" s="287"/>
      <c r="P40" s="45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288"/>
      <c r="AB40" s="177"/>
      <c r="AC40" s="288"/>
      <c r="AD40" s="160"/>
      <c r="AE40" s="160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</row>
    <row r="41" spans="1:113" s="162" customFormat="1" ht="12" customHeight="1" x14ac:dyDescent="0.25">
      <c r="A41" s="250">
        <v>45331</v>
      </c>
      <c r="B41" s="209" t="s">
        <v>294</v>
      </c>
      <c r="C41" s="251" t="s">
        <v>189</v>
      </c>
      <c r="D41" s="260"/>
      <c r="E41" s="199"/>
      <c r="F41" s="200">
        <v>51.5</v>
      </c>
      <c r="G41" s="261"/>
      <c r="H41" s="275"/>
      <c r="I41" s="173">
        <v>51.5</v>
      </c>
      <c r="J41" s="173"/>
      <c r="K41" s="173"/>
      <c r="L41" s="174"/>
      <c r="M41" s="173"/>
      <c r="N41" s="455"/>
      <c r="O41" s="287"/>
      <c r="P41" s="45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288"/>
      <c r="AB41" s="177"/>
      <c r="AC41" s="288"/>
      <c r="AD41" s="160"/>
      <c r="AE41" s="160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</row>
    <row r="42" spans="1:113" s="162" customFormat="1" ht="12" customHeight="1" x14ac:dyDescent="0.25">
      <c r="A42" s="250">
        <v>45332</v>
      </c>
      <c r="B42" s="209" t="s">
        <v>231</v>
      </c>
      <c r="C42" s="251" t="s">
        <v>189</v>
      </c>
      <c r="D42" s="260">
        <v>515</v>
      </c>
      <c r="E42" s="199"/>
      <c r="F42" s="200"/>
      <c r="G42" s="261">
        <v>515</v>
      </c>
      <c r="H42" s="275"/>
      <c r="I42" s="173"/>
      <c r="J42" s="173"/>
      <c r="K42" s="173"/>
      <c r="L42" s="174"/>
      <c r="M42" s="173"/>
      <c r="N42" s="455"/>
      <c r="O42" s="287"/>
      <c r="P42" s="457"/>
      <c r="Q42" s="177"/>
      <c r="R42" s="177"/>
      <c r="S42" s="177"/>
      <c r="T42" s="210"/>
      <c r="U42" s="177"/>
      <c r="V42" s="178"/>
      <c r="W42" s="177"/>
      <c r="X42" s="177"/>
      <c r="Y42" s="177"/>
      <c r="Z42" s="177"/>
      <c r="AA42" s="288"/>
      <c r="AB42" s="177"/>
      <c r="AC42" s="288"/>
      <c r="AD42" s="160"/>
      <c r="AE42" s="160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</row>
    <row r="43" spans="1:113" s="162" customFormat="1" ht="12" customHeight="1" x14ac:dyDescent="0.25">
      <c r="A43" s="250">
        <v>45332</v>
      </c>
      <c r="B43" s="209" t="s">
        <v>299</v>
      </c>
      <c r="C43" s="251" t="s">
        <v>189</v>
      </c>
      <c r="D43" s="260"/>
      <c r="E43" s="199">
        <v>373.15</v>
      </c>
      <c r="F43" s="200"/>
      <c r="G43" s="261"/>
      <c r="H43" s="275"/>
      <c r="I43" s="173"/>
      <c r="J43" s="173"/>
      <c r="K43" s="173"/>
      <c r="L43" s="174"/>
      <c r="M43" s="173"/>
      <c r="N43" s="455"/>
      <c r="O43" s="287"/>
      <c r="P43" s="457"/>
      <c r="Q43" s="177"/>
      <c r="R43" s="177">
        <v>373.15</v>
      </c>
      <c r="S43" s="177"/>
      <c r="T43" s="210"/>
      <c r="U43" s="177"/>
      <c r="V43" s="178"/>
      <c r="W43" s="177"/>
      <c r="X43" s="177"/>
      <c r="Y43" s="177"/>
      <c r="Z43" s="177"/>
      <c r="AA43" s="288"/>
      <c r="AB43" s="177"/>
      <c r="AC43" s="288"/>
      <c r="AD43" s="160"/>
      <c r="AE43" s="160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</row>
    <row r="44" spans="1:113" s="162" customFormat="1" ht="12" customHeight="1" x14ac:dyDescent="0.25">
      <c r="A44" s="250">
        <v>45332</v>
      </c>
      <c r="B44" s="209" t="s">
        <v>309</v>
      </c>
      <c r="C44" s="251" t="s">
        <v>189</v>
      </c>
      <c r="D44" s="260"/>
      <c r="E44" s="199">
        <v>579.26</v>
      </c>
      <c r="F44" s="200"/>
      <c r="G44" s="261"/>
      <c r="H44" s="275"/>
      <c r="I44" s="173"/>
      <c r="J44" s="173"/>
      <c r="K44" s="173"/>
      <c r="L44" s="174"/>
      <c r="M44" s="173"/>
      <c r="N44" s="455"/>
      <c r="O44" s="287"/>
      <c r="P44" s="457">
        <v>579.26</v>
      </c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288"/>
      <c r="AB44" s="177"/>
      <c r="AC44" s="288"/>
      <c r="AD44" s="160"/>
      <c r="AE44" s="160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</row>
    <row r="45" spans="1:113" s="162" customFormat="1" ht="12" customHeight="1" x14ac:dyDescent="0.25">
      <c r="A45" s="250">
        <v>45335</v>
      </c>
      <c r="B45" s="209" t="s">
        <v>312</v>
      </c>
      <c r="C45" s="251" t="s">
        <v>189</v>
      </c>
      <c r="D45" s="260">
        <v>50</v>
      </c>
      <c r="E45" s="199"/>
      <c r="F45" s="200"/>
      <c r="G45" s="261"/>
      <c r="H45" s="275">
        <v>50</v>
      </c>
      <c r="I45" s="173"/>
      <c r="J45" s="173"/>
      <c r="K45" s="173"/>
      <c r="L45" s="174"/>
      <c r="M45" s="173"/>
      <c r="N45" s="455"/>
      <c r="O45" s="287"/>
      <c r="P45" s="457"/>
      <c r="Q45" s="177"/>
      <c r="R45" s="177"/>
      <c r="S45" s="177"/>
      <c r="T45" s="210"/>
      <c r="U45" s="177"/>
      <c r="V45" s="178"/>
      <c r="W45" s="177"/>
      <c r="X45" s="177"/>
      <c r="Y45" s="177"/>
      <c r="Z45" s="177"/>
      <c r="AA45" s="288"/>
      <c r="AB45" s="177"/>
      <c r="AC45" s="288"/>
      <c r="AD45" s="160"/>
      <c r="AE45" s="160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</row>
    <row r="46" spans="1:113" s="162" customFormat="1" ht="12" customHeight="1" x14ac:dyDescent="0.25">
      <c r="A46" s="250">
        <v>45338</v>
      </c>
      <c r="B46" s="209" t="s">
        <v>348</v>
      </c>
      <c r="C46" s="251" t="s">
        <v>189</v>
      </c>
      <c r="D46" s="260"/>
      <c r="E46" s="199"/>
      <c r="F46" s="200">
        <v>45</v>
      </c>
      <c r="G46" s="261"/>
      <c r="H46" s="275"/>
      <c r="I46" s="173">
        <v>45</v>
      </c>
      <c r="J46" s="173"/>
      <c r="K46" s="173"/>
      <c r="L46" s="174"/>
      <c r="M46" s="173"/>
      <c r="N46" s="455"/>
      <c r="O46" s="287"/>
      <c r="P46" s="45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288"/>
      <c r="AB46" s="177"/>
      <c r="AC46" s="288"/>
      <c r="AD46" s="160"/>
      <c r="AE46" s="160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</row>
    <row r="47" spans="1:113" s="162" customFormat="1" ht="12" customHeight="1" x14ac:dyDescent="0.25">
      <c r="A47" s="250">
        <v>45338</v>
      </c>
      <c r="B47" s="209" t="s">
        <v>349</v>
      </c>
      <c r="C47" s="251" t="s">
        <v>189</v>
      </c>
      <c r="D47" s="260">
        <v>22</v>
      </c>
      <c r="E47" s="199"/>
      <c r="F47" s="200"/>
      <c r="G47" s="261"/>
      <c r="H47" s="275"/>
      <c r="I47" s="173">
        <v>22</v>
      </c>
      <c r="J47" s="173"/>
      <c r="K47" s="173"/>
      <c r="L47" s="174"/>
      <c r="M47" s="173"/>
      <c r="N47" s="455"/>
      <c r="O47" s="287"/>
      <c r="P47" s="457"/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288"/>
      <c r="AB47" s="177"/>
      <c r="AC47" s="288"/>
      <c r="AD47" s="160"/>
      <c r="AE47" s="160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</row>
    <row r="48" spans="1:113" s="162" customFormat="1" ht="12" customHeight="1" x14ac:dyDescent="0.25">
      <c r="A48" s="250">
        <v>45338</v>
      </c>
      <c r="B48" s="209" t="s">
        <v>348</v>
      </c>
      <c r="C48" s="251" t="s">
        <v>189</v>
      </c>
      <c r="D48" s="260"/>
      <c r="E48" s="199"/>
      <c r="F48" s="200">
        <v>38</v>
      </c>
      <c r="G48" s="261"/>
      <c r="H48" s="275"/>
      <c r="I48" s="173">
        <v>38</v>
      </c>
      <c r="J48" s="173"/>
      <c r="K48" s="173"/>
      <c r="L48" s="174"/>
      <c r="M48" s="173"/>
      <c r="N48" s="455"/>
      <c r="O48" s="287"/>
      <c r="P48" s="457"/>
      <c r="Q48" s="177"/>
      <c r="R48" s="177"/>
      <c r="S48" s="177"/>
      <c r="T48" s="210"/>
      <c r="U48" s="177"/>
      <c r="V48" s="178"/>
      <c r="W48" s="177"/>
      <c r="X48" s="177"/>
      <c r="Y48" s="177"/>
      <c r="Z48" s="177"/>
      <c r="AA48" s="288"/>
      <c r="AB48" s="177"/>
      <c r="AC48" s="288"/>
      <c r="AD48" s="160"/>
      <c r="AE48" s="160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</row>
    <row r="49" spans="1:113" s="162" customFormat="1" ht="12" customHeight="1" x14ac:dyDescent="0.25">
      <c r="A49" s="250">
        <v>45338</v>
      </c>
      <c r="B49" s="209" t="s">
        <v>350</v>
      </c>
      <c r="C49" s="251" t="s">
        <v>189</v>
      </c>
      <c r="D49" s="260">
        <v>45</v>
      </c>
      <c r="E49" s="199"/>
      <c r="F49" s="200"/>
      <c r="G49" s="261"/>
      <c r="H49" s="275"/>
      <c r="I49" s="173">
        <v>45</v>
      </c>
      <c r="J49" s="173"/>
      <c r="K49" s="173"/>
      <c r="L49" s="174"/>
      <c r="M49" s="173"/>
      <c r="N49" s="455"/>
      <c r="O49" s="287"/>
      <c r="P49" s="457"/>
      <c r="Q49" s="177"/>
      <c r="R49" s="177"/>
      <c r="S49" s="177"/>
      <c r="T49" s="210"/>
      <c r="U49" s="177"/>
      <c r="V49" s="178"/>
      <c r="W49" s="177"/>
      <c r="X49" s="177"/>
      <c r="Y49" s="177"/>
      <c r="Z49" s="177"/>
      <c r="AA49" s="288"/>
      <c r="AB49" s="177"/>
      <c r="AC49" s="288"/>
      <c r="AD49" s="160"/>
      <c r="AE49" s="160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</row>
    <row r="50" spans="1:113" s="162" customFormat="1" ht="12" customHeight="1" x14ac:dyDescent="0.25">
      <c r="A50" s="250">
        <v>45338</v>
      </c>
      <c r="B50" s="209" t="s">
        <v>351</v>
      </c>
      <c r="C50" s="251" t="s">
        <v>189</v>
      </c>
      <c r="D50" s="260">
        <v>15</v>
      </c>
      <c r="E50" s="199"/>
      <c r="F50" s="200"/>
      <c r="G50" s="261"/>
      <c r="H50" s="275"/>
      <c r="I50" s="173">
        <v>15</v>
      </c>
      <c r="J50" s="173"/>
      <c r="K50" s="173"/>
      <c r="L50" s="174"/>
      <c r="M50" s="173"/>
      <c r="N50" s="455"/>
      <c r="O50" s="287"/>
      <c r="P50" s="457"/>
      <c r="Q50" s="177"/>
      <c r="R50" s="177"/>
      <c r="S50" s="177"/>
      <c r="T50" s="210"/>
      <c r="U50" s="177"/>
      <c r="V50" s="178"/>
      <c r="W50" s="177"/>
      <c r="X50" s="177"/>
      <c r="Y50" s="177"/>
      <c r="Z50" s="177"/>
      <c r="AA50" s="288"/>
      <c r="AB50" s="177"/>
      <c r="AC50" s="288"/>
      <c r="AD50" s="160"/>
      <c r="AE50" s="160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</row>
    <row r="51" spans="1:113" s="162" customFormat="1" ht="12" customHeight="1" x14ac:dyDescent="0.25">
      <c r="A51" s="250">
        <v>45338</v>
      </c>
      <c r="B51" s="209" t="s">
        <v>352</v>
      </c>
      <c r="C51" s="251" t="s">
        <v>189</v>
      </c>
      <c r="D51" s="260">
        <v>4</v>
      </c>
      <c r="E51" s="199"/>
      <c r="F51" s="200"/>
      <c r="G51" s="261"/>
      <c r="H51" s="275"/>
      <c r="I51" s="173">
        <v>4</v>
      </c>
      <c r="J51" s="173"/>
      <c r="K51" s="173"/>
      <c r="L51" s="174"/>
      <c r="M51" s="173"/>
      <c r="N51" s="455"/>
      <c r="O51" s="287"/>
      <c r="P51" s="457"/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288"/>
      <c r="AB51" s="177"/>
      <c r="AC51" s="288"/>
      <c r="AD51" s="160"/>
      <c r="AE51" s="160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</row>
    <row r="52" spans="1:113" s="162" customFormat="1" ht="12" customHeight="1" x14ac:dyDescent="0.25">
      <c r="A52" s="250">
        <v>45338</v>
      </c>
      <c r="B52" s="209" t="s">
        <v>353</v>
      </c>
      <c r="C52" s="251" t="s">
        <v>189</v>
      </c>
      <c r="D52" s="260"/>
      <c r="E52" s="199"/>
      <c r="F52" s="200">
        <v>22.5</v>
      </c>
      <c r="G52" s="261"/>
      <c r="H52" s="275"/>
      <c r="I52" s="173">
        <v>22.5</v>
      </c>
      <c r="J52" s="173"/>
      <c r="K52" s="173"/>
      <c r="L52" s="174"/>
      <c r="M52" s="173"/>
      <c r="N52" s="455"/>
      <c r="O52" s="287"/>
      <c r="P52" s="457"/>
      <c r="Q52" s="177"/>
      <c r="R52" s="177"/>
      <c r="S52" s="177"/>
      <c r="T52" s="210"/>
      <c r="U52" s="177"/>
      <c r="V52" s="178"/>
      <c r="W52" s="177"/>
      <c r="X52" s="177"/>
      <c r="Y52" s="177"/>
      <c r="Z52" s="177"/>
      <c r="AA52" s="288"/>
      <c r="AB52" s="177"/>
      <c r="AC52" s="288"/>
      <c r="AD52" s="160"/>
      <c r="AE52" s="160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</row>
    <row r="53" spans="1:113" s="162" customFormat="1" ht="12" customHeight="1" x14ac:dyDescent="0.25">
      <c r="A53" s="250">
        <v>45338</v>
      </c>
      <c r="B53" s="209" t="s">
        <v>354</v>
      </c>
      <c r="C53" s="251" t="s">
        <v>189</v>
      </c>
      <c r="D53" s="260">
        <v>50</v>
      </c>
      <c r="E53" s="199"/>
      <c r="F53" s="200"/>
      <c r="G53" s="261"/>
      <c r="H53" s="275"/>
      <c r="I53" s="173">
        <v>50</v>
      </c>
      <c r="J53" s="173"/>
      <c r="K53" s="173"/>
      <c r="L53" s="174"/>
      <c r="M53" s="173"/>
      <c r="N53" s="455"/>
      <c r="O53" s="287"/>
      <c r="P53" s="457"/>
      <c r="Q53" s="177"/>
      <c r="R53" s="177"/>
      <c r="S53" s="177"/>
      <c r="T53" s="210"/>
      <c r="U53" s="177"/>
      <c r="V53" s="178"/>
      <c r="W53" s="177"/>
      <c r="X53" s="177"/>
      <c r="Y53" s="177"/>
      <c r="Z53" s="177"/>
      <c r="AA53" s="288"/>
      <c r="AB53" s="177"/>
      <c r="AC53" s="288"/>
      <c r="AD53" s="160"/>
      <c r="AE53" s="160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</row>
    <row r="54" spans="1:113" s="162" customFormat="1" ht="12" customHeight="1" x14ac:dyDescent="0.25">
      <c r="A54" s="250">
        <v>45338</v>
      </c>
      <c r="B54" s="209" t="s">
        <v>354</v>
      </c>
      <c r="C54" s="251" t="s">
        <v>189</v>
      </c>
      <c r="D54" s="260"/>
      <c r="E54" s="199"/>
      <c r="F54" s="200">
        <v>2.5</v>
      </c>
      <c r="G54" s="261"/>
      <c r="H54" s="275"/>
      <c r="I54" s="173">
        <v>2.5</v>
      </c>
      <c r="J54" s="173"/>
      <c r="K54" s="173"/>
      <c r="L54" s="174"/>
      <c r="M54" s="173"/>
      <c r="N54" s="455"/>
      <c r="O54" s="287"/>
      <c r="P54" s="457"/>
      <c r="Q54" s="177"/>
      <c r="R54" s="177"/>
      <c r="S54" s="177"/>
      <c r="T54" s="210"/>
      <c r="U54" s="177"/>
      <c r="V54" s="178"/>
      <c r="W54" s="177"/>
      <c r="X54" s="177"/>
      <c r="Y54" s="177"/>
      <c r="Z54" s="177"/>
      <c r="AA54" s="288"/>
      <c r="AB54" s="177"/>
      <c r="AC54" s="288"/>
      <c r="AD54" s="160"/>
      <c r="AE54" s="160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</row>
    <row r="55" spans="1:113" s="162" customFormat="1" ht="12" customHeight="1" x14ac:dyDescent="0.25">
      <c r="A55" s="250">
        <v>45338</v>
      </c>
      <c r="B55" s="209" t="s">
        <v>338</v>
      </c>
      <c r="C55" s="251" t="s">
        <v>189</v>
      </c>
      <c r="D55" s="260">
        <v>105</v>
      </c>
      <c r="E55" s="199"/>
      <c r="F55" s="200"/>
      <c r="G55" s="261"/>
      <c r="H55" s="275"/>
      <c r="I55" s="173">
        <v>105</v>
      </c>
      <c r="J55" s="173"/>
      <c r="K55" s="173"/>
      <c r="L55" s="174"/>
      <c r="M55" s="173"/>
      <c r="N55" s="455"/>
      <c r="O55" s="287"/>
      <c r="P55" s="457"/>
      <c r="Q55" s="177"/>
      <c r="R55" s="177"/>
      <c r="S55" s="177"/>
      <c r="T55" s="210"/>
      <c r="U55" s="177"/>
      <c r="V55" s="178"/>
      <c r="W55" s="177"/>
      <c r="X55" s="177"/>
      <c r="Y55" s="177"/>
      <c r="Z55" s="177"/>
      <c r="AA55" s="288"/>
      <c r="AB55" s="177"/>
      <c r="AC55" s="288"/>
      <c r="AD55" s="160"/>
      <c r="AE55" s="160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</row>
    <row r="56" spans="1:113" s="162" customFormat="1" ht="12" customHeight="1" x14ac:dyDescent="0.25">
      <c r="A56" s="250">
        <v>45338</v>
      </c>
      <c r="B56" s="209" t="s">
        <v>355</v>
      </c>
      <c r="C56" s="251" t="s">
        <v>189</v>
      </c>
      <c r="D56" s="260">
        <v>32</v>
      </c>
      <c r="E56" s="199"/>
      <c r="F56" s="200"/>
      <c r="G56" s="261"/>
      <c r="H56" s="275"/>
      <c r="I56" s="173">
        <v>32</v>
      </c>
      <c r="J56" s="173"/>
      <c r="K56" s="173"/>
      <c r="L56" s="174"/>
      <c r="M56" s="173"/>
      <c r="N56" s="455"/>
      <c r="O56" s="287"/>
      <c r="P56" s="457"/>
      <c r="Q56" s="177"/>
      <c r="R56" s="177"/>
      <c r="S56" s="177"/>
      <c r="T56" s="210"/>
      <c r="U56" s="177"/>
      <c r="V56" s="178"/>
      <c r="W56" s="177"/>
      <c r="X56" s="177"/>
      <c r="Y56" s="177"/>
      <c r="Z56" s="177"/>
      <c r="AA56" s="288"/>
      <c r="AB56" s="177"/>
      <c r="AC56" s="288"/>
      <c r="AD56" s="160"/>
      <c r="AE56" s="160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</row>
    <row r="57" spans="1:113" s="162" customFormat="1" ht="12" customHeight="1" x14ac:dyDescent="0.25">
      <c r="A57" s="250">
        <v>45338</v>
      </c>
      <c r="B57" s="209" t="s">
        <v>356</v>
      </c>
      <c r="C57" s="251" t="s">
        <v>189</v>
      </c>
      <c r="D57" s="260"/>
      <c r="E57" s="199"/>
      <c r="F57" s="200">
        <v>10</v>
      </c>
      <c r="G57" s="261"/>
      <c r="H57" s="275"/>
      <c r="I57" s="173">
        <v>10</v>
      </c>
      <c r="J57" s="173"/>
      <c r="K57" s="173"/>
      <c r="L57" s="174"/>
      <c r="M57" s="173"/>
      <c r="N57" s="455"/>
      <c r="O57" s="287"/>
      <c r="P57" s="457"/>
      <c r="Q57" s="177"/>
      <c r="R57" s="177"/>
      <c r="S57" s="177"/>
      <c r="T57" s="210"/>
      <c r="U57" s="177"/>
      <c r="V57" s="178"/>
      <c r="W57" s="177"/>
      <c r="X57" s="177"/>
      <c r="Y57" s="177"/>
      <c r="Z57" s="177"/>
      <c r="AA57" s="288"/>
      <c r="AB57" s="177"/>
      <c r="AC57" s="288"/>
      <c r="AD57" s="160"/>
      <c r="AE57" s="160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</row>
    <row r="58" spans="1:113" s="162" customFormat="1" ht="12" customHeight="1" x14ac:dyDescent="0.25">
      <c r="A58" s="250">
        <v>45338</v>
      </c>
      <c r="B58" s="209" t="s">
        <v>357</v>
      </c>
      <c r="C58" s="251" t="s">
        <v>189</v>
      </c>
      <c r="D58" s="260"/>
      <c r="E58" s="199"/>
      <c r="F58" s="200">
        <v>7.5</v>
      </c>
      <c r="G58" s="261"/>
      <c r="H58" s="275"/>
      <c r="I58" s="173">
        <v>7.5</v>
      </c>
      <c r="J58" s="173"/>
      <c r="K58" s="173"/>
      <c r="L58" s="174"/>
      <c r="M58" s="173"/>
      <c r="N58" s="455"/>
      <c r="O58" s="287"/>
      <c r="P58" s="457"/>
      <c r="Q58" s="177"/>
      <c r="R58" s="177"/>
      <c r="S58" s="177"/>
      <c r="T58" s="210"/>
      <c r="U58" s="177"/>
      <c r="V58" s="178"/>
      <c r="W58" s="177"/>
      <c r="X58" s="177"/>
      <c r="Y58" s="177"/>
      <c r="Z58" s="177"/>
      <c r="AA58" s="288"/>
      <c r="AB58" s="177"/>
      <c r="AC58" s="288"/>
      <c r="AD58" s="160"/>
      <c r="AE58" s="160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</row>
    <row r="59" spans="1:113" s="162" customFormat="1" ht="12" customHeight="1" x14ac:dyDescent="0.25">
      <c r="A59" s="250">
        <v>45338</v>
      </c>
      <c r="B59" s="209" t="s">
        <v>341</v>
      </c>
      <c r="C59" s="251" t="s">
        <v>189</v>
      </c>
      <c r="D59" s="260"/>
      <c r="E59" s="199"/>
      <c r="F59" s="200"/>
      <c r="G59" s="261">
        <v>4.45</v>
      </c>
      <c r="H59" s="275"/>
      <c r="I59" s="173"/>
      <c r="J59" s="173"/>
      <c r="K59" s="173"/>
      <c r="L59" s="174"/>
      <c r="M59" s="173"/>
      <c r="N59" s="455"/>
      <c r="O59" s="287"/>
      <c r="P59" s="457"/>
      <c r="Q59" s="177"/>
      <c r="R59" s="177"/>
      <c r="S59" s="177"/>
      <c r="T59" s="210"/>
      <c r="U59" s="177"/>
      <c r="V59" s="178">
        <v>4.45</v>
      </c>
      <c r="W59" s="177"/>
      <c r="X59" s="177"/>
      <c r="Y59" s="177"/>
      <c r="Z59" s="177"/>
      <c r="AA59" s="288"/>
      <c r="AB59" s="177"/>
      <c r="AC59" s="288"/>
      <c r="AD59" s="160"/>
      <c r="AE59" s="160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</row>
    <row r="60" spans="1:113" s="162" customFormat="1" ht="12" customHeight="1" x14ac:dyDescent="0.25">
      <c r="A60" s="250">
        <v>45338</v>
      </c>
      <c r="B60" s="209" t="s">
        <v>310</v>
      </c>
      <c r="C60" s="251" t="s">
        <v>189</v>
      </c>
      <c r="D60" s="260"/>
      <c r="E60" s="199">
        <v>179.88</v>
      </c>
      <c r="F60" s="200"/>
      <c r="G60" s="261"/>
      <c r="H60" s="275"/>
      <c r="I60" s="173"/>
      <c r="J60" s="173"/>
      <c r="K60" s="173"/>
      <c r="L60" s="174"/>
      <c r="M60" s="173"/>
      <c r="N60" s="455"/>
      <c r="O60" s="287"/>
      <c r="P60" s="457"/>
      <c r="Q60" s="177"/>
      <c r="R60" s="177"/>
      <c r="S60" s="177"/>
      <c r="T60" s="210"/>
      <c r="U60" s="177">
        <v>179.88</v>
      </c>
      <c r="V60" s="178"/>
      <c r="W60" s="177"/>
      <c r="X60" s="177"/>
      <c r="Y60" s="177"/>
      <c r="Z60" s="177"/>
      <c r="AA60" s="288"/>
      <c r="AB60" s="177"/>
      <c r="AC60" s="288"/>
      <c r="AD60" s="160"/>
      <c r="AE60" s="160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</row>
    <row r="61" spans="1:113" s="162" customFormat="1" ht="12" customHeight="1" x14ac:dyDescent="0.25">
      <c r="A61" s="250">
        <v>45344</v>
      </c>
      <c r="B61" s="209" t="s">
        <v>190</v>
      </c>
      <c r="C61" s="251" t="s">
        <v>189</v>
      </c>
      <c r="D61" s="260"/>
      <c r="E61" s="199">
        <v>2</v>
      </c>
      <c r="F61" s="200"/>
      <c r="G61" s="261"/>
      <c r="H61" s="275"/>
      <c r="I61" s="173"/>
      <c r="J61" s="173"/>
      <c r="K61" s="173"/>
      <c r="L61" s="174"/>
      <c r="M61" s="173"/>
      <c r="N61" s="455"/>
      <c r="O61" s="287"/>
      <c r="P61" s="457"/>
      <c r="Q61" s="177"/>
      <c r="R61" s="177"/>
      <c r="S61" s="177"/>
      <c r="T61" s="210"/>
      <c r="U61" s="177">
        <v>2</v>
      </c>
      <c r="V61" s="178"/>
      <c r="W61" s="177"/>
      <c r="X61" s="177"/>
      <c r="Y61" s="177"/>
      <c r="Z61" s="177"/>
      <c r="AA61" s="288"/>
      <c r="AB61" s="177"/>
      <c r="AC61" s="288"/>
      <c r="AD61" s="160"/>
      <c r="AE61" s="160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</row>
    <row r="62" spans="1:113" s="162" customFormat="1" ht="12" customHeight="1" x14ac:dyDescent="0.25">
      <c r="A62" s="250">
        <v>45344</v>
      </c>
      <c r="B62" s="209" t="s">
        <v>311</v>
      </c>
      <c r="C62" s="251" t="s">
        <v>189</v>
      </c>
      <c r="D62" s="260">
        <v>80</v>
      </c>
      <c r="E62" s="199"/>
      <c r="F62" s="200"/>
      <c r="G62" s="261"/>
      <c r="H62" s="275">
        <v>80</v>
      </c>
      <c r="I62" s="173"/>
      <c r="J62" s="173"/>
      <c r="K62" s="173"/>
      <c r="L62" s="174"/>
      <c r="M62" s="173"/>
      <c r="N62" s="455"/>
      <c r="O62" s="287"/>
      <c r="P62" s="457"/>
      <c r="Q62" s="177"/>
      <c r="R62" s="177"/>
      <c r="S62" s="177"/>
      <c r="T62" s="210"/>
      <c r="U62" s="177"/>
      <c r="V62" s="178"/>
      <c r="W62" s="177"/>
      <c r="X62" s="177"/>
      <c r="Y62" s="177"/>
      <c r="Z62" s="177"/>
      <c r="AA62" s="288"/>
      <c r="AB62" s="177"/>
      <c r="AC62" s="288"/>
      <c r="AD62" s="160"/>
      <c r="AE62" s="160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</row>
    <row r="63" spans="1:113" s="162" customFormat="1" ht="12" customHeight="1" x14ac:dyDescent="0.25">
      <c r="A63" s="250">
        <v>45346</v>
      </c>
      <c r="B63" s="209" t="s">
        <v>332</v>
      </c>
      <c r="C63" s="251" t="s">
        <v>189</v>
      </c>
      <c r="D63" s="260"/>
      <c r="E63" s="199"/>
      <c r="F63" s="200">
        <v>128</v>
      </c>
      <c r="G63" s="261"/>
      <c r="H63" s="275"/>
      <c r="I63" s="173">
        <v>128</v>
      </c>
      <c r="J63" s="173"/>
      <c r="K63" s="173"/>
      <c r="L63" s="174"/>
      <c r="M63" s="173"/>
      <c r="N63" s="455"/>
      <c r="O63" s="287"/>
      <c r="P63" s="457"/>
      <c r="Q63" s="177"/>
      <c r="R63" s="177"/>
      <c r="S63" s="177"/>
      <c r="T63" s="210"/>
      <c r="U63" s="177"/>
      <c r="V63" s="178"/>
      <c r="W63" s="177"/>
      <c r="X63" s="177"/>
      <c r="Y63" s="177"/>
      <c r="Z63" s="177"/>
      <c r="AA63" s="288"/>
      <c r="AB63" s="177"/>
      <c r="AC63" s="288"/>
      <c r="AD63" s="160"/>
      <c r="AE63" s="160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</row>
    <row r="64" spans="1:113" s="162" customFormat="1" ht="12" customHeight="1" x14ac:dyDescent="0.25">
      <c r="A64" s="250">
        <v>45346</v>
      </c>
      <c r="B64" s="209" t="s">
        <v>333</v>
      </c>
      <c r="C64" s="251" t="s">
        <v>189</v>
      </c>
      <c r="D64" s="260">
        <v>47.5</v>
      </c>
      <c r="E64" s="199"/>
      <c r="F64" s="200"/>
      <c r="G64" s="261"/>
      <c r="H64" s="275"/>
      <c r="I64" s="173">
        <v>47.5</v>
      </c>
      <c r="J64" s="173"/>
      <c r="K64" s="173"/>
      <c r="L64" s="174"/>
      <c r="M64" s="173"/>
      <c r="N64" s="455"/>
      <c r="O64" s="287"/>
      <c r="P64" s="457"/>
      <c r="Q64" s="177"/>
      <c r="R64" s="177"/>
      <c r="S64" s="177"/>
      <c r="T64" s="210"/>
      <c r="U64" s="177"/>
      <c r="V64" s="178"/>
      <c r="W64" s="177"/>
      <c r="X64" s="177"/>
      <c r="Y64" s="177"/>
      <c r="Z64" s="177"/>
      <c r="AA64" s="288"/>
      <c r="AB64" s="177"/>
      <c r="AC64" s="288"/>
      <c r="AD64" s="160"/>
      <c r="AE64" s="160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</row>
    <row r="65" spans="1:113" s="162" customFormat="1" ht="12" customHeight="1" x14ac:dyDescent="0.25">
      <c r="A65" s="250">
        <v>45346</v>
      </c>
      <c r="B65" s="209" t="s">
        <v>334</v>
      </c>
      <c r="C65" s="251" t="s">
        <v>189</v>
      </c>
      <c r="D65" s="260"/>
      <c r="E65" s="199"/>
      <c r="F65" s="200">
        <v>27</v>
      </c>
      <c r="G65" s="261"/>
      <c r="H65" s="275"/>
      <c r="I65" s="173">
        <v>27</v>
      </c>
      <c r="J65" s="173"/>
      <c r="K65" s="173"/>
      <c r="L65" s="174"/>
      <c r="M65" s="173"/>
      <c r="N65" s="455"/>
      <c r="O65" s="287"/>
      <c r="P65" s="457"/>
      <c r="Q65" s="177"/>
      <c r="R65" s="177"/>
      <c r="S65" s="177"/>
      <c r="T65" s="210"/>
      <c r="U65" s="177"/>
      <c r="V65" s="178"/>
      <c r="W65" s="177"/>
      <c r="X65" s="177"/>
      <c r="Y65" s="177"/>
      <c r="Z65" s="177"/>
      <c r="AA65" s="288"/>
      <c r="AB65" s="177"/>
      <c r="AC65" s="288"/>
      <c r="AD65" s="160"/>
      <c r="AE65" s="160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</row>
    <row r="66" spans="1:113" s="162" customFormat="1" ht="12" customHeight="1" x14ac:dyDescent="0.25">
      <c r="A66" s="250">
        <v>45346</v>
      </c>
      <c r="B66" s="209" t="s">
        <v>335</v>
      </c>
      <c r="C66" s="251" t="s">
        <v>189</v>
      </c>
      <c r="D66" s="260"/>
      <c r="E66" s="199"/>
      <c r="F66" s="200">
        <v>2</v>
      </c>
      <c r="G66" s="261"/>
      <c r="H66" s="275"/>
      <c r="I66" s="173">
        <v>2</v>
      </c>
      <c r="J66" s="173"/>
      <c r="K66" s="173"/>
      <c r="L66" s="174"/>
      <c r="M66" s="173"/>
      <c r="N66" s="455"/>
      <c r="O66" s="287"/>
      <c r="P66" s="45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288"/>
      <c r="AB66" s="177"/>
      <c r="AC66" s="288"/>
      <c r="AD66" s="160"/>
      <c r="AE66" s="160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</row>
    <row r="67" spans="1:113" s="162" customFormat="1" ht="12" customHeight="1" x14ac:dyDescent="0.25">
      <c r="A67" s="250">
        <v>45346</v>
      </c>
      <c r="B67" s="209" t="s">
        <v>335</v>
      </c>
      <c r="C67" s="251" t="s">
        <v>189</v>
      </c>
      <c r="D67" s="260"/>
      <c r="E67" s="199"/>
      <c r="F67" s="200">
        <v>19.5</v>
      </c>
      <c r="G67" s="261"/>
      <c r="H67" s="275"/>
      <c r="I67" s="173">
        <v>19.5</v>
      </c>
      <c r="J67" s="173"/>
      <c r="K67" s="173"/>
      <c r="L67" s="174"/>
      <c r="M67" s="173"/>
      <c r="N67" s="455"/>
      <c r="O67" s="287"/>
      <c r="P67" s="457"/>
      <c r="Q67" s="177"/>
      <c r="R67" s="177"/>
      <c r="S67" s="177"/>
      <c r="T67" s="210"/>
      <c r="U67" s="177"/>
      <c r="V67" s="178"/>
      <c r="W67" s="177"/>
      <c r="X67" s="177"/>
      <c r="Y67" s="177"/>
      <c r="Z67" s="177"/>
      <c r="AA67" s="288"/>
      <c r="AB67" s="177"/>
      <c r="AC67" s="288"/>
      <c r="AD67" s="160"/>
      <c r="AE67" s="160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</row>
    <row r="68" spans="1:113" s="162" customFormat="1" ht="12" customHeight="1" x14ac:dyDescent="0.25">
      <c r="A68" s="250">
        <v>45346</v>
      </c>
      <c r="B68" s="209" t="s">
        <v>331</v>
      </c>
      <c r="C68" s="251" t="s">
        <v>189</v>
      </c>
      <c r="D68" s="260"/>
      <c r="E68" s="199"/>
      <c r="F68" s="200">
        <v>2</v>
      </c>
      <c r="G68" s="261"/>
      <c r="H68" s="275"/>
      <c r="I68" s="173">
        <v>2</v>
      </c>
      <c r="J68" s="173"/>
      <c r="K68" s="173"/>
      <c r="L68" s="174"/>
      <c r="M68" s="173"/>
      <c r="N68" s="455"/>
      <c r="O68" s="287"/>
      <c r="P68" s="457"/>
      <c r="Q68" s="177"/>
      <c r="R68" s="177"/>
      <c r="S68" s="177"/>
      <c r="T68" s="210"/>
      <c r="U68" s="177"/>
      <c r="V68" s="178"/>
      <c r="W68" s="177"/>
      <c r="X68" s="177"/>
      <c r="Y68" s="177"/>
      <c r="Z68" s="177"/>
      <c r="AA68" s="288"/>
      <c r="AB68" s="177"/>
      <c r="AC68" s="288"/>
      <c r="AD68" s="160"/>
      <c r="AE68" s="160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</row>
    <row r="69" spans="1:113" s="162" customFormat="1" ht="12" customHeight="1" x14ac:dyDescent="0.25">
      <c r="A69" s="250">
        <v>45346</v>
      </c>
      <c r="B69" s="209" t="s">
        <v>331</v>
      </c>
      <c r="C69" s="251" t="s">
        <v>189</v>
      </c>
      <c r="D69" s="260"/>
      <c r="E69" s="199"/>
      <c r="F69" s="200">
        <v>10</v>
      </c>
      <c r="G69" s="261"/>
      <c r="H69" s="275"/>
      <c r="I69" s="173">
        <v>10</v>
      </c>
      <c r="J69" s="173"/>
      <c r="K69" s="173"/>
      <c r="L69" s="174"/>
      <c r="M69" s="173"/>
      <c r="N69" s="455"/>
      <c r="O69" s="287"/>
      <c r="P69" s="457"/>
      <c r="Q69" s="177"/>
      <c r="R69" s="177"/>
      <c r="S69" s="177"/>
      <c r="T69" s="210"/>
      <c r="U69" s="177"/>
      <c r="V69" s="178"/>
      <c r="W69" s="177"/>
      <c r="X69" s="177"/>
      <c r="Y69" s="177"/>
      <c r="Z69" s="177"/>
      <c r="AA69" s="288"/>
      <c r="AB69" s="177"/>
      <c r="AC69" s="288"/>
      <c r="AD69" s="160"/>
      <c r="AE69" s="160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</row>
    <row r="70" spans="1:113" s="162" customFormat="1" ht="12" customHeight="1" x14ac:dyDescent="0.25">
      <c r="A70" s="250">
        <v>45346</v>
      </c>
      <c r="B70" s="209" t="s">
        <v>336</v>
      </c>
      <c r="C70" s="251" t="s">
        <v>189</v>
      </c>
      <c r="D70" s="260"/>
      <c r="E70" s="199"/>
      <c r="F70" s="200">
        <v>12</v>
      </c>
      <c r="G70" s="261"/>
      <c r="H70" s="275"/>
      <c r="I70" s="173">
        <v>12</v>
      </c>
      <c r="J70" s="173"/>
      <c r="K70" s="173"/>
      <c r="L70" s="174"/>
      <c r="M70" s="173"/>
      <c r="N70" s="455"/>
      <c r="O70" s="287"/>
      <c r="P70" s="457"/>
      <c r="Q70" s="177"/>
      <c r="R70" s="177"/>
      <c r="S70" s="177"/>
      <c r="T70" s="210"/>
      <c r="U70" s="177"/>
      <c r="V70" s="178"/>
      <c r="W70" s="177"/>
      <c r="X70" s="177"/>
      <c r="Y70" s="177"/>
      <c r="Z70" s="177"/>
      <c r="AA70" s="288"/>
      <c r="AB70" s="177"/>
      <c r="AC70" s="288"/>
      <c r="AD70" s="160"/>
      <c r="AE70" s="160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</row>
    <row r="71" spans="1:113" s="162" customFormat="1" ht="12" customHeight="1" x14ac:dyDescent="0.25">
      <c r="A71" s="250">
        <v>45346</v>
      </c>
      <c r="B71" s="209" t="s">
        <v>336</v>
      </c>
      <c r="C71" s="251" t="s">
        <v>189</v>
      </c>
      <c r="D71" s="260">
        <v>15</v>
      </c>
      <c r="E71" s="199"/>
      <c r="F71" s="200"/>
      <c r="G71" s="261"/>
      <c r="H71" s="275"/>
      <c r="I71" s="173">
        <v>15</v>
      </c>
      <c r="J71" s="173"/>
      <c r="K71" s="173"/>
      <c r="L71" s="174"/>
      <c r="M71" s="173"/>
      <c r="N71" s="455"/>
      <c r="O71" s="287"/>
      <c r="P71" s="457"/>
      <c r="Q71" s="177"/>
      <c r="R71" s="177"/>
      <c r="S71" s="177"/>
      <c r="T71" s="210"/>
      <c r="U71" s="177"/>
      <c r="V71" s="178"/>
      <c r="W71" s="177"/>
      <c r="X71" s="177"/>
      <c r="Y71" s="177"/>
      <c r="Z71" s="177"/>
      <c r="AA71" s="288"/>
      <c r="AB71" s="177"/>
      <c r="AC71" s="288"/>
      <c r="AD71" s="160"/>
      <c r="AE71" s="160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</row>
    <row r="72" spans="1:113" s="162" customFormat="1" ht="12" customHeight="1" x14ac:dyDescent="0.25">
      <c r="A72" s="250">
        <v>45346</v>
      </c>
      <c r="B72" s="209" t="s">
        <v>337</v>
      </c>
      <c r="C72" s="251" t="s">
        <v>189</v>
      </c>
      <c r="D72" s="260"/>
      <c r="E72" s="199"/>
      <c r="F72" s="200">
        <v>26</v>
      </c>
      <c r="G72" s="261"/>
      <c r="H72" s="275"/>
      <c r="I72" s="173">
        <v>26</v>
      </c>
      <c r="J72" s="173"/>
      <c r="K72" s="173"/>
      <c r="L72" s="174"/>
      <c r="M72" s="173"/>
      <c r="N72" s="455"/>
      <c r="O72" s="287"/>
      <c r="P72" s="457"/>
      <c r="Q72" s="177"/>
      <c r="R72" s="177"/>
      <c r="S72" s="177"/>
      <c r="T72" s="210"/>
      <c r="U72" s="177"/>
      <c r="V72" s="178"/>
      <c r="W72" s="177"/>
      <c r="X72" s="177"/>
      <c r="Y72" s="177"/>
      <c r="Z72" s="177"/>
      <c r="AA72" s="288"/>
      <c r="AB72" s="177"/>
      <c r="AC72" s="288"/>
      <c r="AD72" s="160"/>
      <c r="AE72" s="160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</row>
    <row r="73" spans="1:113" s="162" customFormat="1" ht="12" customHeight="1" x14ac:dyDescent="0.25">
      <c r="A73" s="250">
        <v>45347</v>
      </c>
      <c r="B73" s="209" t="s">
        <v>313</v>
      </c>
      <c r="C73" s="251" t="s">
        <v>189</v>
      </c>
      <c r="D73" s="260">
        <v>80</v>
      </c>
      <c r="E73" s="199"/>
      <c r="F73" s="200"/>
      <c r="G73" s="261"/>
      <c r="H73" s="275">
        <v>80</v>
      </c>
      <c r="I73" s="173"/>
      <c r="J73" s="173"/>
      <c r="K73" s="173"/>
      <c r="L73" s="174"/>
      <c r="M73" s="173"/>
      <c r="N73" s="455"/>
      <c r="O73" s="287"/>
      <c r="P73" s="457"/>
      <c r="Q73" s="177"/>
      <c r="R73" s="177"/>
      <c r="S73" s="177"/>
      <c r="T73" s="210"/>
      <c r="U73" s="177"/>
      <c r="V73" s="178"/>
      <c r="W73" s="177"/>
      <c r="X73" s="177"/>
      <c r="Y73" s="177"/>
      <c r="Z73" s="177"/>
      <c r="AA73" s="288"/>
      <c r="AB73" s="177"/>
      <c r="AC73" s="288"/>
      <c r="AD73" s="160"/>
      <c r="AE73" s="160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</row>
    <row r="74" spans="1:113" s="162" customFormat="1" ht="12" customHeight="1" x14ac:dyDescent="0.25">
      <c r="A74" s="250">
        <v>45348</v>
      </c>
      <c r="B74" s="209" t="s">
        <v>192</v>
      </c>
      <c r="C74" s="251" t="s">
        <v>189</v>
      </c>
      <c r="D74" s="260"/>
      <c r="E74" s="199">
        <v>204.24</v>
      </c>
      <c r="F74" s="200"/>
      <c r="G74" s="261"/>
      <c r="H74" s="275"/>
      <c r="I74" s="173"/>
      <c r="J74" s="173"/>
      <c r="K74" s="173"/>
      <c r="L74" s="174"/>
      <c r="M74" s="173"/>
      <c r="N74" s="455"/>
      <c r="O74" s="287"/>
      <c r="P74" s="457"/>
      <c r="Q74" s="177"/>
      <c r="R74" s="177"/>
      <c r="S74" s="177"/>
      <c r="T74" s="210"/>
      <c r="U74" s="177">
        <v>204.24</v>
      </c>
      <c r="V74" s="178"/>
      <c r="W74" s="177"/>
      <c r="X74" s="177"/>
      <c r="Y74" s="177"/>
      <c r="Z74" s="177"/>
      <c r="AA74" s="288"/>
      <c r="AB74" s="177"/>
      <c r="AC74" s="288"/>
      <c r="AD74" s="160"/>
      <c r="AE74" s="160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</row>
    <row r="75" spans="1:113" s="162" customFormat="1" ht="12" customHeight="1" x14ac:dyDescent="0.25">
      <c r="A75" s="250">
        <v>38045</v>
      </c>
      <c r="B75" s="209" t="s">
        <v>318</v>
      </c>
      <c r="C75" s="251" t="s">
        <v>189</v>
      </c>
      <c r="D75" s="260">
        <v>54</v>
      </c>
      <c r="E75" s="199"/>
      <c r="F75" s="200"/>
      <c r="G75" s="261"/>
      <c r="H75" s="275">
        <v>54</v>
      </c>
      <c r="I75" s="173"/>
      <c r="J75" s="173"/>
      <c r="K75" s="173"/>
      <c r="L75" s="174"/>
      <c r="M75" s="173"/>
      <c r="N75" s="455"/>
      <c r="O75" s="287"/>
      <c r="P75" s="457"/>
      <c r="Q75" s="177"/>
      <c r="R75" s="177"/>
      <c r="S75" s="177"/>
      <c r="T75" s="210"/>
      <c r="U75" s="177"/>
      <c r="V75" s="178"/>
      <c r="W75" s="177"/>
      <c r="X75" s="177"/>
      <c r="Y75" s="177"/>
      <c r="Z75" s="177"/>
      <c r="AA75" s="288"/>
      <c r="AB75" s="177"/>
      <c r="AC75" s="288"/>
      <c r="AD75" s="160"/>
      <c r="AE75" s="160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</row>
    <row r="76" spans="1:113" s="162" customFormat="1" ht="12" customHeight="1" x14ac:dyDescent="0.25">
      <c r="A76" s="250">
        <v>38045</v>
      </c>
      <c r="B76" s="209" t="s">
        <v>319</v>
      </c>
      <c r="C76" s="251" t="s">
        <v>189</v>
      </c>
      <c r="D76" s="260">
        <v>75</v>
      </c>
      <c r="E76" s="199"/>
      <c r="F76" s="200"/>
      <c r="G76" s="261"/>
      <c r="H76" s="275">
        <v>75</v>
      </c>
      <c r="I76" s="173"/>
      <c r="J76" s="173"/>
      <c r="K76" s="173"/>
      <c r="L76" s="174"/>
      <c r="M76" s="173"/>
      <c r="N76" s="455"/>
      <c r="O76" s="287"/>
      <c r="P76" s="457"/>
      <c r="Q76" s="177"/>
      <c r="R76" s="177"/>
      <c r="S76" s="177"/>
      <c r="T76" s="210"/>
      <c r="U76" s="177"/>
      <c r="V76" s="178"/>
      <c r="W76" s="177"/>
      <c r="X76" s="177"/>
      <c r="Y76" s="177"/>
      <c r="Z76" s="177"/>
      <c r="AA76" s="288"/>
      <c r="AB76" s="177"/>
      <c r="AC76" s="288"/>
      <c r="AD76" s="160"/>
      <c r="AE76" s="160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</row>
    <row r="77" spans="1:113" s="162" customFormat="1" ht="12" customHeight="1" x14ac:dyDescent="0.25">
      <c r="A77" s="250">
        <v>45350</v>
      </c>
      <c r="B77" s="209" t="s">
        <v>316</v>
      </c>
      <c r="C77" s="251" t="s">
        <v>189</v>
      </c>
      <c r="D77" s="260"/>
      <c r="E77" s="199">
        <v>2566.5</v>
      </c>
      <c r="F77" s="200"/>
      <c r="G77" s="261"/>
      <c r="H77" s="275"/>
      <c r="I77" s="173"/>
      <c r="J77" s="173"/>
      <c r="K77" s="174"/>
      <c r="L77" s="173"/>
      <c r="M77" s="173"/>
      <c r="N77" s="455"/>
      <c r="O77" s="275"/>
      <c r="P77" s="457"/>
      <c r="Q77" s="177"/>
      <c r="R77" s="177">
        <v>2566.5</v>
      </c>
      <c r="S77" s="177"/>
      <c r="T77" s="177"/>
      <c r="U77" s="210"/>
      <c r="V77" s="177"/>
      <c r="W77" s="178"/>
      <c r="X77" s="177"/>
      <c r="Y77" s="177"/>
      <c r="Z77" s="177"/>
      <c r="AA77" s="288"/>
      <c r="AB77" s="177"/>
      <c r="AC77" s="288"/>
      <c r="AD77" s="160"/>
      <c r="AE77" s="160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</row>
    <row r="78" spans="1:113" s="162" customFormat="1" ht="12" customHeight="1" x14ac:dyDescent="0.25">
      <c r="A78" s="250">
        <v>45350</v>
      </c>
      <c r="B78" s="209" t="s">
        <v>317</v>
      </c>
      <c r="C78" s="251" t="s">
        <v>189</v>
      </c>
      <c r="D78" s="260"/>
      <c r="E78" s="199">
        <v>25</v>
      </c>
      <c r="F78" s="200"/>
      <c r="G78" s="261"/>
      <c r="H78" s="275"/>
      <c r="I78" s="173"/>
      <c r="J78" s="173"/>
      <c r="K78" s="174"/>
      <c r="L78" s="173"/>
      <c r="M78" s="173"/>
      <c r="N78" s="455"/>
      <c r="O78" s="275"/>
      <c r="P78" s="457"/>
      <c r="Q78" s="177"/>
      <c r="R78" s="177">
        <v>25</v>
      </c>
      <c r="S78" s="177"/>
      <c r="T78" s="177"/>
      <c r="U78" s="210"/>
      <c r="V78" s="177"/>
      <c r="W78" s="178"/>
      <c r="X78" s="177"/>
      <c r="Y78" s="177"/>
      <c r="Z78" s="177"/>
      <c r="AA78" s="288"/>
      <c r="AB78" s="177"/>
      <c r="AC78" s="288"/>
      <c r="AD78" s="160"/>
      <c r="AE78" s="160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</row>
    <row r="79" spans="1:113" s="162" customFormat="1" ht="12" customHeight="1" x14ac:dyDescent="0.25">
      <c r="A79" s="250">
        <v>45350</v>
      </c>
      <c r="B79" s="209" t="s">
        <v>315</v>
      </c>
      <c r="C79" s="251" t="s">
        <v>189</v>
      </c>
      <c r="D79" s="260"/>
      <c r="E79" s="199">
        <v>12</v>
      </c>
      <c r="F79" s="200"/>
      <c r="G79" s="261"/>
      <c r="H79" s="275"/>
      <c r="I79" s="173"/>
      <c r="J79" s="173"/>
      <c r="K79" s="173"/>
      <c r="L79" s="174"/>
      <c r="M79" s="173"/>
      <c r="N79" s="455"/>
      <c r="O79" s="287"/>
      <c r="P79" s="457"/>
      <c r="Q79" s="177"/>
      <c r="R79" s="177"/>
      <c r="S79" s="177"/>
      <c r="T79" s="210"/>
      <c r="U79" s="177"/>
      <c r="V79" s="178"/>
      <c r="W79" s="177"/>
      <c r="X79" s="177">
        <v>12</v>
      </c>
      <c r="Y79" s="177"/>
      <c r="Z79" s="177"/>
      <c r="AA79" s="288"/>
      <c r="AB79" s="177"/>
      <c r="AC79" s="288"/>
      <c r="AD79" s="160"/>
      <c r="AE79" s="160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</row>
    <row r="80" spans="1:113" s="162" customFormat="1" ht="12" customHeight="1" x14ac:dyDescent="0.25">
      <c r="A80" s="250">
        <v>45350</v>
      </c>
      <c r="B80" s="209" t="s">
        <v>314</v>
      </c>
      <c r="C80" s="251" t="s">
        <v>189</v>
      </c>
      <c r="D80" s="260">
        <v>37.33</v>
      </c>
      <c r="E80" s="199"/>
      <c r="F80" s="200"/>
      <c r="G80" s="261"/>
      <c r="H80" s="275">
        <v>37.33</v>
      </c>
      <c r="I80" s="173"/>
      <c r="J80" s="173"/>
      <c r="K80" s="173"/>
      <c r="L80" s="174"/>
      <c r="M80" s="173"/>
      <c r="N80" s="455"/>
      <c r="O80" s="287"/>
      <c r="P80" s="457"/>
      <c r="Q80" s="177"/>
      <c r="R80" s="177"/>
      <c r="S80" s="177"/>
      <c r="T80" s="210"/>
      <c r="U80" s="177"/>
      <c r="V80" s="178"/>
      <c r="W80" s="177"/>
      <c r="X80" s="177"/>
      <c r="Y80" s="177"/>
      <c r="Z80" s="177"/>
      <c r="AA80" s="288"/>
      <c r="AB80" s="177"/>
      <c r="AC80" s="288"/>
      <c r="AD80" s="160"/>
      <c r="AE80" s="160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</row>
    <row r="81" spans="1:113" s="162" customFormat="1" ht="12" customHeight="1" x14ac:dyDescent="0.25">
      <c r="A81" s="250">
        <v>45351</v>
      </c>
      <c r="B81" s="209" t="s">
        <v>191</v>
      </c>
      <c r="C81" s="251" t="s">
        <v>189</v>
      </c>
      <c r="D81" s="260"/>
      <c r="E81" s="199">
        <v>60</v>
      </c>
      <c r="F81" s="200"/>
      <c r="G81" s="261"/>
      <c r="H81" s="275"/>
      <c r="I81" s="173"/>
      <c r="J81" s="173"/>
      <c r="K81" s="173"/>
      <c r="L81" s="174"/>
      <c r="M81" s="173"/>
      <c r="N81" s="455"/>
      <c r="O81" s="287"/>
      <c r="P81" s="457"/>
      <c r="Q81" s="177"/>
      <c r="R81" s="177"/>
      <c r="S81" s="177"/>
      <c r="T81" s="210"/>
      <c r="U81" s="177">
        <v>60</v>
      </c>
      <c r="V81" s="178"/>
      <c r="W81" s="177"/>
      <c r="X81" s="177"/>
      <c r="Y81" s="177"/>
      <c r="Z81" s="177"/>
      <c r="AA81" s="288"/>
      <c r="AB81" s="177"/>
      <c r="AC81" s="288"/>
      <c r="AD81" s="160"/>
      <c r="AE81" s="160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</row>
    <row r="82" spans="1:113" s="162" customFormat="1" ht="12" customHeight="1" x14ac:dyDescent="0.25">
      <c r="A82" s="250">
        <v>45351</v>
      </c>
      <c r="B82" s="209" t="s">
        <v>339</v>
      </c>
      <c r="C82" s="251" t="s">
        <v>189</v>
      </c>
      <c r="D82" s="260">
        <v>50</v>
      </c>
      <c r="E82" s="199"/>
      <c r="F82" s="200"/>
      <c r="G82" s="261"/>
      <c r="H82" s="275">
        <v>50</v>
      </c>
      <c r="I82" s="173"/>
      <c r="J82" s="173"/>
      <c r="K82" s="173"/>
      <c r="L82" s="174"/>
      <c r="M82" s="173"/>
      <c r="N82" s="455"/>
      <c r="O82" s="287"/>
      <c r="P82" s="457"/>
      <c r="Q82" s="177"/>
      <c r="R82" s="177"/>
      <c r="S82" s="177"/>
      <c r="T82" s="210"/>
      <c r="U82" s="177"/>
      <c r="V82" s="178"/>
      <c r="W82" s="177"/>
      <c r="X82" s="177"/>
      <c r="Y82" s="177"/>
      <c r="Z82" s="177"/>
      <c r="AA82" s="288"/>
      <c r="AB82" s="177"/>
      <c r="AC82" s="288"/>
      <c r="AD82" s="160"/>
      <c r="AE82" s="160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</row>
    <row r="83" spans="1:113" s="162" customFormat="1" ht="12" customHeight="1" x14ac:dyDescent="0.25">
      <c r="A83" s="250">
        <v>45351</v>
      </c>
      <c r="B83" s="209" t="s">
        <v>340</v>
      </c>
      <c r="C83" s="251" t="s">
        <v>189</v>
      </c>
      <c r="D83" s="260"/>
      <c r="E83" s="199"/>
      <c r="F83" s="200"/>
      <c r="G83" s="261">
        <v>45</v>
      </c>
      <c r="H83" s="275"/>
      <c r="I83" s="173"/>
      <c r="J83" s="173"/>
      <c r="K83" s="173"/>
      <c r="L83" s="174"/>
      <c r="M83" s="173"/>
      <c r="N83" s="455"/>
      <c r="O83" s="287"/>
      <c r="P83" s="457"/>
      <c r="Q83" s="177">
        <v>45</v>
      </c>
      <c r="R83" s="177"/>
      <c r="S83" s="177"/>
      <c r="T83" s="210"/>
      <c r="U83" s="177"/>
      <c r="V83" s="178"/>
      <c r="W83" s="177"/>
      <c r="X83" s="177"/>
      <c r="Y83" s="177"/>
      <c r="Z83" s="177"/>
      <c r="AA83" s="288"/>
      <c r="AB83" s="177"/>
      <c r="AC83" s="288"/>
      <c r="AD83" s="160"/>
      <c r="AE83" s="160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</row>
    <row r="84" spans="1:113" s="162" customFormat="1" ht="12" customHeight="1" x14ac:dyDescent="0.25">
      <c r="A84" s="250">
        <v>45351</v>
      </c>
      <c r="B84" s="209" t="s">
        <v>342</v>
      </c>
      <c r="C84" s="251" t="s">
        <v>189</v>
      </c>
      <c r="D84" s="260"/>
      <c r="E84" s="199"/>
      <c r="F84" s="200"/>
      <c r="G84" s="261">
        <v>30.48</v>
      </c>
      <c r="H84" s="275"/>
      <c r="I84" s="173"/>
      <c r="J84" s="173"/>
      <c r="K84" s="173"/>
      <c r="L84" s="174"/>
      <c r="M84" s="173"/>
      <c r="N84" s="455"/>
      <c r="O84" s="287"/>
      <c r="P84" s="457"/>
      <c r="Q84" s="177"/>
      <c r="R84" s="177"/>
      <c r="S84" s="177">
        <v>30.48</v>
      </c>
      <c r="T84" s="210"/>
      <c r="U84" s="177"/>
      <c r="V84" s="178"/>
      <c r="W84" s="177"/>
      <c r="X84" s="177"/>
      <c r="Y84" s="177"/>
      <c r="Z84" s="177"/>
      <c r="AA84" s="288"/>
      <c r="AB84" s="177"/>
      <c r="AC84" s="288"/>
      <c r="AD84" s="160"/>
      <c r="AE84" s="160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</row>
    <row r="85" spans="1:113" s="162" customFormat="1" ht="12" customHeight="1" x14ac:dyDescent="0.25">
      <c r="A85" s="250">
        <v>45351</v>
      </c>
      <c r="B85" s="209" t="s">
        <v>343</v>
      </c>
      <c r="C85" s="251" t="s">
        <v>189</v>
      </c>
      <c r="D85" s="260"/>
      <c r="E85" s="199"/>
      <c r="F85" s="200"/>
      <c r="G85" s="261">
        <v>12</v>
      </c>
      <c r="H85" s="275"/>
      <c r="I85" s="173"/>
      <c r="J85" s="173"/>
      <c r="K85" s="173"/>
      <c r="L85" s="174"/>
      <c r="M85" s="173"/>
      <c r="N85" s="455"/>
      <c r="O85" s="287"/>
      <c r="P85" s="457"/>
      <c r="Q85" s="177"/>
      <c r="R85" s="177"/>
      <c r="S85" s="177"/>
      <c r="T85" s="210"/>
      <c r="U85" s="177"/>
      <c r="V85" s="178"/>
      <c r="W85" s="177"/>
      <c r="X85" s="177">
        <v>12</v>
      </c>
      <c r="Y85" s="177"/>
      <c r="Z85" s="177"/>
      <c r="AA85" s="288"/>
      <c r="AB85" s="177"/>
      <c r="AC85" s="288"/>
      <c r="AD85" s="160"/>
      <c r="AE85" s="160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</row>
    <row r="86" spans="1:113" s="162" customFormat="1" ht="12" customHeight="1" x14ac:dyDescent="0.25">
      <c r="A86" s="250">
        <v>45351</v>
      </c>
      <c r="B86" s="209" t="s">
        <v>231</v>
      </c>
      <c r="C86" s="251" t="s">
        <v>189</v>
      </c>
      <c r="D86" s="260">
        <v>305</v>
      </c>
      <c r="E86" s="199"/>
      <c r="F86" s="200"/>
      <c r="G86" s="261">
        <v>305</v>
      </c>
      <c r="H86" s="275"/>
      <c r="I86" s="173"/>
      <c r="J86" s="173"/>
      <c r="K86" s="173"/>
      <c r="L86" s="174"/>
      <c r="M86" s="173"/>
      <c r="N86" s="455"/>
      <c r="O86" s="287"/>
      <c r="P86" s="457"/>
      <c r="Q86" s="177"/>
      <c r="R86" s="177"/>
      <c r="S86" s="177"/>
      <c r="T86" s="210"/>
      <c r="U86" s="177"/>
      <c r="V86" s="178"/>
      <c r="W86" s="177"/>
      <c r="X86" s="177"/>
      <c r="Y86" s="177"/>
      <c r="Z86" s="177"/>
      <c r="AA86" s="288"/>
      <c r="AB86" s="177"/>
      <c r="AC86" s="288"/>
      <c r="AD86" s="160"/>
      <c r="AE86" s="160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</row>
    <row r="87" spans="1:113" s="162" customFormat="1" ht="12" customHeight="1" x14ac:dyDescent="0.25">
      <c r="A87" s="250">
        <v>45350</v>
      </c>
      <c r="B87" s="209" t="s">
        <v>344</v>
      </c>
      <c r="C87" s="251" t="s">
        <v>189</v>
      </c>
      <c r="D87" s="260"/>
      <c r="E87" s="199">
        <v>1488</v>
      </c>
      <c r="F87" s="200"/>
      <c r="G87" s="261"/>
      <c r="H87" s="275"/>
      <c r="I87" s="173"/>
      <c r="J87" s="173"/>
      <c r="K87" s="173"/>
      <c r="L87" s="174"/>
      <c r="M87" s="173"/>
      <c r="N87" s="455"/>
      <c r="O87" s="287"/>
      <c r="P87" s="457"/>
      <c r="Q87" s="177"/>
      <c r="R87" s="177">
        <v>1488</v>
      </c>
      <c r="S87" s="177"/>
      <c r="T87" s="210"/>
      <c r="U87" s="177"/>
      <c r="V87" s="178"/>
      <c r="W87" s="177"/>
      <c r="X87" s="177"/>
      <c r="Y87" s="177"/>
      <c r="Z87" s="177"/>
      <c r="AA87" s="288"/>
      <c r="AB87" s="177"/>
      <c r="AC87" s="288"/>
      <c r="AD87" s="160"/>
      <c r="AE87" s="160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</row>
    <row r="88" spans="1:113" s="162" customFormat="1" ht="12" customHeight="1" x14ac:dyDescent="0.25">
      <c r="A88" s="250">
        <v>45351</v>
      </c>
      <c r="B88" s="209" t="s">
        <v>358</v>
      </c>
      <c r="C88" s="251" t="s">
        <v>189</v>
      </c>
      <c r="D88" s="260">
        <v>40</v>
      </c>
      <c r="E88" s="199"/>
      <c r="F88" s="200"/>
      <c r="G88" s="261"/>
      <c r="H88" s="275">
        <v>40</v>
      </c>
      <c r="I88" s="173"/>
      <c r="J88" s="173"/>
      <c r="K88" s="173"/>
      <c r="L88" s="174"/>
      <c r="M88" s="173"/>
      <c r="N88" s="455"/>
      <c r="O88" s="287"/>
      <c r="P88" s="457"/>
      <c r="Q88" s="177"/>
      <c r="R88" s="177"/>
      <c r="S88" s="177"/>
      <c r="T88" s="210"/>
      <c r="U88" s="177"/>
      <c r="V88" s="178"/>
      <c r="W88" s="177"/>
      <c r="X88" s="177"/>
      <c r="Y88" s="177"/>
      <c r="Z88" s="177"/>
      <c r="AA88" s="288"/>
      <c r="AB88" s="177"/>
      <c r="AC88" s="288"/>
      <c r="AD88" s="160"/>
      <c r="AE88" s="160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</row>
    <row r="89" spans="1:113" s="162" customFormat="1" ht="12" customHeight="1" x14ac:dyDescent="0.25">
      <c r="A89" s="250"/>
      <c r="B89" s="209"/>
      <c r="C89" s="251"/>
      <c r="D89" s="260"/>
      <c r="E89" s="199"/>
      <c r="F89" s="200"/>
      <c r="G89" s="261"/>
      <c r="H89" s="275"/>
      <c r="I89" s="173"/>
      <c r="J89" s="173"/>
      <c r="K89" s="173"/>
      <c r="L89" s="174"/>
      <c r="M89" s="173"/>
      <c r="N89" s="455"/>
      <c r="O89" s="287"/>
      <c r="P89" s="457"/>
      <c r="Q89" s="177"/>
      <c r="R89" s="177"/>
      <c r="S89" s="177"/>
      <c r="T89" s="210"/>
      <c r="U89" s="177"/>
      <c r="V89" s="178"/>
      <c r="W89" s="177"/>
      <c r="X89" s="177"/>
      <c r="Y89" s="177"/>
      <c r="Z89" s="177"/>
      <c r="AA89" s="288"/>
      <c r="AB89" s="177"/>
      <c r="AC89" s="288"/>
      <c r="AD89" s="160"/>
      <c r="AE89" s="160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</row>
    <row r="90" spans="1:113" s="162" customFormat="1" ht="12" customHeight="1" x14ac:dyDescent="0.25">
      <c r="A90" s="250"/>
      <c r="B90" s="209"/>
      <c r="C90" s="251"/>
      <c r="D90" s="260"/>
      <c r="E90" s="199"/>
      <c r="F90" s="200"/>
      <c r="G90" s="261"/>
      <c r="H90" s="275"/>
      <c r="I90" s="173"/>
      <c r="J90" s="173"/>
      <c r="K90" s="173"/>
      <c r="L90" s="174"/>
      <c r="M90" s="173"/>
      <c r="N90" s="455"/>
      <c r="O90" s="287"/>
      <c r="P90" s="457"/>
      <c r="Q90" s="177"/>
      <c r="R90" s="177"/>
      <c r="S90" s="177"/>
      <c r="T90" s="210"/>
      <c r="U90" s="177"/>
      <c r="V90" s="178"/>
      <c r="W90" s="177"/>
      <c r="X90" s="177"/>
      <c r="Y90" s="177"/>
      <c r="Z90" s="177"/>
      <c r="AA90" s="288"/>
      <c r="AB90" s="177"/>
      <c r="AC90" s="288"/>
      <c r="AD90" s="160"/>
      <c r="AE90" s="160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</row>
    <row r="91" spans="1:113" s="162" customFormat="1" ht="12" customHeight="1" x14ac:dyDescent="0.25">
      <c r="A91" s="250"/>
      <c r="B91" s="209"/>
      <c r="C91" s="251"/>
      <c r="D91" s="260"/>
      <c r="E91" s="199"/>
      <c r="F91" s="200"/>
      <c r="G91" s="261"/>
      <c r="H91" s="275"/>
      <c r="I91" s="173"/>
      <c r="J91" s="173"/>
      <c r="K91" s="173"/>
      <c r="L91" s="174"/>
      <c r="M91" s="173"/>
      <c r="N91" s="455"/>
      <c r="O91" s="287"/>
      <c r="P91" s="457"/>
      <c r="Q91" s="177"/>
      <c r="R91" s="177"/>
      <c r="S91" s="177"/>
      <c r="T91" s="210"/>
      <c r="U91" s="177"/>
      <c r="V91" s="178"/>
      <c r="W91" s="177"/>
      <c r="X91" s="177"/>
      <c r="Y91" s="177"/>
      <c r="Z91" s="177"/>
      <c r="AA91" s="288"/>
      <c r="AB91" s="177"/>
      <c r="AC91" s="288"/>
      <c r="AD91" s="160"/>
      <c r="AE91" s="160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</row>
    <row r="92" spans="1:113" s="162" customFormat="1" ht="12" customHeight="1" x14ac:dyDescent="0.25">
      <c r="A92" s="250"/>
      <c r="B92" s="209"/>
      <c r="C92" s="251"/>
      <c r="D92" s="260"/>
      <c r="E92" s="199"/>
      <c r="F92" s="200"/>
      <c r="G92" s="261"/>
      <c r="H92" s="275"/>
      <c r="I92" s="173"/>
      <c r="J92" s="173"/>
      <c r="K92" s="174"/>
      <c r="L92" s="173"/>
      <c r="M92" s="173"/>
      <c r="N92" s="455"/>
      <c r="O92" s="275"/>
      <c r="P92" s="457"/>
      <c r="Q92" s="177"/>
      <c r="R92" s="177"/>
      <c r="S92" s="177"/>
      <c r="T92" s="177"/>
      <c r="U92" s="210"/>
      <c r="V92" s="177"/>
      <c r="W92" s="178"/>
      <c r="X92" s="177"/>
      <c r="Y92" s="177"/>
      <c r="Z92" s="177"/>
      <c r="AA92" s="288"/>
      <c r="AB92" s="177"/>
      <c r="AC92" s="288"/>
      <c r="AD92" s="160"/>
      <c r="AE92" s="160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</row>
    <row r="93" spans="1:113" s="162" customFormat="1" ht="12" customHeight="1" x14ac:dyDescent="0.25">
      <c r="A93" s="250"/>
      <c r="B93" s="209"/>
      <c r="C93" s="251"/>
      <c r="D93" s="260"/>
      <c r="E93" s="199"/>
      <c r="F93" s="200"/>
      <c r="G93" s="261"/>
      <c r="H93" s="275"/>
      <c r="I93" s="173"/>
      <c r="J93" s="173"/>
      <c r="K93" s="174"/>
      <c r="L93" s="173"/>
      <c r="M93" s="173"/>
      <c r="N93" s="455"/>
      <c r="O93" s="275"/>
      <c r="P93" s="457"/>
      <c r="Q93" s="177"/>
      <c r="R93" s="177"/>
      <c r="S93" s="177"/>
      <c r="T93" s="177"/>
      <c r="U93" s="210"/>
      <c r="V93" s="177"/>
      <c r="W93" s="178"/>
      <c r="X93" s="177"/>
      <c r="Y93" s="177"/>
      <c r="Z93" s="177"/>
      <c r="AA93" s="288"/>
      <c r="AB93" s="177"/>
      <c r="AC93" s="288"/>
      <c r="AD93" s="160"/>
      <c r="AE93" s="160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</row>
    <row r="94" spans="1:113" s="162" customFormat="1" ht="12" customHeight="1" x14ac:dyDescent="0.25">
      <c r="A94" s="250"/>
      <c r="B94" s="209"/>
      <c r="C94" s="251"/>
      <c r="D94" s="260"/>
      <c r="E94" s="199"/>
      <c r="F94" s="200"/>
      <c r="G94" s="261"/>
      <c r="H94" s="275"/>
      <c r="I94" s="173"/>
      <c r="J94" s="173"/>
      <c r="K94" s="174"/>
      <c r="L94" s="173"/>
      <c r="M94" s="173"/>
      <c r="N94" s="455"/>
      <c r="O94" s="275"/>
      <c r="P94" s="457"/>
      <c r="Q94" s="177"/>
      <c r="R94" s="177"/>
      <c r="S94" s="177"/>
      <c r="T94" s="177"/>
      <c r="U94" s="210"/>
      <c r="V94" s="177"/>
      <c r="W94" s="178"/>
      <c r="X94" s="177"/>
      <c r="Y94" s="177"/>
      <c r="Z94" s="177"/>
      <c r="AA94" s="288"/>
      <c r="AB94" s="177"/>
      <c r="AC94" s="288"/>
      <c r="AD94" s="160"/>
      <c r="AE94" s="160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</row>
    <row r="95" spans="1:113" s="162" customFormat="1" ht="12" customHeight="1" x14ac:dyDescent="0.25">
      <c r="A95" s="250"/>
      <c r="B95" s="209"/>
      <c r="C95" s="251"/>
      <c r="D95" s="260"/>
      <c r="E95" s="199"/>
      <c r="F95" s="200"/>
      <c r="G95" s="261"/>
      <c r="H95" s="275"/>
      <c r="I95" s="173"/>
      <c r="J95" s="173"/>
      <c r="K95" s="174"/>
      <c r="L95" s="173"/>
      <c r="M95" s="173"/>
      <c r="N95" s="455"/>
      <c r="O95" s="275"/>
      <c r="P95" s="457"/>
      <c r="Q95" s="177"/>
      <c r="R95" s="177"/>
      <c r="S95" s="177"/>
      <c r="T95" s="177"/>
      <c r="U95" s="210"/>
      <c r="V95" s="177"/>
      <c r="W95" s="178"/>
      <c r="X95" s="177"/>
      <c r="Y95" s="177"/>
      <c r="Z95" s="177"/>
      <c r="AA95" s="288"/>
      <c r="AB95" s="177"/>
      <c r="AC95" s="288"/>
      <c r="AD95" s="160"/>
      <c r="AE95" s="160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</row>
    <row r="96" spans="1:113" s="162" customFormat="1" ht="12" customHeight="1" x14ac:dyDescent="0.25">
      <c r="A96" s="250"/>
      <c r="B96" s="209"/>
      <c r="C96" s="251"/>
      <c r="D96" s="260"/>
      <c r="E96" s="199"/>
      <c r="F96" s="200"/>
      <c r="G96" s="261"/>
      <c r="H96" s="275"/>
      <c r="I96" s="173"/>
      <c r="J96" s="173"/>
      <c r="K96" s="173"/>
      <c r="L96" s="174"/>
      <c r="M96" s="173"/>
      <c r="N96" s="455"/>
      <c r="O96" s="287"/>
      <c r="P96" s="457"/>
      <c r="Q96" s="177"/>
      <c r="R96" s="177"/>
      <c r="S96" s="177"/>
      <c r="T96" s="210"/>
      <c r="U96" s="177"/>
      <c r="V96" s="178"/>
      <c r="W96" s="177"/>
      <c r="X96" s="177"/>
      <c r="Y96" s="177"/>
      <c r="Z96" s="177"/>
      <c r="AA96" s="288"/>
      <c r="AB96" s="177"/>
      <c r="AC96" s="288"/>
      <c r="AD96" s="160"/>
      <c r="AE96" s="160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</row>
    <row r="97" spans="1:113" s="162" customFormat="1" ht="12" customHeight="1" x14ac:dyDescent="0.25">
      <c r="A97" s="250"/>
      <c r="B97" s="209"/>
      <c r="C97" s="251"/>
      <c r="D97" s="260"/>
      <c r="E97" s="199"/>
      <c r="F97" s="200"/>
      <c r="G97" s="261"/>
      <c r="H97" s="275"/>
      <c r="I97" s="173"/>
      <c r="J97" s="173"/>
      <c r="K97" s="173"/>
      <c r="L97" s="174"/>
      <c r="M97" s="173"/>
      <c r="N97" s="455"/>
      <c r="O97" s="287"/>
      <c r="P97" s="457"/>
      <c r="Q97" s="177"/>
      <c r="R97" s="177"/>
      <c r="S97" s="177"/>
      <c r="T97" s="210"/>
      <c r="U97" s="177"/>
      <c r="V97" s="178"/>
      <c r="W97" s="177"/>
      <c r="X97" s="177"/>
      <c r="Y97" s="177"/>
      <c r="Z97" s="177"/>
      <c r="AA97" s="288"/>
      <c r="AB97" s="177"/>
      <c r="AC97" s="288"/>
      <c r="AD97" s="160"/>
      <c r="AE97" s="160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</row>
    <row r="98" spans="1:113" s="162" customFormat="1" ht="12" customHeight="1" x14ac:dyDescent="0.25">
      <c r="A98" s="250"/>
      <c r="B98" s="209"/>
      <c r="C98" s="251"/>
      <c r="D98" s="260"/>
      <c r="E98" s="199"/>
      <c r="F98" s="200"/>
      <c r="G98" s="261"/>
      <c r="H98" s="275"/>
      <c r="I98" s="173"/>
      <c r="J98" s="173"/>
      <c r="K98" s="173"/>
      <c r="L98" s="174"/>
      <c r="M98" s="173"/>
      <c r="N98" s="455"/>
      <c r="O98" s="287"/>
      <c r="P98" s="457"/>
      <c r="Q98" s="177"/>
      <c r="R98" s="177"/>
      <c r="S98" s="177"/>
      <c r="T98" s="210"/>
      <c r="U98" s="177"/>
      <c r="V98" s="178"/>
      <c r="W98" s="177"/>
      <c r="X98" s="177"/>
      <c r="Y98" s="177"/>
      <c r="Z98" s="177"/>
      <c r="AA98" s="288"/>
      <c r="AB98" s="177"/>
      <c r="AC98" s="288"/>
      <c r="AD98" s="160"/>
      <c r="AE98" s="160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</row>
    <row r="99" spans="1:113" s="162" customFormat="1" ht="12" customHeight="1" x14ac:dyDescent="0.25">
      <c r="A99" s="250"/>
      <c r="B99" s="209"/>
      <c r="C99" s="251"/>
      <c r="D99" s="260"/>
      <c r="E99" s="199"/>
      <c r="F99" s="200"/>
      <c r="G99" s="261"/>
      <c r="H99" s="275"/>
      <c r="I99" s="173"/>
      <c r="J99" s="173"/>
      <c r="K99" s="173"/>
      <c r="L99" s="174"/>
      <c r="M99" s="173"/>
      <c r="N99" s="455"/>
      <c r="O99" s="287"/>
      <c r="P99" s="45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288"/>
      <c r="AB99" s="177"/>
      <c r="AC99" s="288"/>
      <c r="AD99" s="160"/>
      <c r="AE99" s="160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</row>
    <row r="100" spans="1:113" s="162" customFormat="1" ht="12" customHeight="1" x14ac:dyDescent="0.25">
      <c r="A100" s="250"/>
      <c r="B100" s="209"/>
      <c r="C100" s="251"/>
      <c r="D100" s="260"/>
      <c r="E100" s="199"/>
      <c r="F100" s="200"/>
      <c r="G100" s="261"/>
      <c r="H100" s="275"/>
      <c r="I100" s="173"/>
      <c r="J100" s="173"/>
      <c r="K100" s="173"/>
      <c r="L100" s="174"/>
      <c r="M100" s="173"/>
      <c r="N100" s="455"/>
      <c r="O100" s="287"/>
      <c r="P100" s="457"/>
      <c r="Q100" s="177"/>
      <c r="R100" s="177"/>
      <c r="S100" s="177"/>
      <c r="T100" s="210"/>
      <c r="U100" s="177"/>
      <c r="V100" s="178"/>
      <c r="W100" s="177"/>
      <c r="X100" s="177"/>
      <c r="Y100" s="177"/>
      <c r="Z100" s="177"/>
      <c r="AA100" s="288"/>
      <c r="AB100" s="177"/>
      <c r="AC100" s="288"/>
      <c r="AD100" s="160"/>
      <c r="AE100" s="160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</row>
    <row r="101" spans="1:113" s="162" customFormat="1" ht="12" customHeight="1" x14ac:dyDescent="0.25">
      <c r="A101" s="250"/>
      <c r="B101" s="209"/>
      <c r="C101" s="251"/>
      <c r="D101" s="260"/>
      <c r="E101" s="199"/>
      <c r="F101" s="200"/>
      <c r="G101" s="261"/>
      <c r="H101" s="275"/>
      <c r="I101" s="173"/>
      <c r="J101" s="173"/>
      <c r="K101" s="173"/>
      <c r="L101" s="174"/>
      <c r="M101" s="173"/>
      <c r="N101" s="455"/>
      <c r="O101" s="287"/>
      <c r="P101" s="457"/>
      <c r="Q101" s="177"/>
      <c r="R101" s="177"/>
      <c r="S101" s="177"/>
      <c r="T101" s="210"/>
      <c r="U101" s="177"/>
      <c r="V101" s="178"/>
      <c r="W101" s="177"/>
      <c r="X101" s="177"/>
      <c r="Y101" s="177"/>
      <c r="Z101" s="177"/>
      <c r="AA101" s="288"/>
      <c r="AB101" s="177"/>
      <c r="AC101" s="288"/>
      <c r="AD101" s="160"/>
      <c r="AE101" s="160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</row>
    <row r="102" spans="1:113" s="162" customFormat="1" ht="12" customHeight="1" x14ac:dyDescent="0.25">
      <c r="A102" s="250"/>
      <c r="B102" s="209"/>
      <c r="C102" s="251"/>
      <c r="D102" s="260"/>
      <c r="E102" s="199"/>
      <c r="F102" s="200"/>
      <c r="G102" s="261"/>
      <c r="H102" s="275"/>
      <c r="I102" s="173"/>
      <c r="J102" s="173"/>
      <c r="K102" s="173"/>
      <c r="L102" s="174"/>
      <c r="M102" s="173"/>
      <c r="N102" s="455"/>
      <c r="O102" s="287"/>
      <c r="P102" s="457"/>
      <c r="Q102" s="177"/>
      <c r="R102" s="177"/>
      <c r="S102" s="177"/>
      <c r="T102" s="210"/>
      <c r="U102" s="177"/>
      <c r="V102" s="178"/>
      <c r="W102" s="177"/>
      <c r="X102" s="177"/>
      <c r="Y102" s="177"/>
      <c r="Z102" s="177"/>
      <c r="AA102" s="288"/>
      <c r="AB102" s="177"/>
      <c r="AC102" s="288"/>
      <c r="AD102" s="160"/>
      <c r="AE102" s="160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</row>
    <row r="103" spans="1:113" s="162" customFormat="1" ht="12" customHeight="1" x14ac:dyDescent="0.25">
      <c r="A103" s="250"/>
      <c r="B103" s="209"/>
      <c r="C103" s="251"/>
      <c r="D103" s="260"/>
      <c r="E103" s="199"/>
      <c r="F103" s="200"/>
      <c r="G103" s="261"/>
      <c r="H103" s="275"/>
      <c r="I103" s="173"/>
      <c r="J103" s="173"/>
      <c r="K103" s="173"/>
      <c r="L103" s="174"/>
      <c r="M103" s="173"/>
      <c r="N103" s="455"/>
      <c r="O103" s="287"/>
      <c r="P103" s="45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288"/>
      <c r="AB103" s="177"/>
      <c r="AC103" s="288"/>
      <c r="AD103" s="160"/>
      <c r="AE103" s="160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</row>
    <row r="104" spans="1:113" s="162" customFormat="1" ht="12" customHeight="1" x14ac:dyDescent="0.25">
      <c r="A104" s="250"/>
      <c r="B104" s="209"/>
      <c r="C104" s="251"/>
      <c r="D104" s="260"/>
      <c r="E104" s="199"/>
      <c r="F104" s="200"/>
      <c r="G104" s="261"/>
      <c r="H104" s="275"/>
      <c r="I104" s="173"/>
      <c r="J104" s="173"/>
      <c r="K104" s="173"/>
      <c r="L104" s="174"/>
      <c r="M104" s="173"/>
      <c r="N104" s="455"/>
      <c r="O104" s="287"/>
      <c r="P104" s="457"/>
      <c r="Q104" s="177"/>
      <c r="R104" s="177"/>
      <c r="S104" s="177"/>
      <c r="T104" s="210"/>
      <c r="U104" s="177"/>
      <c r="V104" s="178"/>
      <c r="W104" s="177"/>
      <c r="X104" s="177"/>
      <c r="Y104" s="177"/>
      <c r="Z104" s="177"/>
      <c r="AA104" s="288"/>
      <c r="AB104" s="177"/>
      <c r="AC104" s="288"/>
      <c r="AD104" s="160"/>
      <c r="AE104" s="160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</row>
    <row r="105" spans="1:113" s="162" customFormat="1" ht="12" customHeight="1" x14ac:dyDescent="0.25">
      <c r="A105" s="250"/>
      <c r="B105" s="209"/>
      <c r="C105" s="251"/>
      <c r="D105" s="260"/>
      <c r="E105" s="199"/>
      <c r="F105" s="200"/>
      <c r="G105" s="261"/>
      <c r="H105" s="275"/>
      <c r="I105" s="173"/>
      <c r="J105" s="173"/>
      <c r="K105" s="173"/>
      <c r="L105" s="174"/>
      <c r="M105" s="173"/>
      <c r="N105" s="455"/>
      <c r="O105" s="287"/>
      <c r="P105" s="45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288"/>
      <c r="AB105" s="177"/>
      <c r="AC105" s="288"/>
      <c r="AD105" s="160"/>
      <c r="AE105" s="160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</row>
    <row r="106" spans="1:113" s="162" customFormat="1" ht="12" customHeight="1" x14ac:dyDescent="0.25">
      <c r="A106" s="250"/>
      <c r="B106" s="209"/>
      <c r="C106" s="251"/>
      <c r="D106" s="260"/>
      <c r="E106" s="199"/>
      <c r="F106" s="200"/>
      <c r="G106" s="261"/>
      <c r="H106" s="275"/>
      <c r="I106" s="173"/>
      <c r="J106" s="173"/>
      <c r="K106" s="173"/>
      <c r="L106" s="174"/>
      <c r="M106" s="173"/>
      <c r="N106" s="455"/>
      <c r="O106" s="287"/>
      <c r="P106" s="457"/>
      <c r="Q106" s="177"/>
      <c r="R106" s="177"/>
      <c r="S106" s="177"/>
      <c r="T106" s="210"/>
      <c r="U106" s="177"/>
      <c r="V106" s="178"/>
      <c r="W106" s="177"/>
      <c r="X106" s="177"/>
      <c r="Y106" s="177"/>
      <c r="Z106" s="177"/>
      <c r="AA106" s="288"/>
      <c r="AB106" s="177"/>
      <c r="AC106" s="288"/>
      <c r="AD106" s="160"/>
      <c r="AE106" s="160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</row>
    <row r="107" spans="1:113" s="162" customFormat="1" ht="12" customHeight="1" x14ac:dyDescent="0.25">
      <c r="A107" s="250"/>
      <c r="B107" s="209"/>
      <c r="C107" s="251"/>
      <c r="D107" s="260"/>
      <c r="E107" s="199"/>
      <c r="F107" s="200"/>
      <c r="G107" s="261"/>
      <c r="H107" s="275"/>
      <c r="I107" s="173"/>
      <c r="J107" s="173"/>
      <c r="K107" s="174"/>
      <c r="L107" s="173"/>
      <c r="M107" s="173"/>
      <c r="N107" s="455"/>
      <c r="O107" s="275"/>
      <c r="P107" s="457"/>
      <c r="Q107" s="177"/>
      <c r="R107" s="177"/>
      <c r="S107" s="177"/>
      <c r="T107" s="177"/>
      <c r="U107" s="210"/>
      <c r="V107" s="177"/>
      <c r="W107" s="178"/>
      <c r="X107" s="177"/>
      <c r="Y107" s="177"/>
      <c r="Z107" s="177"/>
      <c r="AA107" s="288"/>
      <c r="AB107" s="177"/>
      <c r="AC107" s="288"/>
      <c r="AD107" s="160"/>
      <c r="AE107" s="160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</row>
    <row r="108" spans="1:113" s="9" customFormat="1" ht="11" thickBot="1" x14ac:dyDescent="0.3">
      <c r="A108" s="252" t="s">
        <v>36</v>
      </c>
      <c r="B108" s="253"/>
      <c r="C108" s="254"/>
      <c r="D108" s="262">
        <f t="shared" ref="D108:AC108" si="0">SUM(D6:D107)</f>
        <v>3138.51</v>
      </c>
      <c r="E108" s="263">
        <f t="shared" si="0"/>
        <v>5531.44</v>
      </c>
      <c r="F108" s="264">
        <f t="shared" si="0"/>
        <v>864.6</v>
      </c>
      <c r="G108" s="265">
        <f t="shared" si="0"/>
        <v>949.5200000000001</v>
      </c>
      <c r="H108" s="262">
        <f t="shared" si="0"/>
        <v>927.31000000000006</v>
      </c>
      <c r="I108" s="263">
        <f t="shared" si="0"/>
        <v>2255.8000000000002</v>
      </c>
      <c r="J108" s="263">
        <f t="shared" si="0"/>
        <v>0</v>
      </c>
      <c r="K108" s="263">
        <f t="shared" si="0"/>
        <v>0</v>
      </c>
      <c r="L108" s="263">
        <f t="shared" si="0"/>
        <v>0</v>
      </c>
      <c r="M108" s="263">
        <f t="shared" si="0"/>
        <v>0</v>
      </c>
      <c r="N108" s="277">
        <f t="shared" si="0"/>
        <v>0</v>
      </c>
      <c r="O108" s="289">
        <f t="shared" si="0"/>
        <v>0</v>
      </c>
      <c r="P108" s="290">
        <f t="shared" si="0"/>
        <v>579.26</v>
      </c>
      <c r="Q108" s="290">
        <f t="shared" si="0"/>
        <v>45</v>
      </c>
      <c r="R108" s="290">
        <f t="shared" si="0"/>
        <v>4452.6499999999996</v>
      </c>
      <c r="S108" s="290">
        <f t="shared" si="0"/>
        <v>30.48</v>
      </c>
      <c r="T108" s="290">
        <f t="shared" si="0"/>
        <v>0</v>
      </c>
      <c r="U108" s="290">
        <f t="shared" si="0"/>
        <v>465.1</v>
      </c>
      <c r="V108" s="290">
        <f t="shared" si="0"/>
        <v>54.030000000000008</v>
      </c>
      <c r="W108" s="290">
        <f t="shared" si="0"/>
        <v>0</v>
      </c>
      <c r="X108" s="290">
        <f t="shared" si="0"/>
        <v>24</v>
      </c>
      <c r="Y108" s="290">
        <f t="shared" si="0"/>
        <v>10.44</v>
      </c>
      <c r="Z108" s="290">
        <f t="shared" si="0"/>
        <v>0</v>
      </c>
      <c r="AA108" s="291">
        <f t="shared" si="0"/>
        <v>0</v>
      </c>
      <c r="AB108" s="290">
        <f t="shared" si="0"/>
        <v>0</v>
      </c>
      <c r="AC108" s="291">
        <f t="shared" si="0"/>
        <v>0</v>
      </c>
      <c r="AD108" s="36"/>
      <c r="AE108" s="36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</row>
    <row r="109" spans="1:113" s="37" customFormat="1" ht="11.5" thickTop="1" thickBot="1" x14ac:dyDescent="0.3">
      <c r="A109" s="293"/>
      <c r="B109" s="294"/>
      <c r="C109" s="295"/>
      <c r="D109" s="303"/>
      <c r="E109" s="304"/>
      <c r="F109" s="305"/>
      <c r="G109" s="306"/>
      <c r="H109" s="320"/>
      <c r="I109" s="305"/>
      <c r="J109" s="305"/>
      <c r="K109" s="305"/>
      <c r="L109" s="321"/>
      <c r="M109" s="305"/>
      <c r="N109" s="306"/>
      <c r="O109" s="337"/>
      <c r="P109" s="338"/>
      <c r="Q109" s="338"/>
      <c r="R109" s="338"/>
      <c r="S109" s="339"/>
      <c r="T109" s="338"/>
      <c r="U109" s="338"/>
      <c r="V109" s="340"/>
      <c r="W109" s="341"/>
      <c r="X109" s="341"/>
      <c r="Y109" s="341"/>
      <c r="Z109" s="341"/>
      <c r="AA109" s="342"/>
      <c r="AB109" s="341"/>
      <c r="AC109" s="342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</row>
    <row r="110" spans="1:113" s="6" customFormat="1" ht="47.5" customHeight="1" thickTop="1" thickBot="1" x14ac:dyDescent="0.3">
      <c r="A110" s="296" t="s">
        <v>30</v>
      </c>
      <c r="B110" s="12" t="s">
        <v>9</v>
      </c>
      <c r="C110" s="297"/>
      <c r="D110" s="307" t="s">
        <v>10</v>
      </c>
      <c r="E110" s="211"/>
      <c r="F110" s="211" t="s">
        <v>11</v>
      </c>
      <c r="G110" s="308"/>
      <c r="H110" s="322" t="str">
        <f t="shared" ref="H110:AC110" si="1">H3</f>
        <v>Contributions Normales</v>
      </c>
      <c r="I110" s="13" t="str">
        <f t="shared" si="1"/>
        <v>Ventes Littérature</v>
      </c>
      <c r="J110" s="13" t="str">
        <f t="shared" si="1"/>
        <v>Recettes Fêtes IGPB</v>
      </c>
      <c r="K110" s="13" t="str">
        <f t="shared" si="1"/>
        <v>Chapeaux Réunion IGPB</v>
      </c>
      <c r="L110" s="14" t="str">
        <f t="shared" si="1"/>
        <v>Recettes Exeption- nelles</v>
      </c>
      <c r="M110" s="15" t="str">
        <f t="shared" si="1"/>
        <v>Virements Internes Livert A</v>
      </c>
      <c r="N110" s="323" t="str">
        <f t="shared" si="1"/>
        <v>Reports Caisse +       BNP( N-1)</v>
      </c>
      <c r="O110" s="266" t="str">
        <f t="shared" si="1"/>
        <v xml:space="preserve">Location local Sauton + charges </v>
      </c>
      <c r="P110" s="268" t="str">
        <f t="shared" si="1"/>
        <v>Electicité - Eaux Local Sauton</v>
      </c>
      <c r="Q110" s="278" t="str">
        <f t="shared" si="1"/>
        <v>Entretien équipement IGPB, Petits travaux</v>
      </c>
      <c r="R110" s="279" t="str">
        <f t="shared" si="1"/>
        <v>Achat de littérature BSG+ Médailles</v>
      </c>
      <c r="S110" s="280" t="str">
        <f t="shared" si="1"/>
        <v>Achat de littérature Hors (BSG &amp; Médailles)</v>
      </c>
      <c r="T110" s="268" t="str">
        <f t="shared" si="1"/>
        <v>Dépenses Fêtes IGPB</v>
      </c>
      <c r="U110" s="268" t="str">
        <f t="shared" si="1"/>
        <v>Informatique, Téléphone, Abonnement Internet</v>
      </c>
      <c r="V110" s="267" t="str">
        <f t="shared" si="1"/>
        <v>Frais Secrétariat, Lingettes, Gel …</v>
      </c>
      <c r="W110" s="281" t="str">
        <f t="shared" si="1"/>
        <v>Location Salles Réunions</v>
      </c>
      <c r="X110" s="268" t="str">
        <f t="shared" si="1"/>
        <v>Transport parking</v>
      </c>
      <c r="Y110" s="268" t="str">
        <f t="shared" si="1"/>
        <v>Frais Bancaires</v>
      </c>
      <c r="Z110" s="268" t="str">
        <f t="shared" si="1"/>
        <v>Virements internes</v>
      </c>
      <c r="AA110" s="269" t="str">
        <f t="shared" si="1"/>
        <v>Dépenses exception- nelles</v>
      </c>
      <c r="AB110" s="268" t="str">
        <f t="shared" si="1"/>
        <v>Evolutions Informatiques (1500 €)</v>
      </c>
      <c r="AC110" s="269" t="str">
        <f t="shared" si="1"/>
        <v>Gros Travaux Sauton (3000 €)</v>
      </c>
    </row>
    <row r="111" spans="1:113" s="6" customFormat="1" ht="11" thickBot="1" x14ac:dyDescent="0.3">
      <c r="A111" s="298"/>
      <c r="B111" s="16"/>
      <c r="C111" s="299"/>
      <c r="D111" s="309" t="s">
        <v>32</v>
      </c>
      <c r="E111" s="38" t="s">
        <v>33</v>
      </c>
      <c r="F111" s="16" t="s">
        <v>32</v>
      </c>
      <c r="G111" s="310" t="s">
        <v>33</v>
      </c>
      <c r="H111" s="298" t="s">
        <v>32</v>
      </c>
      <c r="I111" s="16" t="s">
        <v>32</v>
      </c>
      <c r="J111" s="16" t="s">
        <v>32</v>
      </c>
      <c r="K111" s="16" t="s">
        <v>32</v>
      </c>
      <c r="L111" s="17" t="s">
        <v>32</v>
      </c>
      <c r="M111" s="18" t="s">
        <v>32</v>
      </c>
      <c r="N111" s="324" t="s">
        <v>32</v>
      </c>
      <c r="O111" s="298" t="s">
        <v>33</v>
      </c>
      <c r="P111" s="16" t="s">
        <v>33</v>
      </c>
      <c r="Q111" s="18" t="s">
        <v>33</v>
      </c>
      <c r="R111" s="18" t="s">
        <v>33</v>
      </c>
      <c r="S111" s="16" t="s">
        <v>33</v>
      </c>
      <c r="T111" s="16" t="s">
        <v>33</v>
      </c>
      <c r="U111" s="16" t="s">
        <v>33</v>
      </c>
      <c r="V111" s="19" t="s">
        <v>33</v>
      </c>
      <c r="W111" s="16" t="s">
        <v>33</v>
      </c>
      <c r="X111" s="16" t="s">
        <v>33</v>
      </c>
      <c r="Y111" s="16" t="s">
        <v>33</v>
      </c>
      <c r="Z111" s="16" t="s">
        <v>33</v>
      </c>
      <c r="AA111" s="343" t="s">
        <v>33</v>
      </c>
      <c r="AB111" s="16" t="s">
        <v>138</v>
      </c>
      <c r="AC111" s="343" t="s">
        <v>138</v>
      </c>
    </row>
    <row r="112" spans="1:113" s="20" customFormat="1" ht="11" thickBot="1" x14ac:dyDescent="0.3">
      <c r="A112" s="300"/>
      <c r="B112" s="301"/>
      <c r="C112" s="302"/>
      <c r="D112" s="311">
        <f t="shared" ref="D112:AC112" si="2">SUM(D5:D107)</f>
        <v>14887.680000000009</v>
      </c>
      <c r="E112" s="312">
        <f t="shared" si="2"/>
        <v>5531.44</v>
      </c>
      <c r="F112" s="312">
        <f t="shared" si="2"/>
        <v>989.58000000000163</v>
      </c>
      <c r="G112" s="313">
        <f t="shared" si="2"/>
        <v>949.5200000000001</v>
      </c>
      <c r="H112" s="325">
        <f t="shared" si="2"/>
        <v>927.31000000000006</v>
      </c>
      <c r="I112" s="326">
        <f t="shared" si="2"/>
        <v>2255.8000000000002</v>
      </c>
      <c r="J112" s="326">
        <f t="shared" si="2"/>
        <v>0</v>
      </c>
      <c r="K112" s="326">
        <f t="shared" si="2"/>
        <v>0</v>
      </c>
      <c r="L112" s="326">
        <f t="shared" si="2"/>
        <v>0</v>
      </c>
      <c r="M112" s="326">
        <f t="shared" si="2"/>
        <v>0</v>
      </c>
      <c r="N112" s="327">
        <f t="shared" si="2"/>
        <v>11874.150000000012</v>
      </c>
      <c r="O112" s="325">
        <f t="shared" si="2"/>
        <v>0</v>
      </c>
      <c r="P112" s="326">
        <f t="shared" si="2"/>
        <v>579.26</v>
      </c>
      <c r="Q112" s="326">
        <f t="shared" si="2"/>
        <v>45</v>
      </c>
      <c r="R112" s="326">
        <f t="shared" si="2"/>
        <v>4452.6499999999996</v>
      </c>
      <c r="S112" s="326">
        <f t="shared" si="2"/>
        <v>30.48</v>
      </c>
      <c r="T112" s="326">
        <f t="shared" si="2"/>
        <v>0</v>
      </c>
      <c r="U112" s="326">
        <f t="shared" si="2"/>
        <v>465.1</v>
      </c>
      <c r="V112" s="326">
        <f t="shared" si="2"/>
        <v>54.030000000000008</v>
      </c>
      <c r="W112" s="326">
        <f t="shared" si="2"/>
        <v>0</v>
      </c>
      <c r="X112" s="326">
        <f t="shared" si="2"/>
        <v>24</v>
      </c>
      <c r="Y112" s="326">
        <f t="shared" si="2"/>
        <v>10.44</v>
      </c>
      <c r="Z112" s="326">
        <f t="shared" si="2"/>
        <v>0</v>
      </c>
      <c r="AA112" s="327">
        <f t="shared" si="2"/>
        <v>0</v>
      </c>
      <c r="AB112" s="326">
        <f t="shared" si="2"/>
        <v>0</v>
      </c>
      <c r="AC112" s="327">
        <f t="shared" si="2"/>
        <v>0</v>
      </c>
    </row>
    <row r="113" spans="1:29" s="6" customFormat="1" ht="11.5" thickTop="1" thickBot="1" x14ac:dyDescent="0.3">
      <c r="A113" s="314"/>
      <c r="B113" s="315" t="s">
        <v>37</v>
      </c>
      <c r="C113" s="316"/>
      <c r="D113" s="317">
        <f>SUM(D112-E112)</f>
        <v>9356.2400000000089</v>
      </c>
      <c r="E113" s="318"/>
      <c r="F113" s="317">
        <f>SUM(F112-G112)</f>
        <v>40.060000000001537</v>
      </c>
      <c r="G113" s="319"/>
      <c r="H113" s="329"/>
      <c r="I113" s="344"/>
      <c r="J113" s="344"/>
      <c r="K113" s="344" t="s">
        <v>38</v>
      </c>
      <c r="L113" s="331"/>
      <c r="M113" s="330"/>
      <c r="N113" s="332" t="s">
        <v>38</v>
      </c>
      <c r="O113" s="329"/>
      <c r="P113" s="330"/>
      <c r="Q113" s="330" t="s">
        <v>38</v>
      </c>
      <c r="R113" s="330" t="s">
        <v>38</v>
      </c>
      <c r="S113" s="330" t="s">
        <v>38</v>
      </c>
      <c r="T113" s="336"/>
      <c r="U113" s="330" t="s">
        <v>38</v>
      </c>
      <c r="V113" s="336"/>
      <c r="W113" s="330" t="s">
        <v>38</v>
      </c>
      <c r="X113" s="330" t="s">
        <v>38</v>
      </c>
      <c r="Y113" s="330" t="s">
        <v>38</v>
      </c>
      <c r="Z113" s="330" t="s">
        <v>38</v>
      </c>
      <c r="AA113" s="319" t="s">
        <v>38</v>
      </c>
      <c r="AB113" s="330" t="s">
        <v>38</v>
      </c>
      <c r="AC113" s="319" t="s">
        <v>38</v>
      </c>
    </row>
    <row r="114" spans="1:29" s="6" customFormat="1" ht="13.5" thickTop="1" thickBot="1" x14ac:dyDescent="0.3">
      <c r="A114" s="2"/>
      <c r="B114" s="2"/>
      <c r="C114" s="54"/>
      <c r="D114" s="34"/>
      <c r="E114" s="33"/>
      <c r="F114" s="4"/>
      <c r="I114" s="486" t="s">
        <v>39</v>
      </c>
      <c r="J114" s="487"/>
      <c r="K114" s="488"/>
      <c r="L114" s="328">
        <f>SUM(H112:N112)</f>
        <v>15057.260000000013</v>
      </c>
      <c r="N114" s="21"/>
      <c r="O114" s="4"/>
      <c r="P114" s="6" t="s">
        <v>40</v>
      </c>
      <c r="Q114" s="333" t="s">
        <v>38</v>
      </c>
      <c r="R114" s="334">
        <f>SUM(O112:AC112)</f>
        <v>5660.9599999999991</v>
      </c>
      <c r="S114" s="335"/>
    </row>
    <row r="115" spans="1:29" s="6" customFormat="1" ht="11" thickBot="1" x14ac:dyDescent="0.3">
      <c r="A115" s="2"/>
      <c r="B115" s="22" t="s">
        <v>41</v>
      </c>
      <c r="C115" s="22"/>
      <c r="D115" s="39" t="s">
        <v>38</v>
      </c>
      <c r="E115" s="179">
        <f>SUM(D112-E112+F112-G112)</f>
        <v>9396.3000000000102</v>
      </c>
      <c r="F115" s="24" t="s">
        <v>42</v>
      </c>
      <c r="H115" s="25"/>
      <c r="I115" s="45"/>
      <c r="J115" s="45"/>
      <c r="K115" s="45"/>
      <c r="L115" s="26"/>
      <c r="N115" s="23">
        <f>E112</f>
        <v>5531.44</v>
      </c>
      <c r="O115" s="495">
        <f>SUM(L114-R114)</f>
        <v>9396.3000000000138</v>
      </c>
      <c r="P115" s="495"/>
      <c r="Q115" s="481" t="s">
        <v>43</v>
      </c>
      <c r="R115" s="481"/>
      <c r="S115" s="481"/>
    </row>
    <row r="116" spans="1:29" s="6" customFormat="1" ht="10.5" x14ac:dyDescent="0.25">
      <c r="A116" s="1"/>
      <c r="B116" s="2"/>
      <c r="C116" s="54"/>
      <c r="D116" s="27"/>
      <c r="E116" s="33"/>
      <c r="F116" s="4"/>
      <c r="G116" s="3"/>
      <c r="H116" s="3"/>
      <c r="I116" s="3"/>
      <c r="J116" s="3"/>
      <c r="K116" s="3"/>
      <c r="L116" s="5"/>
      <c r="M116" s="3"/>
      <c r="N116" s="4"/>
      <c r="O116" s="4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s="6" customFormat="1" x14ac:dyDescent="0.25">
      <c r="A117" s="1"/>
      <c r="B117" s="2"/>
      <c r="C117" s="2"/>
      <c r="D117" s="482" t="s">
        <v>44</v>
      </c>
      <c r="E117" s="483"/>
      <c r="F117" s="180">
        <v>49.36</v>
      </c>
      <c r="G117" s="183">
        <f>9356.24</f>
        <v>9356.24</v>
      </c>
      <c r="H117" s="51" t="s">
        <v>45</v>
      </c>
      <c r="I117" s="56"/>
      <c r="J117" s="56"/>
      <c r="K117" s="3"/>
      <c r="L117" s="5"/>
      <c r="M117" s="3"/>
      <c r="N117" s="4"/>
      <c r="O117" s="4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s="6" customFormat="1" x14ac:dyDescent="0.25">
      <c r="A118" s="1"/>
      <c r="B118" s="2"/>
      <c r="C118" s="2"/>
      <c r="D118" s="484" t="s">
        <v>46</v>
      </c>
      <c r="E118" s="485"/>
      <c r="F118" s="181">
        <f>27.6</f>
        <v>27.6</v>
      </c>
      <c r="G118" s="183">
        <f>D113</f>
        <v>9356.2400000000089</v>
      </c>
      <c r="H118" s="51" t="s">
        <v>47</v>
      </c>
      <c r="I118" s="56"/>
      <c r="J118" s="56"/>
      <c r="K118" s="3"/>
      <c r="L118" s="5"/>
      <c r="M118" s="3"/>
      <c r="N118" s="4"/>
      <c r="O118" s="4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s="6" customFormat="1" x14ac:dyDescent="0.25">
      <c r="A119" s="1"/>
      <c r="B119" s="2"/>
      <c r="C119" s="2"/>
      <c r="D119" s="484" t="s">
        <v>48</v>
      </c>
      <c r="E119" s="485"/>
      <c r="F119" s="180">
        <f>0.69-37.59</f>
        <v>-36.900000000000006</v>
      </c>
      <c r="G119" s="184">
        <f>G117-G118</f>
        <v>0</v>
      </c>
      <c r="H119" s="52" t="s">
        <v>49</v>
      </c>
      <c r="I119" s="3"/>
      <c r="J119" s="3"/>
      <c r="K119" s="3"/>
      <c r="L119" s="5"/>
      <c r="M119" s="3"/>
      <c r="N119" s="4"/>
      <c r="O119" s="4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s="6" customFormat="1" x14ac:dyDescent="0.25">
      <c r="A120" s="1"/>
      <c r="B120" s="2"/>
      <c r="C120" s="2"/>
      <c r="D120" s="489" t="s">
        <v>49</v>
      </c>
      <c r="E120" s="490"/>
      <c r="F120" s="182">
        <f>F117+F118+F119-F113</f>
        <v>-1.5347723092418164E-12</v>
      </c>
      <c r="G120" s="83"/>
      <c r="H120" s="84"/>
      <c r="I120" s="3"/>
      <c r="J120" s="3"/>
      <c r="K120" s="3"/>
      <c r="L120" s="5"/>
      <c r="M120" s="3"/>
      <c r="N120" s="4"/>
      <c r="O120" s="4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</sheetData>
  <sheetProtection selectLockedCells="1" selectUnlockedCells="1"/>
  <mergeCells count="10">
    <mergeCell ref="F3:G3"/>
    <mergeCell ref="I114:K114"/>
    <mergeCell ref="O115:P115"/>
    <mergeCell ref="Q115:S115"/>
    <mergeCell ref="D117:E117"/>
    <mergeCell ref="D118:E118"/>
    <mergeCell ref="D119:E119"/>
    <mergeCell ref="D120:E120"/>
    <mergeCell ref="A1:D1"/>
    <mergeCell ref="D3:E3"/>
  </mergeCells>
  <phoneticPr fontId="2" type="noConversion"/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5AB0-A460-46E3-954F-7C4AB91EDEB0}">
  <sheetPr>
    <pageSetUpPr fitToPage="1"/>
  </sheetPr>
  <dimension ref="A1:AP1201"/>
  <sheetViews>
    <sheetView showGridLines="0" workbookViewId="0">
      <selection activeCell="O25" sqref="O25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153</v>
      </c>
      <c r="B2" s="478"/>
      <c r="C2" s="478"/>
      <c r="D2" s="478"/>
      <c r="E2" s="478"/>
      <c r="F2" s="478"/>
      <c r="G2" s="479"/>
      <c r="I2" s="477" t="s">
        <v>154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>
        <v>45360</v>
      </c>
      <c r="B4" s="345" t="s">
        <v>375</v>
      </c>
      <c r="C4" s="189"/>
      <c r="D4" s="188"/>
      <c r="E4" s="200">
        <v>10</v>
      </c>
      <c r="F4" s="188">
        <f>SUM(C4:E4)</f>
        <v>10</v>
      </c>
      <c r="G4" s="192" t="s">
        <v>189</v>
      </c>
      <c r="I4" s="191">
        <v>45352</v>
      </c>
      <c r="J4" s="55" t="s">
        <v>360</v>
      </c>
      <c r="K4" s="185">
        <v>103</v>
      </c>
      <c r="L4" s="186"/>
      <c r="M4" s="187"/>
      <c r="N4" s="187">
        <f>SUM(K4:M4)</f>
        <v>103</v>
      </c>
      <c r="O4" s="198" t="s">
        <v>189</v>
      </c>
    </row>
    <row r="5" spans="1:42" ht="13" x14ac:dyDescent="0.3">
      <c r="A5" s="250">
        <v>45360</v>
      </c>
      <c r="B5" s="345" t="s">
        <v>376</v>
      </c>
      <c r="C5" s="189"/>
      <c r="D5" s="188">
        <v>7.5</v>
      </c>
      <c r="E5" s="200"/>
      <c r="F5" s="188">
        <f t="shared" ref="F5:F73" si="0">SUM(C5:E5)</f>
        <v>7.5</v>
      </c>
      <c r="G5" s="192" t="s">
        <v>189</v>
      </c>
      <c r="I5" s="191">
        <v>45352</v>
      </c>
      <c r="J5" s="55" t="s">
        <v>361</v>
      </c>
      <c r="K5" s="185">
        <v>100</v>
      </c>
      <c r="L5" s="186"/>
      <c r="M5" s="188"/>
      <c r="N5" s="187">
        <f t="shared" ref="N5:N73" si="1">SUM(K5:M5)</f>
        <v>100</v>
      </c>
      <c r="O5" s="198" t="s">
        <v>189</v>
      </c>
    </row>
    <row r="6" spans="1:42" ht="13" x14ac:dyDescent="0.3">
      <c r="A6" s="250">
        <v>45360</v>
      </c>
      <c r="B6" s="345" t="s">
        <v>377</v>
      </c>
      <c r="C6" s="189"/>
      <c r="D6" s="188">
        <v>7.5</v>
      </c>
      <c r="E6" s="200"/>
      <c r="F6" s="187">
        <f t="shared" si="0"/>
        <v>7.5</v>
      </c>
      <c r="G6" s="192" t="s">
        <v>189</v>
      </c>
      <c r="I6" s="191">
        <v>45353</v>
      </c>
      <c r="J6" s="55" t="s">
        <v>362</v>
      </c>
      <c r="K6" s="185">
        <v>40</v>
      </c>
      <c r="L6" s="186"/>
      <c r="M6" s="188"/>
      <c r="N6" s="188">
        <f t="shared" si="1"/>
        <v>40</v>
      </c>
      <c r="O6" s="198" t="s">
        <v>189</v>
      </c>
    </row>
    <row r="7" spans="1:42" ht="13" x14ac:dyDescent="0.3">
      <c r="A7" s="250">
        <v>45360</v>
      </c>
      <c r="B7" s="345" t="s">
        <v>378</v>
      </c>
      <c r="C7" s="189"/>
      <c r="D7" s="188">
        <v>66</v>
      </c>
      <c r="E7" s="200"/>
      <c r="F7" s="187">
        <f t="shared" si="0"/>
        <v>66</v>
      </c>
      <c r="G7" s="192" t="s">
        <v>189</v>
      </c>
      <c r="I7" s="191">
        <v>45354</v>
      </c>
      <c r="J7" s="55" t="s">
        <v>363</v>
      </c>
      <c r="K7" s="185">
        <v>145.41999999999999</v>
      </c>
      <c r="L7" s="186"/>
      <c r="M7" s="188"/>
      <c r="N7" s="188">
        <f t="shared" si="1"/>
        <v>145.41999999999999</v>
      </c>
      <c r="O7" s="198" t="s">
        <v>189</v>
      </c>
    </row>
    <row r="8" spans="1:42" ht="13" x14ac:dyDescent="0.3">
      <c r="A8" s="250">
        <v>45360</v>
      </c>
      <c r="B8" s="345" t="s">
        <v>379</v>
      </c>
      <c r="C8" s="189"/>
      <c r="D8" s="188"/>
      <c r="E8" s="200">
        <v>37</v>
      </c>
      <c r="F8" s="187">
        <f t="shared" si="0"/>
        <v>37</v>
      </c>
      <c r="G8" s="192" t="s">
        <v>189</v>
      </c>
      <c r="I8" s="250">
        <v>45355</v>
      </c>
      <c r="J8" s="209" t="s">
        <v>364</v>
      </c>
      <c r="K8" s="185">
        <v>500</v>
      </c>
      <c r="L8" s="186"/>
      <c r="M8" s="188"/>
      <c r="N8" s="188">
        <f t="shared" si="1"/>
        <v>500</v>
      </c>
      <c r="O8" s="198" t="s">
        <v>189</v>
      </c>
    </row>
    <row r="9" spans="1:42" ht="13" x14ac:dyDescent="0.3">
      <c r="A9" s="250">
        <v>45360</v>
      </c>
      <c r="B9" s="345" t="s">
        <v>375</v>
      </c>
      <c r="C9" s="189"/>
      <c r="D9" s="188"/>
      <c r="E9" s="200">
        <v>20</v>
      </c>
      <c r="F9" s="187">
        <f t="shared" si="0"/>
        <v>20</v>
      </c>
      <c r="G9" s="192" t="s">
        <v>189</v>
      </c>
      <c r="I9" s="191">
        <v>45357</v>
      </c>
      <c r="J9" s="55" t="s">
        <v>365</v>
      </c>
      <c r="K9" s="185">
        <v>336.71</v>
      </c>
      <c r="L9" s="186"/>
      <c r="M9" s="188"/>
      <c r="N9" s="188">
        <f t="shared" si="1"/>
        <v>336.71</v>
      </c>
      <c r="O9" s="198" t="s">
        <v>189</v>
      </c>
    </row>
    <row r="10" spans="1:42" ht="13" x14ac:dyDescent="0.3">
      <c r="A10" s="250">
        <v>45360</v>
      </c>
      <c r="B10" s="345" t="s">
        <v>380</v>
      </c>
      <c r="C10" s="189"/>
      <c r="D10" s="188"/>
      <c r="E10" s="200">
        <v>58</v>
      </c>
      <c r="F10" s="187">
        <f t="shared" si="0"/>
        <v>58</v>
      </c>
      <c r="G10" s="192" t="s">
        <v>189</v>
      </c>
      <c r="I10" s="191">
        <v>45357</v>
      </c>
      <c r="J10" s="55" t="s">
        <v>366</v>
      </c>
      <c r="K10" s="185">
        <v>45</v>
      </c>
      <c r="L10" s="186"/>
      <c r="M10" s="188"/>
      <c r="N10" s="188">
        <f t="shared" si="1"/>
        <v>45</v>
      </c>
      <c r="O10" s="198" t="s">
        <v>189</v>
      </c>
    </row>
    <row r="11" spans="1:42" ht="13" x14ac:dyDescent="0.3">
      <c r="A11" s="250">
        <v>45360</v>
      </c>
      <c r="B11" s="345" t="s">
        <v>381</v>
      </c>
      <c r="C11" s="189"/>
      <c r="D11" s="188"/>
      <c r="E11" s="200">
        <v>25</v>
      </c>
      <c r="F11" s="187">
        <f t="shared" si="0"/>
        <v>25</v>
      </c>
      <c r="G11" s="192" t="s">
        <v>189</v>
      </c>
      <c r="I11" s="250">
        <v>45357</v>
      </c>
      <c r="J11" s="209" t="s">
        <v>367</v>
      </c>
      <c r="K11" s="185">
        <v>80</v>
      </c>
      <c r="L11" s="186"/>
      <c r="M11" s="188"/>
      <c r="N11" s="188">
        <f t="shared" si="1"/>
        <v>80</v>
      </c>
      <c r="O11" s="198" t="s">
        <v>189</v>
      </c>
    </row>
    <row r="12" spans="1:42" s="154" customFormat="1" ht="13" x14ac:dyDescent="0.3">
      <c r="A12" s="250">
        <v>45360</v>
      </c>
      <c r="B12" s="345" t="s">
        <v>381</v>
      </c>
      <c r="C12" s="189"/>
      <c r="D12" s="186"/>
      <c r="E12" s="200">
        <v>20</v>
      </c>
      <c r="F12" s="187">
        <f t="shared" si="0"/>
        <v>20</v>
      </c>
      <c r="G12" s="192" t="s">
        <v>189</v>
      </c>
      <c r="H12" s="3"/>
      <c r="I12" s="250">
        <v>45357</v>
      </c>
      <c r="J12" s="209" t="s">
        <v>368</v>
      </c>
      <c r="K12" s="185">
        <v>150</v>
      </c>
      <c r="L12" s="186"/>
      <c r="M12" s="188"/>
      <c r="N12" s="188">
        <f t="shared" si="1"/>
        <v>150</v>
      </c>
      <c r="O12" s="198" t="s">
        <v>189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>
        <v>45360</v>
      </c>
      <c r="B13" s="345" t="s">
        <v>382</v>
      </c>
      <c r="C13" s="189"/>
      <c r="D13" s="188"/>
      <c r="E13" s="200">
        <v>56.5</v>
      </c>
      <c r="F13" s="188">
        <f t="shared" si="0"/>
        <v>56.5</v>
      </c>
      <c r="G13" s="192" t="s">
        <v>189</v>
      </c>
      <c r="I13" s="191">
        <v>45359</v>
      </c>
      <c r="J13" s="55" t="s">
        <v>370</v>
      </c>
      <c r="K13" s="185">
        <v>20</v>
      </c>
      <c r="L13" s="186"/>
      <c r="M13" s="188"/>
      <c r="N13" s="187">
        <f t="shared" si="1"/>
        <v>20</v>
      </c>
      <c r="O13" s="198" t="s">
        <v>189</v>
      </c>
    </row>
    <row r="14" spans="1:42" ht="13" x14ac:dyDescent="0.3">
      <c r="A14" s="250">
        <v>45360</v>
      </c>
      <c r="B14" s="345" t="s">
        <v>381</v>
      </c>
      <c r="C14" s="189"/>
      <c r="D14" s="188"/>
      <c r="E14" s="200">
        <v>2</v>
      </c>
      <c r="F14" s="187">
        <f t="shared" si="0"/>
        <v>2</v>
      </c>
      <c r="G14" s="192" t="s">
        <v>189</v>
      </c>
      <c r="I14" s="191">
        <v>45359</v>
      </c>
      <c r="J14" s="55" t="s">
        <v>371</v>
      </c>
      <c r="K14" s="185">
        <v>100</v>
      </c>
      <c r="L14" s="186"/>
      <c r="M14" s="188"/>
      <c r="N14" s="188">
        <f t="shared" si="1"/>
        <v>100</v>
      </c>
      <c r="O14" s="198" t="s">
        <v>189</v>
      </c>
    </row>
    <row r="15" spans="1:42" ht="13" x14ac:dyDescent="0.3">
      <c r="A15" s="250">
        <v>45360</v>
      </c>
      <c r="B15" s="345" t="s">
        <v>381</v>
      </c>
      <c r="C15" s="189"/>
      <c r="D15" s="188"/>
      <c r="E15" s="200">
        <v>12</v>
      </c>
      <c r="F15" s="187">
        <f t="shared" si="0"/>
        <v>12</v>
      </c>
      <c r="G15" s="192" t="s">
        <v>189</v>
      </c>
      <c r="I15" s="191">
        <v>45359</v>
      </c>
      <c r="J15" s="55" t="s">
        <v>372</v>
      </c>
      <c r="K15" s="185">
        <v>200</v>
      </c>
      <c r="L15" s="186"/>
      <c r="M15" s="188"/>
      <c r="N15" s="188">
        <f t="shared" si="1"/>
        <v>200</v>
      </c>
      <c r="O15" s="198" t="s">
        <v>189</v>
      </c>
    </row>
    <row r="16" spans="1:42" ht="13" x14ac:dyDescent="0.3">
      <c r="A16" s="250">
        <v>45360</v>
      </c>
      <c r="B16" s="345" t="s">
        <v>383</v>
      </c>
      <c r="C16" s="189"/>
      <c r="D16" s="188"/>
      <c r="E16" s="200">
        <v>12</v>
      </c>
      <c r="F16" s="187">
        <f t="shared" si="0"/>
        <v>12</v>
      </c>
      <c r="G16" s="192" t="s">
        <v>189</v>
      </c>
      <c r="I16" s="250">
        <v>45360</v>
      </c>
      <c r="J16" s="209" t="s">
        <v>373</v>
      </c>
      <c r="K16" s="185"/>
      <c r="L16" s="186"/>
      <c r="M16" s="188">
        <v>40</v>
      </c>
      <c r="N16" s="188">
        <f t="shared" si="1"/>
        <v>40</v>
      </c>
      <c r="O16" s="198" t="s">
        <v>189</v>
      </c>
    </row>
    <row r="17" spans="1:42" ht="13" x14ac:dyDescent="0.3">
      <c r="A17" s="250">
        <v>45360</v>
      </c>
      <c r="B17" s="345" t="s">
        <v>384</v>
      </c>
      <c r="C17" s="189"/>
      <c r="D17" s="188"/>
      <c r="E17" s="200">
        <v>24</v>
      </c>
      <c r="F17" s="187">
        <f t="shared" si="0"/>
        <v>24</v>
      </c>
      <c r="G17" s="192" t="s">
        <v>189</v>
      </c>
      <c r="I17" s="191">
        <v>45362</v>
      </c>
      <c r="J17" s="55" t="s">
        <v>397</v>
      </c>
      <c r="K17" s="185">
        <v>50</v>
      </c>
      <c r="L17" s="186"/>
      <c r="M17" s="188"/>
      <c r="N17" s="188">
        <f t="shared" si="1"/>
        <v>50</v>
      </c>
      <c r="O17" s="198" t="s">
        <v>189</v>
      </c>
    </row>
    <row r="18" spans="1:42" ht="13" x14ac:dyDescent="0.3">
      <c r="A18" s="250">
        <v>45360</v>
      </c>
      <c r="B18" s="345" t="s">
        <v>385</v>
      </c>
      <c r="C18" s="189"/>
      <c r="D18" s="188">
        <v>26.4</v>
      </c>
      <c r="E18" s="200"/>
      <c r="F18" s="187">
        <f t="shared" si="0"/>
        <v>26.4</v>
      </c>
      <c r="G18" s="192" t="s">
        <v>189</v>
      </c>
      <c r="I18" s="191">
        <v>45366</v>
      </c>
      <c r="J18" s="55" t="s">
        <v>408</v>
      </c>
      <c r="K18" s="185">
        <v>40</v>
      </c>
      <c r="L18" s="186"/>
      <c r="M18" s="188"/>
      <c r="N18" s="188">
        <f t="shared" si="1"/>
        <v>40</v>
      </c>
      <c r="O18" s="198" t="s">
        <v>189</v>
      </c>
    </row>
    <row r="19" spans="1:42" ht="13" x14ac:dyDescent="0.3">
      <c r="A19" s="250">
        <v>45360</v>
      </c>
      <c r="B19" s="345" t="s">
        <v>386</v>
      </c>
      <c r="C19" s="189"/>
      <c r="D19" s="188"/>
      <c r="E19" s="200">
        <v>72</v>
      </c>
      <c r="F19" s="187">
        <f t="shared" si="0"/>
        <v>72</v>
      </c>
      <c r="G19" s="192" t="s">
        <v>189</v>
      </c>
      <c r="I19" s="250">
        <v>45369</v>
      </c>
      <c r="J19" s="209" t="s">
        <v>409</v>
      </c>
      <c r="K19" s="185">
        <v>182</v>
      </c>
      <c r="L19" s="186"/>
      <c r="M19" s="188"/>
      <c r="N19" s="188">
        <f t="shared" si="1"/>
        <v>182</v>
      </c>
      <c r="O19" s="198" t="s">
        <v>189</v>
      </c>
    </row>
    <row r="20" spans="1:42" s="154" customFormat="1" ht="13" x14ac:dyDescent="0.3">
      <c r="A20" s="250">
        <v>45360</v>
      </c>
      <c r="B20" s="345" t="s">
        <v>387</v>
      </c>
      <c r="C20" s="189"/>
      <c r="D20" s="186"/>
      <c r="E20" s="200">
        <v>74</v>
      </c>
      <c r="F20" s="187">
        <f t="shared" si="0"/>
        <v>74</v>
      </c>
      <c r="G20" s="192" t="s">
        <v>189</v>
      </c>
      <c r="H20" s="3"/>
      <c r="I20" s="250">
        <v>45370</v>
      </c>
      <c r="J20" s="209" t="s">
        <v>410</v>
      </c>
      <c r="K20" s="185">
        <v>0</v>
      </c>
      <c r="L20" s="186"/>
      <c r="M20" s="188"/>
      <c r="N20" s="188">
        <f t="shared" si="1"/>
        <v>0</v>
      </c>
      <c r="O20" s="19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>
        <v>45360</v>
      </c>
      <c r="B21" s="345" t="s">
        <v>388</v>
      </c>
      <c r="C21" s="189"/>
      <c r="D21" s="188">
        <v>43</v>
      </c>
      <c r="E21" s="200"/>
      <c r="F21" s="187">
        <f t="shared" si="0"/>
        <v>43</v>
      </c>
      <c r="G21" s="192" t="s">
        <v>189</v>
      </c>
      <c r="I21" s="250">
        <v>45374</v>
      </c>
      <c r="J21" s="209" t="s">
        <v>319</v>
      </c>
      <c r="K21" s="185"/>
      <c r="L21" s="186">
        <v>40</v>
      </c>
      <c r="M21" s="188"/>
      <c r="N21" s="188">
        <f t="shared" si="1"/>
        <v>40</v>
      </c>
      <c r="O21" s="198" t="s">
        <v>189</v>
      </c>
    </row>
    <row r="22" spans="1:42" s="154" customFormat="1" ht="13" x14ac:dyDescent="0.3">
      <c r="A22" s="250">
        <v>45360</v>
      </c>
      <c r="B22" s="345" t="s">
        <v>383</v>
      </c>
      <c r="C22" s="189"/>
      <c r="D22" s="186"/>
      <c r="E22" s="200">
        <v>0.8</v>
      </c>
      <c r="F22" s="187">
        <f t="shared" si="0"/>
        <v>0.8</v>
      </c>
      <c r="G22" s="192" t="s">
        <v>189</v>
      </c>
      <c r="H22" s="3"/>
      <c r="I22" s="250">
        <v>45379</v>
      </c>
      <c r="J22" s="209" t="s">
        <v>426</v>
      </c>
      <c r="K22" s="185">
        <v>134.41999999999999</v>
      </c>
      <c r="L22" s="186"/>
      <c r="M22" s="188"/>
      <c r="N22" s="188">
        <f t="shared" si="1"/>
        <v>134.41999999999999</v>
      </c>
      <c r="O22" s="198" t="s">
        <v>189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>
        <v>45360</v>
      </c>
      <c r="B23" s="345" t="s">
        <v>389</v>
      </c>
      <c r="C23" s="189"/>
      <c r="D23" s="188"/>
      <c r="E23" s="200">
        <v>7.6</v>
      </c>
      <c r="F23" s="188">
        <f t="shared" si="0"/>
        <v>7.6</v>
      </c>
      <c r="G23" s="192" t="s">
        <v>189</v>
      </c>
      <c r="I23" s="191">
        <v>45380</v>
      </c>
      <c r="J23" s="55" t="s">
        <v>425</v>
      </c>
      <c r="K23" s="185">
        <v>50</v>
      </c>
      <c r="L23" s="186"/>
      <c r="M23" s="188"/>
      <c r="N23" s="187">
        <f t="shared" si="1"/>
        <v>50</v>
      </c>
      <c r="O23" s="198" t="s">
        <v>189</v>
      </c>
    </row>
    <row r="24" spans="1:42" ht="13" x14ac:dyDescent="0.3">
      <c r="A24" s="250">
        <v>45360</v>
      </c>
      <c r="B24" s="345" t="s">
        <v>389</v>
      </c>
      <c r="C24" s="189"/>
      <c r="D24" s="188"/>
      <c r="E24" s="200">
        <v>4</v>
      </c>
      <c r="F24" s="187">
        <f t="shared" si="0"/>
        <v>4</v>
      </c>
      <c r="G24" s="192" t="s">
        <v>189</v>
      </c>
      <c r="I24" s="191">
        <v>45381</v>
      </c>
      <c r="J24" s="55" t="s">
        <v>427</v>
      </c>
      <c r="K24" s="185">
        <v>120.32</v>
      </c>
      <c r="L24" s="186"/>
      <c r="M24" s="188"/>
      <c r="N24" s="188">
        <f t="shared" si="1"/>
        <v>120.32</v>
      </c>
      <c r="O24" s="198" t="s">
        <v>189</v>
      </c>
    </row>
    <row r="25" spans="1:42" s="154" customFormat="1" ht="13" x14ac:dyDescent="0.3">
      <c r="A25" s="250">
        <v>45360</v>
      </c>
      <c r="B25" s="345" t="s">
        <v>390</v>
      </c>
      <c r="C25" s="189"/>
      <c r="D25" s="186"/>
      <c r="E25" s="200">
        <v>15</v>
      </c>
      <c r="F25" s="187">
        <f t="shared" si="0"/>
        <v>15</v>
      </c>
      <c r="G25" s="192" t="s">
        <v>189</v>
      </c>
      <c r="H25" s="3"/>
      <c r="I25" s="250">
        <v>45381</v>
      </c>
      <c r="J25" s="209" t="s">
        <v>440</v>
      </c>
      <c r="K25" s="185">
        <v>40</v>
      </c>
      <c r="L25" s="186"/>
      <c r="M25" s="188"/>
      <c r="N25" s="188">
        <f t="shared" si="1"/>
        <v>40</v>
      </c>
      <c r="O25" s="198" t="s">
        <v>189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>
        <v>45360</v>
      </c>
      <c r="B26" s="345" t="s">
        <v>391</v>
      </c>
      <c r="C26" s="189"/>
      <c r="D26" s="188"/>
      <c r="E26" s="200">
        <v>106.5</v>
      </c>
      <c r="F26" s="188">
        <f t="shared" si="0"/>
        <v>106.5</v>
      </c>
      <c r="G26" s="192" t="s">
        <v>189</v>
      </c>
      <c r="I26" s="191"/>
      <c r="J26" s="55"/>
      <c r="K26" s="185"/>
      <c r="L26" s="186"/>
      <c r="M26" s="188"/>
      <c r="N26" s="187">
        <f t="shared" si="1"/>
        <v>0</v>
      </c>
      <c r="O26" s="198"/>
    </row>
    <row r="27" spans="1:42" ht="13" x14ac:dyDescent="0.3">
      <c r="A27" s="250">
        <v>45360</v>
      </c>
      <c r="B27" s="345" t="s">
        <v>392</v>
      </c>
      <c r="C27" s="189"/>
      <c r="D27" s="188"/>
      <c r="E27" s="200">
        <v>10.1</v>
      </c>
      <c r="F27" s="187">
        <f t="shared" si="0"/>
        <v>10.1</v>
      </c>
      <c r="G27" s="192" t="s">
        <v>189</v>
      </c>
      <c r="I27" s="191"/>
      <c r="J27" s="55"/>
      <c r="K27" s="185"/>
      <c r="L27" s="186"/>
      <c r="M27" s="188"/>
      <c r="N27" s="188">
        <f t="shared" si="1"/>
        <v>0</v>
      </c>
      <c r="O27" s="198"/>
    </row>
    <row r="28" spans="1:42" ht="13" x14ac:dyDescent="0.3">
      <c r="A28" s="250">
        <v>45360</v>
      </c>
      <c r="B28" s="345" t="s">
        <v>393</v>
      </c>
      <c r="C28" s="189"/>
      <c r="D28" s="188"/>
      <c r="E28" s="200">
        <v>4</v>
      </c>
      <c r="F28" s="187">
        <f t="shared" si="0"/>
        <v>4</v>
      </c>
      <c r="G28" s="192" t="s">
        <v>189</v>
      </c>
      <c r="I28" s="191"/>
      <c r="J28" s="55"/>
      <c r="K28" s="185"/>
      <c r="L28" s="186"/>
      <c r="M28" s="188"/>
      <c r="N28" s="188">
        <f t="shared" si="1"/>
        <v>0</v>
      </c>
      <c r="O28" s="198"/>
    </row>
    <row r="29" spans="1:42" ht="13" x14ac:dyDescent="0.3">
      <c r="A29" s="250">
        <v>45360</v>
      </c>
      <c r="B29" s="345" t="s">
        <v>394</v>
      </c>
      <c r="C29" s="189"/>
      <c r="D29" s="188"/>
      <c r="E29" s="200">
        <v>6</v>
      </c>
      <c r="F29" s="187">
        <f t="shared" si="0"/>
        <v>6</v>
      </c>
      <c r="G29" s="192" t="s">
        <v>189</v>
      </c>
      <c r="I29" s="250"/>
      <c r="J29" s="209"/>
      <c r="K29" s="185"/>
      <c r="L29" s="186"/>
      <c r="M29" s="188"/>
      <c r="N29" s="188">
        <f t="shared" si="1"/>
        <v>0</v>
      </c>
      <c r="O29" s="198"/>
    </row>
    <row r="30" spans="1:42" ht="13" x14ac:dyDescent="0.3">
      <c r="A30" s="250">
        <v>45360</v>
      </c>
      <c r="B30" s="345" t="s">
        <v>394</v>
      </c>
      <c r="C30" s="189"/>
      <c r="D30" s="188"/>
      <c r="E30" s="200">
        <v>1.5</v>
      </c>
      <c r="F30" s="187">
        <f t="shared" si="0"/>
        <v>1.5</v>
      </c>
      <c r="G30" s="192" t="s">
        <v>189</v>
      </c>
      <c r="I30" s="191"/>
      <c r="J30" s="55"/>
      <c r="K30" s="185"/>
      <c r="L30" s="186"/>
      <c r="M30" s="188"/>
      <c r="N30" s="188">
        <f t="shared" si="1"/>
        <v>0</v>
      </c>
      <c r="O30" s="198"/>
    </row>
    <row r="31" spans="1:42" ht="13" x14ac:dyDescent="0.3">
      <c r="A31" s="250">
        <v>45360</v>
      </c>
      <c r="B31" s="345" t="s">
        <v>394</v>
      </c>
      <c r="C31" s="189"/>
      <c r="D31" s="188"/>
      <c r="E31" s="200">
        <v>2</v>
      </c>
      <c r="F31" s="187">
        <f t="shared" si="0"/>
        <v>2</v>
      </c>
      <c r="G31" s="192" t="s">
        <v>189</v>
      </c>
      <c r="I31" s="191"/>
      <c r="J31" s="55"/>
      <c r="K31" s="185"/>
      <c r="L31" s="186"/>
      <c r="M31" s="188"/>
      <c r="N31" s="188">
        <f t="shared" si="1"/>
        <v>0</v>
      </c>
      <c r="O31" s="198"/>
    </row>
    <row r="32" spans="1:42" ht="13" x14ac:dyDescent="0.3">
      <c r="A32" s="250">
        <v>45366</v>
      </c>
      <c r="B32" s="345" t="s">
        <v>398</v>
      </c>
      <c r="C32" s="189"/>
      <c r="D32" s="188"/>
      <c r="E32" s="200">
        <v>58</v>
      </c>
      <c r="F32" s="187">
        <f t="shared" si="0"/>
        <v>58</v>
      </c>
      <c r="G32" s="192" t="s">
        <v>189</v>
      </c>
      <c r="I32" s="250"/>
      <c r="J32" s="209"/>
      <c r="K32" s="185"/>
      <c r="L32" s="186"/>
      <c r="M32" s="188"/>
      <c r="N32" s="188">
        <f t="shared" si="1"/>
        <v>0</v>
      </c>
      <c r="O32" s="198"/>
    </row>
    <row r="33" spans="1:42" s="154" customFormat="1" ht="13" x14ac:dyDescent="0.3">
      <c r="A33" s="250">
        <v>45366</v>
      </c>
      <c r="B33" s="345" t="s">
        <v>399</v>
      </c>
      <c r="C33" s="189"/>
      <c r="D33" s="186"/>
      <c r="E33" s="200">
        <v>6</v>
      </c>
      <c r="F33" s="187">
        <f t="shared" si="0"/>
        <v>6</v>
      </c>
      <c r="G33" s="192" t="s">
        <v>189</v>
      </c>
      <c r="H33" s="3"/>
      <c r="I33" s="250"/>
      <c r="J33" s="209"/>
      <c r="K33" s="185"/>
      <c r="L33" s="186"/>
      <c r="M33" s="188"/>
      <c r="N33" s="188">
        <f t="shared" si="1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>
        <v>45366</v>
      </c>
      <c r="B34" s="345" t="s">
        <v>400</v>
      </c>
      <c r="C34" s="189"/>
      <c r="D34" s="188"/>
      <c r="E34" s="200">
        <v>32.799999999999997</v>
      </c>
      <c r="F34" s="187">
        <f t="shared" si="0"/>
        <v>32.799999999999997</v>
      </c>
      <c r="G34" s="192" t="s">
        <v>189</v>
      </c>
      <c r="I34" s="250"/>
      <c r="J34" s="209"/>
      <c r="K34" s="185"/>
      <c r="L34" s="186"/>
      <c r="M34" s="188"/>
      <c r="N34" s="188">
        <f t="shared" si="1"/>
        <v>0</v>
      </c>
      <c r="O34" s="198"/>
    </row>
    <row r="35" spans="1:42" s="154" customFormat="1" ht="13" x14ac:dyDescent="0.3">
      <c r="A35" s="250">
        <v>45366</v>
      </c>
      <c r="B35" s="345" t="s">
        <v>401</v>
      </c>
      <c r="C35" s="189"/>
      <c r="D35" s="186"/>
      <c r="E35" s="200">
        <v>249.9</v>
      </c>
      <c r="F35" s="187">
        <f t="shared" si="0"/>
        <v>249.9</v>
      </c>
      <c r="G35" s="192" t="s">
        <v>189</v>
      </c>
      <c r="H35" s="3"/>
      <c r="I35" s="250"/>
      <c r="J35" s="209"/>
      <c r="K35" s="185"/>
      <c r="L35" s="186"/>
      <c r="M35" s="188"/>
      <c r="N35" s="188">
        <f t="shared" si="1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>
        <v>45366</v>
      </c>
      <c r="B36" s="345" t="s">
        <v>402</v>
      </c>
      <c r="C36" s="189"/>
      <c r="D36" s="188"/>
      <c r="E36" s="200">
        <v>21.6</v>
      </c>
      <c r="F36" s="188">
        <f t="shared" si="0"/>
        <v>21.6</v>
      </c>
      <c r="G36" s="192" t="s">
        <v>189</v>
      </c>
      <c r="I36" s="191"/>
      <c r="J36" s="55"/>
      <c r="K36" s="185"/>
      <c r="L36" s="186"/>
      <c r="M36" s="188"/>
      <c r="N36" s="187">
        <f t="shared" si="1"/>
        <v>0</v>
      </c>
      <c r="O36" s="198"/>
    </row>
    <row r="37" spans="1:42" ht="13" x14ac:dyDescent="0.3">
      <c r="A37" s="250">
        <v>45366</v>
      </c>
      <c r="B37" s="345" t="s">
        <v>403</v>
      </c>
      <c r="C37" s="189"/>
      <c r="D37" s="188"/>
      <c r="E37" s="200">
        <v>1.6</v>
      </c>
      <c r="F37" s="187">
        <f t="shared" si="0"/>
        <v>1.6</v>
      </c>
      <c r="G37" s="192" t="s">
        <v>189</v>
      </c>
      <c r="I37" s="191"/>
      <c r="J37" s="55"/>
      <c r="K37" s="185"/>
      <c r="L37" s="186"/>
      <c r="M37" s="188"/>
      <c r="N37" s="188">
        <f t="shared" si="1"/>
        <v>0</v>
      </c>
      <c r="O37" s="198"/>
    </row>
    <row r="38" spans="1:42" ht="13" x14ac:dyDescent="0.3">
      <c r="A38" s="250">
        <v>45366</v>
      </c>
      <c r="B38" s="345" t="s">
        <v>404</v>
      </c>
      <c r="C38" s="189"/>
      <c r="D38" s="188">
        <v>369</v>
      </c>
      <c r="E38" s="200"/>
      <c r="F38" s="187">
        <f t="shared" si="0"/>
        <v>369</v>
      </c>
      <c r="G38" s="192"/>
      <c r="I38" s="191"/>
      <c r="J38" s="55"/>
      <c r="K38" s="185"/>
      <c r="L38" s="186"/>
      <c r="M38" s="188"/>
      <c r="N38" s="188">
        <f t="shared" si="1"/>
        <v>0</v>
      </c>
      <c r="O38" s="198"/>
    </row>
    <row r="39" spans="1:42" ht="13" x14ac:dyDescent="0.3">
      <c r="A39" s="250">
        <v>45366</v>
      </c>
      <c r="B39" s="345" t="s">
        <v>403</v>
      </c>
      <c r="C39" s="189"/>
      <c r="D39" s="188"/>
      <c r="E39" s="200">
        <v>59</v>
      </c>
      <c r="F39" s="187">
        <f t="shared" si="0"/>
        <v>59</v>
      </c>
      <c r="G39" s="192" t="s">
        <v>189</v>
      </c>
      <c r="I39" s="250"/>
      <c r="J39" s="209"/>
      <c r="K39" s="185"/>
      <c r="L39" s="186"/>
      <c r="M39" s="188"/>
      <c r="N39" s="188">
        <f t="shared" si="1"/>
        <v>0</v>
      </c>
      <c r="O39" s="198"/>
    </row>
    <row r="40" spans="1:42" ht="13" x14ac:dyDescent="0.3">
      <c r="A40" s="250">
        <v>45366</v>
      </c>
      <c r="B40" s="345" t="s">
        <v>403</v>
      </c>
      <c r="C40" s="189"/>
      <c r="D40" s="188"/>
      <c r="E40" s="200">
        <v>11.5</v>
      </c>
      <c r="F40" s="187">
        <f t="shared" si="0"/>
        <v>11.5</v>
      </c>
      <c r="G40" s="192" t="s">
        <v>189</v>
      </c>
      <c r="I40" s="191"/>
      <c r="J40" s="55"/>
      <c r="K40" s="185"/>
      <c r="L40" s="186"/>
      <c r="M40" s="188"/>
      <c r="N40" s="188">
        <f t="shared" si="1"/>
        <v>0</v>
      </c>
      <c r="O40" s="198"/>
    </row>
    <row r="41" spans="1:42" ht="13" x14ac:dyDescent="0.3">
      <c r="A41" s="250">
        <v>45366</v>
      </c>
      <c r="B41" s="345" t="s">
        <v>405</v>
      </c>
      <c r="C41" s="189"/>
      <c r="D41" s="188"/>
      <c r="E41" s="200">
        <v>231</v>
      </c>
      <c r="F41" s="187">
        <f t="shared" si="0"/>
        <v>231</v>
      </c>
      <c r="G41" s="192" t="s">
        <v>189</v>
      </c>
      <c r="I41" s="191"/>
      <c r="J41" s="55"/>
      <c r="K41" s="185"/>
      <c r="L41" s="186"/>
      <c r="M41" s="188"/>
      <c r="N41" s="188">
        <f t="shared" si="1"/>
        <v>0</v>
      </c>
      <c r="O41" s="198"/>
    </row>
    <row r="42" spans="1:42" ht="13" x14ac:dyDescent="0.3">
      <c r="A42" s="250">
        <v>45366</v>
      </c>
      <c r="B42" s="345" t="s">
        <v>403</v>
      </c>
      <c r="C42" s="189"/>
      <c r="D42" s="188"/>
      <c r="E42" s="200">
        <v>41.5</v>
      </c>
      <c r="F42" s="187">
        <f t="shared" si="0"/>
        <v>41.5</v>
      </c>
      <c r="G42" s="192" t="s">
        <v>189</v>
      </c>
      <c r="I42" s="250"/>
      <c r="J42" s="209"/>
      <c r="K42" s="185"/>
      <c r="L42" s="186"/>
      <c r="M42" s="188"/>
      <c r="N42" s="188">
        <f t="shared" si="1"/>
        <v>0</v>
      </c>
      <c r="O42" s="198"/>
    </row>
    <row r="43" spans="1:42" s="154" customFormat="1" ht="13" x14ac:dyDescent="0.3">
      <c r="A43" s="250">
        <v>45366</v>
      </c>
      <c r="B43" s="345" t="s">
        <v>406</v>
      </c>
      <c r="C43" s="189"/>
      <c r="D43" s="186"/>
      <c r="E43" s="200">
        <v>31</v>
      </c>
      <c r="F43" s="187">
        <f t="shared" si="0"/>
        <v>31</v>
      </c>
      <c r="G43" s="192" t="s">
        <v>189</v>
      </c>
      <c r="H43" s="3"/>
      <c r="I43" s="250"/>
      <c r="J43" s="209"/>
      <c r="K43" s="185"/>
      <c r="L43" s="186"/>
      <c r="M43" s="188"/>
      <c r="N43" s="188">
        <f t="shared" si="1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>
        <v>45366</v>
      </c>
      <c r="B44" s="345" t="s">
        <v>403</v>
      </c>
      <c r="C44" s="189"/>
      <c r="D44" s="188"/>
      <c r="E44" s="200">
        <v>11</v>
      </c>
      <c r="F44" s="187">
        <f t="shared" si="0"/>
        <v>11</v>
      </c>
      <c r="G44" s="192" t="s">
        <v>189</v>
      </c>
      <c r="I44" s="250"/>
      <c r="J44" s="209"/>
      <c r="K44" s="185"/>
      <c r="L44" s="186"/>
      <c r="M44" s="188"/>
      <c r="N44" s="188">
        <f t="shared" si="1"/>
        <v>0</v>
      </c>
      <c r="O44" s="198"/>
    </row>
    <row r="45" spans="1:42" s="154" customFormat="1" ht="13" x14ac:dyDescent="0.3">
      <c r="A45" s="250">
        <v>45366</v>
      </c>
      <c r="B45" s="345" t="s">
        <v>403</v>
      </c>
      <c r="C45" s="189"/>
      <c r="D45" s="186"/>
      <c r="E45" s="200">
        <v>2</v>
      </c>
      <c r="F45" s="187">
        <f t="shared" si="0"/>
        <v>2</v>
      </c>
      <c r="G45" s="192" t="s">
        <v>189</v>
      </c>
      <c r="H45" s="3"/>
      <c r="I45" s="250"/>
      <c r="J45" s="209"/>
      <c r="K45" s="185"/>
      <c r="L45" s="186"/>
      <c r="M45" s="188"/>
      <c r="N45" s="188">
        <f t="shared" si="1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>
        <v>45366</v>
      </c>
      <c r="B46" s="345" t="s">
        <v>407</v>
      </c>
      <c r="C46" s="189"/>
      <c r="D46" s="188"/>
      <c r="E46" s="200">
        <v>32.5</v>
      </c>
      <c r="F46" s="188">
        <f t="shared" si="0"/>
        <v>32.5</v>
      </c>
      <c r="G46" s="192" t="s">
        <v>189</v>
      </c>
      <c r="I46" s="191"/>
      <c r="J46" s="55"/>
      <c r="K46" s="185"/>
      <c r="L46" s="186"/>
      <c r="M46" s="188"/>
      <c r="N46" s="187">
        <f t="shared" si="1"/>
        <v>0</v>
      </c>
      <c r="O46" s="198"/>
    </row>
    <row r="47" spans="1:42" ht="13" x14ac:dyDescent="0.3">
      <c r="A47" s="250">
        <v>45374</v>
      </c>
      <c r="B47" s="345" t="s">
        <v>414</v>
      </c>
      <c r="C47" s="189"/>
      <c r="D47" s="188"/>
      <c r="E47" s="200">
        <v>52.8</v>
      </c>
      <c r="F47" s="187">
        <f t="shared" si="0"/>
        <v>52.8</v>
      </c>
      <c r="G47" s="192" t="s">
        <v>189</v>
      </c>
      <c r="I47" s="191"/>
      <c r="J47" s="55"/>
      <c r="K47" s="185"/>
      <c r="L47" s="186"/>
      <c r="M47" s="188"/>
      <c r="N47" s="188">
        <f t="shared" si="1"/>
        <v>0</v>
      </c>
      <c r="O47" s="198"/>
    </row>
    <row r="48" spans="1:42" ht="13" x14ac:dyDescent="0.3">
      <c r="A48" s="250">
        <v>45374</v>
      </c>
      <c r="B48" s="345" t="s">
        <v>415</v>
      </c>
      <c r="C48" s="189"/>
      <c r="D48" s="188"/>
      <c r="E48" s="200">
        <v>7</v>
      </c>
      <c r="F48" s="187">
        <f t="shared" si="0"/>
        <v>7</v>
      </c>
      <c r="G48" s="192" t="s">
        <v>189</v>
      </c>
      <c r="I48" s="191"/>
      <c r="J48" s="55"/>
      <c r="K48" s="185"/>
      <c r="L48" s="186"/>
      <c r="M48" s="188"/>
      <c r="N48" s="188">
        <f t="shared" si="1"/>
        <v>0</v>
      </c>
      <c r="O48" s="198"/>
    </row>
    <row r="49" spans="1:42" ht="13" x14ac:dyDescent="0.3">
      <c r="A49" s="250">
        <v>45374</v>
      </c>
      <c r="B49" s="345" t="s">
        <v>416</v>
      </c>
      <c r="C49" s="189"/>
      <c r="D49" s="188"/>
      <c r="E49" s="200">
        <v>39.4</v>
      </c>
      <c r="F49" s="187">
        <f t="shared" si="0"/>
        <v>39.4</v>
      </c>
      <c r="G49" s="192" t="s">
        <v>189</v>
      </c>
      <c r="I49" s="250"/>
      <c r="J49" s="209"/>
      <c r="K49" s="185"/>
      <c r="L49" s="186"/>
      <c r="M49" s="188"/>
      <c r="N49" s="188">
        <f t="shared" si="1"/>
        <v>0</v>
      </c>
      <c r="O49" s="198"/>
    </row>
    <row r="50" spans="1:42" ht="13" x14ac:dyDescent="0.3">
      <c r="A50" s="250">
        <v>45374</v>
      </c>
      <c r="B50" s="345" t="s">
        <v>417</v>
      </c>
      <c r="C50" s="189"/>
      <c r="D50" s="188"/>
      <c r="E50" s="200">
        <v>4</v>
      </c>
      <c r="F50" s="187">
        <f t="shared" si="0"/>
        <v>4</v>
      </c>
      <c r="G50" s="192" t="s">
        <v>189</v>
      </c>
      <c r="I50" s="191"/>
      <c r="J50" s="55"/>
      <c r="K50" s="185"/>
      <c r="L50" s="186"/>
      <c r="M50" s="188"/>
      <c r="N50" s="188">
        <f t="shared" si="1"/>
        <v>0</v>
      </c>
      <c r="O50" s="198"/>
    </row>
    <row r="51" spans="1:42" ht="13" x14ac:dyDescent="0.3">
      <c r="A51" s="250">
        <v>45374</v>
      </c>
      <c r="B51" s="345" t="s">
        <v>418</v>
      </c>
      <c r="C51" s="189"/>
      <c r="D51" s="188"/>
      <c r="E51" s="200">
        <v>109</v>
      </c>
      <c r="F51" s="187">
        <f t="shared" si="0"/>
        <v>109</v>
      </c>
      <c r="G51" s="192" t="s">
        <v>189</v>
      </c>
      <c r="I51" s="191"/>
      <c r="J51" s="55"/>
      <c r="K51" s="185"/>
      <c r="L51" s="186"/>
      <c r="M51" s="188"/>
      <c r="N51" s="188">
        <f t="shared" si="1"/>
        <v>0</v>
      </c>
      <c r="O51" s="198"/>
    </row>
    <row r="52" spans="1:42" ht="13" x14ac:dyDescent="0.3">
      <c r="A52" s="250">
        <v>45374</v>
      </c>
      <c r="B52" s="345" t="s">
        <v>417</v>
      </c>
      <c r="C52" s="189"/>
      <c r="D52" s="188"/>
      <c r="E52" s="200">
        <v>34</v>
      </c>
      <c r="F52" s="187">
        <f t="shared" si="0"/>
        <v>34</v>
      </c>
      <c r="G52" s="192" t="s">
        <v>189</v>
      </c>
      <c r="I52" s="250"/>
      <c r="J52" s="209"/>
      <c r="K52" s="185"/>
      <c r="L52" s="186"/>
      <c r="M52" s="188"/>
      <c r="N52" s="188">
        <f t="shared" si="1"/>
        <v>0</v>
      </c>
      <c r="O52" s="198"/>
    </row>
    <row r="53" spans="1:42" s="154" customFormat="1" ht="13" x14ac:dyDescent="0.3">
      <c r="A53" s="250">
        <v>45374</v>
      </c>
      <c r="B53" s="345" t="s">
        <v>419</v>
      </c>
      <c r="C53" s="189"/>
      <c r="D53" s="186"/>
      <c r="E53" s="200">
        <v>49.5</v>
      </c>
      <c r="F53" s="187">
        <f t="shared" si="0"/>
        <v>49.5</v>
      </c>
      <c r="G53" s="192" t="s">
        <v>189</v>
      </c>
      <c r="H53" s="3"/>
      <c r="I53" s="250"/>
      <c r="J53" s="209"/>
      <c r="K53" s="185"/>
      <c r="L53" s="186"/>
      <c r="M53" s="188"/>
      <c r="N53" s="188">
        <f t="shared" si="1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ht="13" x14ac:dyDescent="0.3">
      <c r="A54" s="250">
        <v>45374</v>
      </c>
      <c r="B54" s="345" t="s">
        <v>417</v>
      </c>
      <c r="C54" s="189"/>
      <c r="D54" s="188"/>
      <c r="E54" s="200">
        <v>22</v>
      </c>
      <c r="F54" s="187">
        <f t="shared" ref="F54:F72" si="2">SUM(C54:E54)</f>
        <v>22</v>
      </c>
      <c r="G54" s="192" t="s">
        <v>189</v>
      </c>
      <c r="I54" s="191"/>
      <c r="J54" s="55"/>
      <c r="K54" s="185"/>
      <c r="L54" s="186"/>
      <c r="M54" s="188"/>
      <c r="N54" s="188">
        <f t="shared" ref="N54:N72" si="3">SUM(K54:M54)</f>
        <v>0</v>
      </c>
      <c r="O54" s="198"/>
    </row>
    <row r="55" spans="1:42" ht="13" x14ac:dyDescent="0.3">
      <c r="A55" s="250">
        <v>45374</v>
      </c>
      <c r="B55" s="345" t="s">
        <v>420</v>
      </c>
      <c r="C55" s="189"/>
      <c r="D55" s="188"/>
      <c r="E55" s="200">
        <v>2</v>
      </c>
      <c r="F55" s="187">
        <f t="shared" si="2"/>
        <v>2</v>
      </c>
      <c r="G55" s="192" t="s">
        <v>189</v>
      </c>
      <c r="I55" s="191"/>
      <c r="J55" s="55"/>
      <c r="K55" s="185"/>
      <c r="L55" s="186"/>
      <c r="M55" s="188"/>
      <c r="N55" s="188">
        <f t="shared" si="3"/>
        <v>0</v>
      </c>
      <c r="O55" s="198"/>
    </row>
    <row r="56" spans="1:42" ht="13" x14ac:dyDescent="0.3">
      <c r="A56" s="250">
        <v>45374</v>
      </c>
      <c r="B56" s="345" t="s">
        <v>421</v>
      </c>
      <c r="C56" s="189"/>
      <c r="D56" s="188"/>
      <c r="E56" s="200">
        <v>12</v>
      </c>
      <c r="F56" s="187">
        <f t="shared" si="2"/>
        <v>12</v>
      </c>
      <c r="G56" s="192" t="s">
        <v>189</v>
      </c>
      <c r="I56" s="250"/>
      <c r="J56" s="209"/>
      <c r="K56" s="185"/>
      <c r="L56" s="186"/>
      <c r="M56" s="188"/>
      <c r="N56" s="188">
        <f t="shared" si="3"/>
        <v>0</v>
      </c>
      <c r="O56" s="198"/>
    </row>
    <row r="57" spans="1:42" ht="13" x14ac:dyDescent="0.3">
      <c r="A57" s="250">
        <v>45374</v>
      </c>
      <c r="B57" s="345" t="s">
        <v>421</v>
      </c>
      <c r="C57" s="189"/>
      <c r="D57" s="188"/>
      <c r="E57" s="200">
        <v>18</v>
      </c>
      <c r="F57" s="187">
        <f t="shared" si="2"/>
        <v>18</v>
      </c>
      <c r="G57" s="192" t="s">
        <v>189</v>
      </c>
      <c r="I57" s="191"/>
      <c r="J57" s="55"/>
      <c r="K57" s="185"/>
      <c r="L57" s="186"/>
      <c r="M57" s="188"/>
      <c r="N57" s="188">
        <f t="shared" si="3"/>
        <v>0</v>
      </c>
      <c r="O57" s="198"/>
    </row>
    <row r="58" spans="1:42" ht="13" x14ac:dyDescent="0.3">
      <c r="A58" s="250">
        <v>45381</v>
      </c>
      <c r="B58" s="345" t="s">
        <v>428</v>
      </c>
      <c r="C58" s="189"/>
      <c r="D58" s="188"/>
      <c r="E58" s="200">
        <v>48</v>
      </c>
      <c r="F58" s="187">
        <f t="shared" si="2"/>
        <v>48</v>
      </c>
      <c r="G58" s="192" t="s">
        <v>189</v>
      </c>
      <c r="I58" s="191"/>
      <c r="J58" s="55"/>
      <c r="K58" s="185"/>
      <c r="L58" s="186"/>
      <c r="M58" s="188"/>
      <c r="N58" s="188">
        <f t="shared" si="3"/>
        <v>0</v>
      </c>
      <c r="O58" s="198"/>
    </row>
    <row r="59" spans="1:42" ht="13" x14ac:dyDescent="0.3">
      <c r="A59" s="250">
        <v>45381</v>
      </c>
      <c r="B59" s="345" t="s">
        <v>430</v>
      </c>
      <c r="C59" s="189"/>
      <c r="D59" s="188"/>
      <c r="E59" s="200">
        <v>12</v>
      </c>
      <c r="F59" s="187">
        <f t="shared" si="2"/>
        <v>12</v>
      </c>
      <c r="G59" s="192" t="s">
        <v>189</v>
      </c>
      <c r="I59" s="250"/>
      <c r="J59" s="209"/>
      <c r="K59" s="185"/>
      <c r="L59" s="186"/>
      <c r="M59" s="188"/>
      <c r="N59" s="188">
        <f t="shared" si="3"/>
        <v>0</v>
      </c>
      <c r="O59" s="198"/>
    </row>
    <row r="60" spans="1:42" ht="13" x14ac:dyDescent="0.3">
      <c r="A60" s="250">
        <v>45381</v>
      </c>
      <c r="B60" s="345" t="s">
        <v>429</v>
      </c>
      <c r="C60" s="189"/>
      <c r="D60" s="188"/>
      <c r="E60" s="200">
        <v>2</v>
      </c>
      <c r="F60" s="187">
        <f t="shared" si="2"/>
        <v>2</v>
      </c>
      <c r="G60" s="192" t="s">
        <v>189</v>
      </c>
      <c r="I60" s="191"/>
      <c r="J60" s="55"/>
      <c r="K60" s="185"/>
      <c r="L60" s="186"/>
      <c r="M60" s="188"/>
      <c r="N60" s="188">
        <f t="shared" si="3"/>
        <v>0</v>
      </c>
      <c r="O60" s="198"/>
    </row>
    <row r="61" spans="1:42" ht="13" x14ac:dyDescent="0.3">
      <c r="A61" s="250">
        <v>45381</v>
      </c>
      <c r="B61" s="345" t="s">
        <v>431</v>
      </c>
      <c r="C61" s="189"/>
      <c r="D61" s="188"/>
      <c r="E61" s="200">
        <v>29.5</v>
      </c>
      <c r="F61" s="187">
        <f t="shared" si="2"/>
        <v>29.5</v>
      </c>
      <c r="G61" s="192" t="s">
        <v>189</v>
      </c>
      <c r="I61" s="250"/>
      <c r="J61" s="209"/>
      <c r="K61" s="185"/>
      <c r="L61" s="186"/>
      <c r="M61" s="188"/>
      <c r="N61" s="188">
        <f t="shared" si="3"/>
        <v>0</v>
      </c>
      <c r="O61" s="198"/>
    </row>
    <row r="62" spans="1:42" ht="13" x14ac:dyDescent="0.3">
      <c r="A62" s="250">
        <v>45381</v>
      </c>
      <c r="B62" s="345" t="s">
        <v>432</v>
      </c>
      <c r="C62" s="189"/>
      <c r="D62" s="188"/>
      <c r="E62" s="200">
        <v>31</v>
      </c>
      <c r="F62" s="187">
        <f t="shared" si="2"/>
        <v>31</v>
      </c>
      <c r="G62" s="192" t="s">
        <v>189</v>
      </c>
      <c r="I62" s="191"/>
      <c r="J62" s="55"/>
      <c r="K62" s="185"/>
      <c r="L62" s="186"/>
      <c r="M62" s="188"/>
      <c r="N62" s="188">
        <f t="shared" si="3"/>
        <v>0</v>
      </c>
      <c r="O62" s="198"/>
    </row>
    <row r="63" spans="1:42" ht="13" x14ac:dyDescent="0.3">
      <c r="A63" s="250">
        <v>45381</v>
      </c>
      <c r="B63" s="345" t="s">
        <v>432</v>
      </c>
      <c r="C63" s="189"/>
      <c r="D63" s="188"/>
      <c r="E63" s="200">
        <v>1.5</v>
      </c>
      <c r="F63" s="187">
        <f t="shared" si="2"/>
        <v>1.5</v>
      </c>
      <c r="G63" s="192" t="s">
        <v>189</v>
      </c>
      <c r="I63" s="191"/>
      <c r="J63" s="55"/>
      <c r="K63" s="185"/>
      <c r="L63" s="186"/>
      <c r="M63" s="188"/>
      <c r="N63" s="188">
        <f t="shared" si="3"/>
        <v>0</v>
      </c>
      <c r="O63" s="198"/>
    </row>
    <row r="64" spans="1:42" ht="13" x14ac:dyDescent="0.3">
      <c r="A64" s="250">
        <v>45381</v>
      </c>
      <c r="B64" s="345" t="s">
        <v>433</v>
      </c>
      <c r="C64" s="189"/>
      <c r="D64" s="188">
        <v>32</v>
      </c>
      <c r="E64" s="200"/>
      <c r="F64" s="187">
        <f t="shared" si="2"/>
        <v>32</v>
      </c>
      <c r="G64" s="192"/>
      <c r="I64" s="250"/>
      <c r="J64" s="209"/>
      <c r="K64" s="185"/>
      <c r="L64" s="186"/>
      <c r="M64" s="188"/>
      <c r="N64" s="188">
        <f t="shared" si="3"/>
        <v>0</v>
      </c>
      <c r="O64" s="198"/>
    </row>
    <row r="65" spans="1:42" s="154" customFormat="1" ht="13" x14ac:dyDescent="0.3">
      <c r="A65" s="250">
        <v>45381</v>
      </c>
      <c r="B65" s="345" t="s">
        <v>434</v>
      </c>
      <c r="C65" s="189"/>
      <c r="D65" s="186">
        <v>28.7</v>
      </c>
      <c r="E65" s="200"/>
      <c r="F65" s="187">
        <f t="shared" si="2"/>
        <v>28.7</v>
      </c>
      <c r="G65" s="192"/>
      <c r="H65" s="3"/>
      <c r="I65" s="250"/>
      <c r="J65" s="209"/>
      <c r="K65" s="185"/>
      <c r="L65" s="186"/>
      <c r="M65" s="188"/>
      <c r="N65" s="188">
        <f t="shared" si="3"/>
        <v>0</v>
      </c>
      <c r="O65" s="19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ht="13" x14ac:dyDescent="0.3">
      <c r="A66" s="250">
        <v>45381</v>
      </c>
      <c r="B66" s="345" t="s">
        <v>435</v>
      </c>
      <c r="C66" s="189"/>
      <c r="D66" s="188"/>
      <c r="E66" s="200">
        <v>2</v>
      </c>
      <c r="F66" s="187">
        <f t="shared" ref="F66:F71" si="4">SUM(C66:E66)</f>
        <v>2</v>
      </c>
      <c r="G66" s="192" t="s">
        <v>189</v>
      </c>
      <c r="I66" s="191"/>
      <c r="J66" s="55"/>
      <c r="K66" s="185"/>
      <c r="L66" s="186"/>
      <c r="M66" s="188"/>
      <c r="N66" s="188">
        <f t="shared" ref="N66:N71" si="5">SUM(K66:M66)</f>
        <v>0</v>
      </c>
      <c r="O66" s="198"/>
    </row>
    <row r="67" spans="1:42" ht="13" x14ac:dyDescent="0.3">
      <c r="A67" s="250">
        <v>45381</v>
      </c>
      <c r="B67" s="345" t="s">
        <v>436</v>
      </c>
      <c r="C67" s="189"/>
      <c r="D67" s="188"/>
      <c r="E67" s="200">
        <v>21</v>
      </c>
      <c r="F67" s="187">
        <f t="shared" si="4"/>
        <v>21</v>
      </c>
      <c r="G67" s="192" t="s">
        <v>189</v>
      </c>
      <c r="I67" s="191"/>
      <c r="J67" s="55"/>
      <c r="K67" s="185"/>
      <c r="L67" s="186"/>
      <c r="M67" s="188"/>
      <c r="N67" s="188">
        <f t="shared" si="5"/>
        <v>0</v>
      </c>
      <c r="O67" s="198"/>
    </row>
    <row r="68" spans="1:42" ht="13" x14ac:dyDescent="0.3">
      <c r="A68" s="250">
        <v>45381</v>
      </c>
      <c r="B68" s="345" t="s">
        <v>438</v>
      </c>
      <c r="C68" s="189"/>
      <c r="D68" s="188">
        <v>43.5</v>
      </c>
      <c r="E68" s="200"/>
      <c r="F68" s="187">
        <f t="shared" si="4"/>
        <v>43.5</v>
      </c>
      <c r="G68" s="192"/>
      <c r="I68" s="250"/>
      <c r="J68" s="209"/>
      <c r="K68" s="185"/>
      <c r="L68" s="186"/>
      <c r="M68" s="188"/>
      <c r="N68" s="188">
        <f t="shared" si="5"/>
        <v>0</v>
      </c>
      <c r="O68" s="198"/>
    </row>
    <row r="69" spans="1:42" ht="13" x14ac:dyDescent="0.3">
      <c r="A69" s="250">
        <v>45381</v>
      </c>
      <c r="B69" s="345" t="s">
        <v>437</v>
      </c>
      <c r="C69" s="189"/>
      <c r="D69" s="188">
        <v>60</v>
      </c>
      <c r="E69" s="200"/>
      <c r="F69" s="187">
        <f t="shared" si="4"/>
        <v>60</v>
      </c>
      <c r="G69" s="192"/>
      <c r="I69" s="191"/>
      <c r="J69" s="55"/>
      <c r="K69" s="185"/>
      <c r="L69" s="186"/>
      <c r="M69" s="188"/>
      <c r="N69" s="188">
        <f t="shared" si="5"/>
        <v>0</v>
      </c>
      <c r="O69" s="198"/>
    </row>
    <row r="70" spans="1:42" ht="13" x14ac:dyDescent="0.3">
      <c r="A70" s="250"/>
      <c r="B70" s="345"/>
      <c r="C70" s="189"/>
      <c r="D70" s="188"/>
      <c r="E70" s="200"/>
      <c r="F70" s="187">
        <f t="shared" si="4"/>
        <v>0</v>
      </c>
      <c r="G70" s="192"/>
      <c r="I70" s="191"/>
      <c r="J70" s="55"/>
      <c r="K70" s="185"/>
      <c r="L70" s="186"/>
      <c r="M70" s="188"/>
      <c r="N70" s="188">
        <f t="shared" si="5"/>
        <v>0</v>
      </c>
      <c r="O70" s="198"/>
    </row>
    <row r="71" spans="1:42" ht="13" x14ac:dyDescent="0.3">
      <c r="A71" s="250"/>
      <c r="B71" s="345"/>
      <c r="C71" s="189"/>
      <c r="D71" s="188"/>
      <c r="E71" s="200"/>
      <c r="F71" s="187">
        <f t="shared" si="4"/>
        <v>0</v>
      </c>
      <c r="G71" s="192"/>
      <c r="I71" s="250"/>
      <c r="J71" s="209"/>
      <c r="K71" s="185"/>
      <c r="L71" s="186"/>
      <c r="M71" s="188"/>
      <c r="N71" s="188">
        <f t="shared" si="5"/>
        <v>0</v>
      </c>
      <c r="O71" s="198"/>
    </row>
    <row r="72" spans="1:42" s="154" customFormat="1" ht="13" x14ac:dyDescent="0.3">
      <c r="A72" s="250"/>
      <c r="B72" s="345"/>
      <c r="C72" s="189"/>
      <c r="D72" s="186"/>
      <c r="E72" s="200"/>
      <c r="F72" s="187">
        <f t="shared" si="2"/>
        <v>0</v>
      </c>
      <c r="G72" s="192"/>
      <c r="H72" s="3"/>
      <c r="I72" s="250"/>
      <c r="J72" s="209"/>
      <c r="K72" s="185"/>
      <c r="L72" s="186"/>
      <c r="M72" s="188"/>
      <c r="N72" s="188">
        <f t="shared" si="3"/>
        <v>0</v>
      </c>
      <c r="O72" s="198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s="3" customFormat="1" ht="13" x14ac:dyDescent="0.3">
      <c r="A73" s="250"/>
      <c r="B73" s="345"/>
      <c r="C73" s="189"/>
      <c r="D73" s="186"/>
      <c r="E73" s="200"/>
      <c r="F73" s="187">
        <f t="shared" si="0"/>
        <v>0</v>
      </c>
      <c r="G73" s="192"/>
      <c r="I73" s="191"/>
      <c r="J73" s="55"/>
      <c r="K73" s="185"/>
      <c r="L73" s="186"/>
      <c r="M73" s="188"/>
      <c r="N73" s="188">
        <f t="shared" si="1"/>
        <v>0</v>
      </c>
      <c r="O73" s="198"/>
    </row>
    <row r="74" spans="1:42" s="3" customFormat="1" ht="13" thickBot="1" x14ac:dyDescent="0.3">
      <c r="A74" s="193"/>
      <c r="B74" s="194" t="s">
        <v>5</v>
      </c>
      <c r="C74" s="195">
        <f>SUM(C4:C73)</f>
        <v>0</v>
      </c>
      <c r="D74" s="195">
        <f>SUM(D4:D73)</f>
        <v>683.6</v>
      </c>
      <c r="E74" s="195">
        <f>SUM(E4:E73)</f>
        <v>1866.1000000000001</v>
      </c>
      <c r="F74" s="196">
        <f>SUM(C74:E74)</f>
        <v>2549.7000000000003</v>
      </c>
      <c r="G74" s="197"/>
      <c r="I74" s="193"/>
      <c r="J74" s="194" t="s">
        <v>5</v>
      </c>
      <c r="K74" s="195">
        <f>SUM(K4:K73)</f>
        <v>2436.8700000000003</v>
      </c>
      <c r="L74" s="195">
        <f>SUM(L4:L73)</f>
        <v>40</v>
      </c>
      <c r="M74" s="195">
        <f>SUM(M4:M73)</f>
        <v>40</v>
      </c>
      <c r="N74" s="196">
        <f>SUM(N4:N73)</f>
        <v>2516.8700000000003</v>
      </c>
      <c r="O74" s="197"/>
    </row>
    <row r="75" spans="1:42" s="3" customFormat="1" ht="11" thickTop="1" x14ac:dyDescent="0.25">
      <c r="D75" s="1"/>
      <c r="E75" s="1"/>
      <c r="L75" s="1"/>
      <c r="M75" s="1"/>
    </row>
    <row r="76" spans="1:42" s="3" customFormat="1" x14ac:dyDescent="0.25">
      <c r="D76" s="1"/>
      <c r="E76" s="1"/>
      <c r="L76" s="1"/>
      <c r="M76" s="1"/>
    </row>
    <row r="77" spans="1:42" x14ac:dyDescent="0.25">
      <c r="A77" s="3"/>
      <c r="B77" s="3"/>
      <c r="C77" s="3"/>
      <c r="D77" s="1"/>
      <c r="E77" s="1"/>
      <c r="F77" s="3"/>
      <c r="G77" s="3"/>
      <c r="I77" s="3"/>
      <c r="J77" s="3"/>
      <c r="K77" s="3"/>
      <c r="L77" s="1"/>
      <c r="M77" s="1"/>
      <c r="N77" s="3"/>
      <c r="O77" s="3"/>
    </row>
    <row r="78" spans="1:42" x14ac:dyDescent="0.25">
      <c r="A78" s="3"/>
      <c r="B78" s="3"/>
      <c r="C78" s="3"/>
      <c r="D78" s="1"/>
      <c r="E78" s="1"/>
      <c r="F78" s="3"/>
      <c r="G78" s="3"/>
      <c r="I78" s="3"/>
      <c r="J78" s="3"/>
      <c r="K78" s="3"/>
      <c r="L78" s="1"/>
      <c r="M78" s="1"/>
      <c r="N78" s="3"/>
      <c r="O78" s="3"/>
      <c r="P78" s="346"/>
    </row>
    <row r="79" spans="1:42" x14ac:dyDescent="0.25">
      <c r="A79" s="3"/>
      <c r="B79" s="3"/>
      <c r="C79" s="3"/>
      <c r="D79" s="1"/>
      <c r="E79" s="1"/>
      <c r="F79" s="3"/>
      <c r="G79" s="3"/>
      <c r="I79" s="3"/>
      <c r="J79" s="3"/>
      <c r="K79" s="3"/>
      <c r="L79" s="1"/>
      <c r="M79" s="1"/>
      <c r="N79" s="3"/>
      <c r="O79" s="3"/>
    </row>
    <row r="80" spans="1:42" x14ac:dyDescent="0.25">
      <c r="A80" s="3"/>
      <c r="B80" s="3"/>
      <c r="C80" s="3"/>
      <c r="D80" s="1"/>
      <c r="E80" s="1"/>
      <c r="F80" s="3"/>
      <c r="G80" s="3"/>
      <c r="I80" s="3"/>
      <c r="J80" s="3"/>
      <c r="K80" s="3"/>
      <c r="L80" s="1"/>
      <c r="M80" s="1"/>
      <c r="N80" s="3"/>
      <c r="O80" s="3"/>
    </row>
    <row r="81" spans="1:42" x14ac:dyDescent="0.25">
      <c r="A81" s="3"/>
      <c r="B81" s="3"/>
      <c r="C81" s="3"/>
      <c r="D81" s="1"/>
      <c r="E81" s="1"/>
      <c r="F81" s="3"/>
      <c r="G81" s="3"/>
      <c r="I81" s="3"/>
      <c r="J81" s="3"/>
      <c r="K81" s="3"/>
      <c r="L81" s="1"/>
      <c r="M81" s="1"/>
      <c r="N81" s="3"/>
      <c r="O81" s="3"/>
    </row>
    <row r="82" spans="1:42" x14ac:dyDescent="0.25">
      <c r="A82" s="3"/>
      <c r="B82" s="3"/>
      <c r="C82" s="3"/>
      <c r="D82" s="1"/>
      <c r="E82" s="1"/>
      <c r="F82" s="3"/>
      <c r="G82" s="3"/>
      <c r="I82" s="3"/>
      <c r="J82" s="3"/>
      <c r="K82" s="3"/>
      <c r="L82" s="1"/>
      <c r="M82" s="1"/>
      <c r="N82" s="3"/>
      <c r="O82" s="3"/>
    </row>
    <row r="83" spans="1:42" s="154" customFormat="1" x14ac:dyDescent="0.25">
      <c r="A83" s="3"/>
      <c r="B83" s="3"/>
      <c r="C83" s="3"/>
      <c r="D83" s="1"/>
      <c r="E83" s="1"/>
      <c r="F83" s="3"/>
      <c r="G83" s="3"/>
      <c r="H83" s="3"/>
      <c r="I83" s="3"/>
      <c r="J83" s="3"/>
      <c r="K83" s="3"/>
      <c r="L83" s="1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s="3" customFormat="1" x14ac:dyDescent="0.25">
      <c r="D84" s="1"/>
      <c r="E84" s="1"/>
      <c r="L84" s="1"/>
      <c r="M84" s="1"/>
    </row>
    <row r="85" spans="1:42" s="3" customFormat="1" x14ac:dyDescent="0.25">
      <c r="D85" s="1"/>
      <c r="E85" s="1"/>
      <c r="L85" s="1"/>
      <c r="M85" s="1"/>
    </row>
    <row r="86" spans="1:42" s="3" customFormat="1" x14ac:dyDescent="0.25">
      <c r="D86" s="1"/>
      <c r="E86" s="1"/>
      <c r="L86" s="1"/>
      <c r="M86" s="1"/>
    </row>
    <row r="87" spans="1:42" s="3" customFormat="1" x14ac:dyDescent="0.25">
      <c r="D87" s="1"/>
      <c r="E87" s="1"/>
      <c r="L87" s="1"/>
      <c r="M87" s="1"/>
    </row>
    <row r="88" spans="1:42" s="3" customFormat="1" x14ac:dyDescent="0.25">
      <c r="D88" s="1"/>
      <c r="E88" s="1"/>
      <c r="L88" s="1"/>
      <c r="M88" s="1"/>
    </row>
    <row r="89" spans="1:42" s="3" customFormat="1" x14ac:dyDescent="0.25">
      <c r="D89" s="1"/>
      <c r="E89" s="1"/>
      <c r="L89" s="1"/>
      <c r="M89" s="1"/>
    </row>
    <row r="90" spans="1:42" s="3" customFormat="1" x14ac:dyDescent="0.25">
      <c r="D90" s="1"/>
      <c r="E90" s="1"/>
      <c r="L90" s="1"/>
      <c r="M90" s="1"/>
    </row>
    <row r="91" spans="1:42" s="3" customFormat="1" x14ac:dyDescent="0.25">
      <c r="D91" s="1"/>
      <c r="E91" s="1"/>
      <c r="L91" s="1"/>
      <c r="M91" s="1"/>
      <c r="P91" s="346"/>
    </row>
    <row r="92" spans="1:42" s="3" customFormat="1" x14ac:dyDescent="0.25">
      <c r="D92" s="1"/>
      <c r="E92" s="1"/>
      <c r="L92" s="1"/>
      <c r="M92" s="1"/>
      <c r="P92" s="346"/>
    </row>
    <row r="93" spans="1:42" s="3" customFormat="1" x14ac:dyDescent="0.25">
      <c r="D93" s="1"/>
      <c r="E93" s="1"/>
      <c r="L93" s="1"/>
      <c r="M93" s="1"/>
    </row>
    <row r="94" spans="1:42" s="3" customFormat="1" x14ac:dyDescent="0.25">
      <c r="D94" s="1"/>
      <c r="E94" s="1"/>
      <c r="L94" s="1"/>
      <c r="M94" s="1"/>
    </row>
    <row r="95" spans="1:42" s="3" customFormat="1" x14ac:dyDescent="0.25">
      <c r="D95" s="1"/>
      <c r="E95" s="1"/>
      <c r="L95" s="1"/>
      <c r="M95" s="1"/>
    </row>
    <row r="96" spans="1:42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4:13" s="3" customFormat="1" x14ac:dyDescent="0.25">
      <c r="D1153" s="1"/>
      <c r="E1153" s="1"/>
      <c r="L1153" s="1"/>
      <c r="M1153" s="1"/>
    </row>
    <row r="1154" spans="4:13" s="3" customFormat="1" x14ac:dyDescent="0.25">
      <c r="D1154" s="1"/>
      <c r="E1154" s="1"/>
      <c r="L1154" s="1"/>
      <c r="M1154" s="1"/>
    </row>
    <row r="1155" spans="4:13" s="3" customFormat="1" x14ac:dyDescent="0.25">
      <c r="D1155" s="1"/>
      <c r="E1155" s="1"/>
      <c r="L1155" s="1"/>
      <c r="M1155" s="1"/>
    </row>
    <row r="1156" spans="4:13" s="3" customFormat="1" x14ac:dyDescent="0.25">
      <c r="D1156" s="1"/>
      <c r="E1156" s="1"/>
      <c r="L1156" s="1"/>
      <c r="M1156" s="1"/>
    </row>
    <row r="1157" spans="4:13" s="3" customFormat="1" x14ac:dyDescent="0.25">
      <c r="D1157" s="1"/>
      <c r="E1157" s="1"/>
      <c r="L1157" s="1"/>
      <c r="M1157" s="1"/>
    </row>
    <row r="1158" spans="4:13" s="3" customFormat="1" x14ac:dyDescent="0.25">
      <c r="D1158" s="1"/>
      <c r="E1158" s="1"/>
      <c r="L1158" s="1"/>
      <c r="M1158" s="1"/>
    </row>
    <row r="1159" spans="4:13" s="3" customFormat="1" x14ac:dyDescent="0.25">
      <c r="D1159" s="1"/>
      <c r="E1159" s="1"/>
      <c r="L1159" s="1"/>
      <c r="M1159" s="1"/>
    </row>
    <row r="1160" spans="4:13" s="3" customFormat="1" x14ac:dyDescent="0.25">
      <c r="D1160" s="1"/>
      <c r="E1160" s="1"/>
      <c r="L1160" s="1"/>
      <c r="M1160" s="1"/>
    </row>
    <row r="1161" spans="4:13" s="3" customFormat="1" x14ac:dyDescent="0.25">
      <c r="D1161" s="1"/>
      <c r="E1161" s="1"/>
      <c r="L1161" s="1"/>
      <c r="M1161" s="1"/>
    </row>
    <row r="1162" spans="4:13" s="3" customFormat="1" x14ac:dyDescent="0.25">
      <c r="D1162" s="1"/>
      <c r="E1162" s="1"/>
      <c r="L1162" s="1"/>
      <c r="M1162" s="1"/>
    </row>
    <row r="1163" spans="4:13" s="3" customFormat="1" x14ac:dyDescent="0.25">
      <c r="D1163" s="1"/>
      <c r="E1163" s="1"/>
      <c r="L1163" s="1"/>
      <c r="M1163" s="1"/>
    </row>
    <row r="1164" spans="4:13" s="3" customFormat="1" x14ac:dyDescent="0.25">
      <c r="D1164" s="1"/>
      <c r="E1164" s="1"/>
      <c r="L1164" s="1"/>
      <c r="M1164" s="1"/>
    </row>
    <row r="1165" spans="4:13" s="3" customFormat="1" x14ac:dyDescent="0.25">
      <c r="D1165" s="1"/>
      <c r="E1165" s="1"/>
      <c r="L1165" s="1"/>
      <c r="M1165" s="1"/>
    </row>
    <row r="1166" spans="4:13" s="3" customFormat="1" x14ac:dyDescent="0.25">
      <c r="D1166" s="1"/>
      <c r="E1166" s="1"/>
      <c r="L1166" s="1"/>
      <c r="M1166" s="1"/>
    </row>
    <row r="1167" spans="4:13" s="3" customFormat="1" x14ac:dyDescent="0.25">
      <c r="D1167" s="1"/>
      <c r="E1167" s="1"/>
      <c r="L1167" s="1"/>
      <c r="M1167" s="1"/>
    </row>
    <row r="1168" spans="4:13" s="3" customFormat="1" x14ac:dyDescent="0.25">
      <c r="D1168" s="1"/>
      <c r="E1168" s="1"/>
      <c r="L1168" s="1"/>
      <c r="M1168" s="1"/>
    </row>
    <row r="1169" spans="1:13" s="3" customFormat="1" x14ac:dyDescent="0.25">
      <c r="D1169" s="1"/>
      <c r="E1169" s="1"/>
      <c r="L1169" s="1"/>
      <c r="M1169" s="1"/>
    </row>
    <row r="1170" spans="1:13" s="3" customFormat="1" x14ac:dyDescent="0.25">
      <c r="D1170" s="1"/>
      <c r="E1170" s="1"/>
      <c r="L1170" s="1"/>
      <c r="M1170" s="1"/>
    </row>
    <row r="1171" spans="1:13" s="3" customFormat="1" x14ac:dyDescent="0.25">
      <c r="D1171" s="1"/>
      <c r="E1171" s="1"/>
      <c r="L1171" s="1"/>
      <c r="M1171" s="1"/>
    </row>
    <row r="1172" spans="1:13" s="3" customFormat="1" x14ac:dyDescent="0.25">
      <c r="D1172" s="1"/>
      <c r="E1172" s="1"/>
      <c r="L1172" s="1"/>
      <c r="M1172" s="1"/>
    </row>
    <row r="1173" spans="1:13" s="3" customFormat="1" x14ac:dyDescent="0.25">
      <c r="D1173" s="1"/>
      <c r="E1173" s="1"/>
      <c r="L1173" s="1"/>
      <c r="M1173" s="1"/>
    </row>
    <row r="1174" spans="1:13" s="3" customFormat="1" x14ac:dyDescent="0.25">
      <c r="D1174" s="1"/>
      <c r="E1174" s="1"/>
      <c r="L1174" s="1"/>
      <c r="M1174" s="1"/>
    </row>
    <row r="1175" spans="1:13" s="3" customFormat="1" x14ac:dyDescent="0.25">
      <c r="D1175" s="1"/>
      <c r="E1175" s="1"/>
      <c r="L1175" s="1"/>
      <c r="M1175" s="1"/>
    </row>
    <row r="1176" spans="1:13" s="3" customFormat="1" x14ac:dyDescent="0.25">
      <c r="D1176" s="1"/>
      <c r="E1176" s="1"/>
      <c r="L1176" s="1"/>
      <c r="M1176" s="1"/>
    </row>
    <row r="1177" spans="1:13" s="3" customFormat="1" x14ac:dyDescent="0.25">
      <c r="A1177" s="57"/>
      <c r="B1177" s="57"/>
      <c r="C1177" s="57"/>
      <c r="D1177" s="145"/>
      <c r="E1177" s="145"/>
      <c r="F1177" s="57"/>
      <c r="G1177" s="155"/>
      <c r="L1177" s="1"/>
      <c r="M1177" s="1"/>
    </row>
    <row r="1178" spans="1:13" s="3" customFormat="1" x14ac:dyDescent="0.25">
      <c r="A1178" s="57"/>
      <c r="B1178" s="57"/>
      <c r="C1178" s="57"/>
      <c r="D1178" s="145"/>
      <c r="E1178" s="145"/>
      <c r="F1178" s="57"/>
      <c r="G1178" s="155"/>
      <c r="L1178" s="1"/>
      <c r="M1178" s="1"/>
    </row>
    <row r="1179" spans="1:13" s="3" customFormat="1" x14ac:dyDescent="0.25">
      <c r="A1179" s="57"/>
      <c r="B1179" s="57"/>
      <c r="C1179" s="57"/>
      <c r="D1179" s="145"/>
      <c r="E1179" s="145"/>
      <c r="F1179" s="57"/>
      <c r="G1179" s="155"/>
      <c r="L1179" s="1"/>
      <c r="M1179" s="1"/>
    </row>
    <row r="1180" spans="1:13" s="3" customFormat="1" x14ac:dyDescent="0.25">
      <c r="A1180" s="57"/>
      <c r="B1180" s="57"/>
      <c r="C1180" s="57"/>
      <c r="D1180" s="145"/>
      <c r="E1180" s="145"/>
      <c r="F1180" s="57"/>
      <c r="G1180" s="155"/>
      <c r="L1180" s="1"/>
      <c r="M1180" s="1"/>
    </row>
    <row r="1181" spans="1:13" s="3" customFormat="1" x14ac:dyDescent="0.25">
      <c r="A1181" s="57"/>
      <c r="B1181" s="57"/>
      <c r="C1181" s="57"/>
      <c r="D1181" s="145"/>
      <c r="E1181" s="145"/>
      <c r="F1181" s="57"/>
      <c r="G1181" s="155"/>
      <c r="L1181" s="1"/>
      <c r="M1181" s="1"/>
    </row>
    <row r="1182" spans="1:13" s="3" customFormat="1" x14ac:dyDescent="0.25">
      <c r="A1182" s="57"/>
      <c r="B1182" s="57"/>
      <c r="C1182" s="57"/>
      <c r="D1182" s="145"/>
      <c r="E1182" s="145"/>
      <c r="F1182" s="57"/>
      <c r="G1182" s="155"/>
      <c r="L1182" s="1"/>
      <c r="M1182" s="1"/>
    </row>
    <row r="1183" spans="1:13" s="3" customFormat="1" x14ac:dyDescent="0.25">
      <c r="A1183" s="57"/>
      <c r="B1183" s="57"/>
      <c r="C1183" s="57"/>
      <c r="D1183" s="145"/>
      <c r="E1183" s="145"/>
      <c r="F1183" s="57"/>
      <c r="G1183" s="155"/>
      <c r="L1183" s="1"/>
      <c r="M1183" s="1"/>
    </row>
    <row r="1184" spans="1:13" s="3" customFormat="1" x14ac:dyDescent="0.25">
      <c r="A1184" s="57"/>
      <c r="B1184" s="57"/>
      <c r="C1184" s="57"/>
      <c r="D1184" s="145"/>
      <c r="E1184" s="145"/>
      <c r="F1184" s="57"/>
      <c r="G1184" s="155"/>
      <c r="L1184" s="1"/>
      <c r="M1184" s="1"/>
    </row>
    <row r="1185" spans="1:15" s="3" customFormat="1" x14ac:dyDescent="0.25">
      <c r="A1185" s="57"/>
      <c r="B1185" s="57"/>
      <c r="C1185" s="57"/>
      <c r="D1185" s="145"/>
      <c r="E1185" s="145"/>
      <c r="F1185" s="57"/>
      <c r="G1185" s="155"/>
      <c r="I1185" s="57"/>
      <c r="J1185" s="57"/>
      <c r="K1185" s="57"/>
      <c r="L1185" s="145"/>
      <c r="M1185" s="145"/>
      <c r="N1185" s="57"/>
      <c r="O1185" s="155"/>
    </row>
    <row r="1186" spans="1:15" s="3" customFormat="1" x14ac:dyDescent="0.25">
      <c r="A1186" s="57"/>
      <c r="B1186" s="57"/>
      <c r="C1186" s="57"/>
      <c r="D1186" s="145"/>
      <c r="E1186" s="145"/>
      <c r="F1186" s="57"/>
      <c r="G1186" s="155"/>
      <c r="I1186" s="57"/>
      <c r="J1186" s="57"/>
      <c r="K1186" s="57"/>
      <c r="L1186" s="145"/>
      <c r="M1186" s="145"/>
      <c r="N1186" s="57"/>
      <c r="O1186" s="155"/>
    </row>
    <row r="1187" spans="1:15" s="3" customFormat="1" x14ac:dyDescent="0.25">
      <c r="A1187" s="57"/>
      <c r="B1187" s="57"/>
      <c r="C1187" s="57"/>
      <c r="D1187" s="145"/>
      <c r="E1187" s="145"/>
      <c r="F1187" s="57"/>
      <c r="G1187" s="155"/>
      <c r="I1187" s="57"/>
      <c r="J1187" s="57"/>
      <c r="K1187" s="57"/>
      <c r="L1187" s="145"/>
      <c r="M1187" s="145"/>
      <c r="N1187" s="57"/>
      <c r="O1187" s="155"/>
    </row>
    <row r="1188" spans="1:15" s="3" customFormat="1" x14ac:dyDescent="0.25">
      <c r="A1188" s="57"/>
      <c r="B1188" s="57"/>
      <c r="C1188" s="57"/>
      <c r="D1188" s="145"/>
      <c r="E1188" s="145"/>
      <c r="F1188" s="57"/>
      <c r="G1188" s="155"/>
      <c r="I1188" s="57"/>
      <c r="J1188" s="57"/>
      <c r="K1188" s="57"/>
      <c r="L1188" s="145"/>
      <c r="M1188" s="145"/>
      <c r="N1188" s="57"/>
      <c r="O1188" s="155"/>
    </row>
    <row r="1189" spans="1:15" s="3" customFormat="1" x14ac:dyDescent="0.25">
      <c r="A1189" s="57"/>
      <c r="B1189" s="57"/>
      <c r="C1189" s="57"/>
      <c r="D1189" s="145"/>
      <c r="E1189" s="145"/>
      <c r="F1189" s="57"/>
      <c r="G1189" s="155"/>
      <c r="I1189" s="57"/>
      <c r="J1189" s="57"/>
      <c r="K1189" s="57"/>
      <c r="L1189" s="145"/>
      <c r="M1189" s="145"/>
      <c r="N1189" s="57"/>
      <c r="O1189" s="155"/>
    </row>
    <row r="1190" spans="1:15" s="3" customFormat="1" x14ac:dyDescent="0.25">
      <c r="A1190" s="57"/>
      <c r="B1190" s="57"/>
      <c r="C1190" s="57"/>
      <c r="D1190" s="145"/>
      <c r="E1190" s="145"/>
      <c r="F1190" s="57"/>
      <c r="G1190" s="155"/>
      <c r="I1190" s="57"/>
      <c r="J1190" s="57"/>
      <c r="K1190" s="57"/>
      <c r="L1190" s="145"/>
      <c r="M1190" s="145"/>
      <c r="N1190" s="57"/>
      <c r="O1190" s="155"/>
    </row>
    <row r="1191" spans="1:15" s="3" customFormat="1" x14ac:dyDescent="0.25">
      <c r="A1191" s="57"/>
      <c r="B1191" s="57"/>
      <c r="C1191" s="57"/>
      <c r="D1191" s="145"/>
      <c r="E1191" s="145"/>
      <c r="F1191" s="57"/>
      <c r="G1191" s="155"/>
      <c r="I1191" s="57"/>
      <c r="J1191" s="57"/>
      <c r="K1191" s="57"/>
      <c r="L1191" s="145"/>
      <c r="M1191" s="145"/>
      <c r="N1191" s="57"/>
      <c r="O1191" s="155"/>
    </row>
    <row r="1192" spans="1:15" s="3" customFormat="1" x14ac:dyDescent="0.25">
      <c r="A1192" s="57"/>
      <c r="B1192" s="57"/>
      <c r="C1192" s="57"/>
      <c r="D1192" s="145"/>
      <c r="E1192" s="145"/>
      <c r="F1192" s="57"/>
      <c r="G1192" s="155"/>
      <c r="I1192" s="57"/>
      <c r="J1192" s="57"/>
      <c r="K1192" s="57"/>
      <c r="L1192" s="145"/>
      <c r="M1192" s="145"/>
      <c r="N1192" s="57"/>
      <c r="O1192" s="155"/>
    </row>
    <row r="1193" spans="1:15" s="3" customFormat="1" x14ac:dyDescent="0.25">
      <c r="A1193" s="57"/>
      <c r="B1193" s="57"/>
      <c r="C1193" s="57"/>
      <c r="D1193" s="145"/>
      <c r="E1193" s="145"/>
      <c r="F1193" s="57"/>
      <c r="G1193" s="155"/>
      <c r="I1193" s="57"/>
      <c r="J1193" s="57"/>
      <c r="K1193" s="57"/>
      <c r="L1193" s="145"/>
      <c r="M1193" s="145"/>
      <c r="N1193" s="57"/>
      <c r="O1193" s="155"/>
    </row>
    <row r="1194" spans="1:15" s="3" customFormat="1" x14ac:dyDescent="0.25">
      <c r="A1194" s="57"/>
      <c r="B1194" s="57"/>
      <c r="C1194" s="57"/>
      <c r="D1194" s="145"/>
      <c r="E1194" s="145"/>
      <c r="F1194" s="57"/>
      <c r="G1194" s="155"/>
      <c r="I1194" s="57"/>
      <c r="J1194" s="57"/>
      <c r="K1194" s="57"/>
      <c r="L1194" s="145"/>
      <c r="M1194" s="145"/>
      <c r="N1194" s="57"/>
      <c r="O1194" s="155"/>
    </row>
    <row r="1195" spans="1:15" s="3" customFormat="1" x14ac:dyDescent="0.25">
      <c r="A1195" s="57"/>
      <c r="B1195" s="57"/>
      <c r="C1195" s="57"/>
      <c r="D1195" s="145"/>
      <c r="E1195" s="145"/>
      <c r="F1195" s="57"/>
      <c r="G1195" s="155"/>
      <c r="I1195" s="57"/>
      <c r="J1195" s="57"/>
      <c r="K1195" s="57"/>
      <c r="L1195" s="145"/>
      <c r="M1195" s="145"/>
      <c r="N1195" s="57"/>
      <c r="O1195" s="155"/>
    </row>
    <row r="1196" spans="1:15" s="3" customFormat="1" x14ac:dyDescent="0.25">
      <c r="A1196" s="57"/>
      <c r="B1196" s="57"/>
      <c r="C1196" s="57"/>
      <c r="D1196" s="145"/>
      <c r="E1196" s="145"/>
      <c r="F1196" s="57"/>
      <c r="G1196" s="155"/>
      <c r="I1196" s="57"/>
      <c r="J1196" s="57"/>
      <c r="K1196" s="57"/>
      <c r="L1196" s="145"/>
      <c r="M1196" s="145"/>
      <c r="N1196" s="57"/>
      <c r="O1196" s="155"/>
    </row>
    <row r="1197" spans="1:15" s="3" customFormat="1" x14ac:dyDescent="0.25">
      <c r="A1197" s="57"/>
      <c r="B1197" s="57"/>
      <c r="C1197" s="57"/>
      <c r="D1197" s="145"/>
      <c r="E1197" s="145"/>
      <c r="F1197" s="57"/>
      <c r="G1197" s="155"/>
      <c r="I1197" s="57"/>
      <c r="J1197" s="57"/>
      <c r="K1197" s="57"/>
      <c r="L1197" s="145"/>
      <c r="M1197" s="145"/>
      <c r="N1197" s="57"/>
      <c r="O1197" s="155"/>
    </row>
    <row r="1198" spans="1:15" s="3" customFormat="1" x14ac:dyDescent="0.25">
      <c r="A1198" s="57"/>
      <c r="B1198" s="57"/>
      <c r="C1198" s="57"/>
      <c r="D1198" s="145"/>
      <c r="E1198" s="145"/>
      <c r="F1198" s="57"/>
      <c r="G1198" s="155"/>
      <c r="I1198" s="57"/>
      <c r="J1198" s="57"/>
      <c r="K1198" s="57"/>
      <c r="L1198" s="145"/>
      <c r="M1198" s="145"/>
      <c r="N1198" s="57"/>
      <c r="O1198" s="155"/>
    </row>
    <row r="1199" spans="1:15" s="3" customFormat="1" x14ac:dyDescent="0.25">
      <c r="A1199" s="57"/>
      <c r="B1199" s="57"/>
      <c r="C1199" s="57"/>
      <c r="D1199" s="145"/>
      <c r="E1199" s="145"/>
      <c r="F1199" s="57"/>
      <c r="G1199" s="155"/>
      <c r="I1199" s="57"/>
      <c r="J1199" s="57"/>
      <c r="K1199" s="57"/>
      <c r="L1199" s="145"/>
      <c r="M1199" s="145"/>
      <c r="N1199" s="57"/>
      <c r="O1199" s="155"/>
    </row>
    <row r="1200" spans="1:15" s="3" customFormat="1" x14ac:dyDescent="0.25">
      <c r="A1200" s="57"/>
      <c r="B1200" s="57"/>
      <c r="C1200" s="57"/>
      <c r="D1200" s="145"/>
      <c r="E1200" s="145"/>
      <c r="F1200" s="57"/>
      <c r="G1200" s="155"/>
      <c r="I1200" s="57"/>
      <c r="J1200" s="57"/>
      <c r="K1200" s="57"/>
      <c r="L1200" s="145"/>
      <c r="M1200" s="145"/>
      <c r="N1200" s="57"/>
      <c r="O1200" s="155"/>
    </row>
    <row r="1201" spans="1:15" s="3" customFormat="1" x14ac:dyDescent="0.25">
      <c r="A1201" s="57"/>
      <c r="B1201" s="57"/>
      <c r="C1201" s="57"/>
      <c r="D1201" s="145"/>
      <c r="E1201" s="145"/>
      <c r="F1201" s="57"/>
      <c r="G1201" s="155"/>
      <c r="I1201" s="57"/>
      <c r="J1201" s="57"/>
      <c r="K1201" s="57"/>
      <c r="L1201" s="145"/>
      <c r="M1201" s="145"/>
      <c r="N1201" s="57"/>
      <c r="O1201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3D7B-DC7A-4502-A409-BBAAF3ACCE48}">
  <dimension ref="A1:DM125"/>
  <sheetViews>
    <sheetView showGridLines="0" topLeftCell="A5" zoomScale="84" zoomScaleNormal="84" workbookViewId="0">
      <selection activeCell="B53" sqref="B53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7" s="6" customFormat="1" ht="25" customHeight="1" x14ac:dyDescent="0.25">
      <c r="A1" s="497" t="s">
        <v>185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7" s="3" customFormat="1" ht="12.75" customHeight="1" thickBot="1" x14ac:dyDescent="0.3">
      <c r="A2" s="241"/>
      <c r="B2" s="241"/>
      <c r="C2" s="156"/>
      <c r="D2" s="27"/>
      <c r="E2" s="157"/>
      <c r="L2" s="5"/>
    </row>
    <row r="3" spans="1:117" s="6" customFormat="1" ht="43.4" customHeight="1" thickTop="1" thickBot="1" x14ac:dyDescent="0.3">
      <c r="A3" s="292" t="s">
        <v>8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tr">
        <f>' 01 2024'!H3</f>
        <v>Contributions Normales</v>
      </c>
      <c r="I3" s="267" t="str">
        <f>' 01 2024'!I3</f>
        <v>Ventes Littérature</v>
      </c>
      <c r="J3" s="267" t="str">
        <f>' 01 2024'!J3</f>
        <v>Recettes Fêtes IGPB</v>
      </c>
      <c r="K3" s="267" t="str">
        <f>' 01 2024'!K3</f>
        <v>Chapeaux Réunion IGPB</v>
      </c>
      <c r="L3" s="267" t="str">
        <f>' 01 2024'!L3</f>
        <v>Recettes Exeption- nelles</v>
      </c>
      <c r="M3" s="267" t="str">
        <f>' 01 2024'!M3</f>
        <v>Virements Internes Livert A</v>
      </c>
      <c r="N3" s="269" t="str">
        <f>' 01 2024'!N3</f>
        <v>Reports Caisse +       BNP( N-1)</v>
      </c>
      <c r="O3" s="426" t="str">
        <f>' 01 2024'!O3</f>
        <v xml:space="preserve">Location local Sauton + charges </v>
      </c>
      <c r="P3" s="268" t="str">
        <f>' 01 2024'!P3</f>
        <v>Electicité - Eaux Local Sauton</v>
      </c>
      <c r="Q3" s="268" t="str">
        <f>' 01 2024'!Q3</f>
        <v>Entretien équipement IGPB, Petits travaux</v>
      </c>
      <c r="R3" s="268" t="str">
        <f>' 01 2024'!R3</f>
        <v>Achat de littérature BSG+ Médailles</v>
      </c>
      <c r="S3" s="268" t="str">
        <f>' 01 2024'!S3</f>
        <v>Achat de littérature Hors (BSG &amp; Médailles)</v>
      </c>
      <c r="T3" s="268" t="str">
        <f>' 01 2024'!T3</f>
        <v>Dépenses Fêtes IGPB</v>
      </c>
      <c r="U3" s="268" t="str">
        <f>' 01 2024'!U3</f>
        <v>Informatique, Téléphone, Abonnement Internet</v>
      </c>
      <c r="V3" s="268" t="str">
        <f>' 01 2024'!V3</f>
        <v>Frais Secrétariat, Lingettes, Gel …</v>
      </c>
      <c r="W3" s="268" t="str">
        <f>' 01 2024'!W3</f>
        <v>Location Salles Réunions</v>
      </c>
      <c r="X3" s="268" t="str">
        <f>' 01 2024'!X3</f>
        <v>Transport parking</v>
      </c>
      <c r="Y3" s="268" t="str">
        <f>' 01 2024'!Y3</f>
        <v>Frais Bancaires</v>
      </c>
      <c r="Z3" s="268" t="str">
        <f>' 01 2024'!Z3</f>
        <v>Virements internes</v>
      </c>
      <c r="AA3" s="267" t="str">
        <f>' 01 2024'!AA3</f>
        <v>Dépenses exception- nelles</v>
      </c>
      <c r="AB3" s="426" t="str">
        <f>' 01 2024'!AB3</f>
        <v>Evolutions Informatiques (1500 €)</v>
      </c>
      <c r="AC3" s="269" t="str">
        <f>' 01 2024'!AC3</f>
        <v>Gros Travaux Sauton (3000 €)</v>
      </c>
    </row>
    <row r="4" spans="1:117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461" t="s">
        <v>33</v>
      </c>
      <c r="AB4" s="468" t="s">
        <v>138</v>
      </c>
      <c r="AC4" s="282" t="s">
        <v>138</v>
      </c>
    </row>
    <row r="5" spans="1:117" s="7" customFormat="1" ht="15" customHeight="1" thickBot="1" x14ac:dyDescent="0.3">
      <c r="A5" s="246" t="s">
        <v>34</v>
      </c>
      <c r="B5" s="46" t="s">
        <v>35</v>
      </c>
      <c r="C5" s="247"/>
      <c r="D5" s="256">
        <f>' 02 2024'!D113</f>
        <v>9356.2400000000089</v>
      </c>
      <c r="E5" s="169"/>
      <c r="F5" s="170">
        <f>' 02 2024'!F113</f>
        <v>40.060000000001537</v>
      </c>
      <c r="G5" s="257"/>
      <c r="H5" s="271"/>
      <c r="I5" s="171"/>
      <c r="J5" s="171"/>
      <c r="K5" s="171"/>
      <c r="L5" s="172"/>
      <c r="M5" s="171"/>
      <c r="N5" s="272">
        <f>SUM(D5:F5)</f>
        <v>9396.3000000000102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176"/>
      <c r="AB5" s="283"/>
      <c r="AC5" s="284"/>
      <c r="AD5" s="8"/>
      <c r="AE5" s="8"/>
      <c r="AF5" s="8"/>
      <c r="AG5" s="8"/>
      <c r="AH5" s="8"/>
      <c r="AI5" s="8"/>
    </row>
    <row r="6" spans="1:117" s="162" customFormat="1" ht="12" customHeight="1" x14ac:dyDescent="0.25">
      <c r="A6" s="440">
        <v>45352</v>
      </c>
      <c r="B6" s="441" t="s">
        <v>360</v>
      </c>
      <c r="C6" s="249" t="s">
        <v>189</v>
      </c>
      <c r="D6" s="258">
        <v>103</v>
      </c>
      <c r="E6" s="202"/>
      <c r="F6" s="203"/>
      <c r="G6" s="259"/>
      <c r="H6" s="273">
        <v>103</v>
      </c>
      <c r="I6" s="204"/>
      <c r="J6" s="204"/>
      <c r="K6" s="204"/>
      <c r="L6" s="205"/>
      <c r="M6" s="204"/>
      <c r="N6" s="274"/>
      <c r="O6" s="285"/>
      <c r="P6" s="206"/>
      <c r="Q6" s="206"/>
      <c r="R6" s="206"/>
      <c r="S6" s="206"/>
      <c r="T6" s="207"/>
      <c r="U6" s="206"/>
      <c r="V6" s="208"/>
      <c r="W6" s="206"/>
      <c r="X6" s="206"/>
      <c r="Y6" s="206"/>
      <c r="Z6" s="206"/>
      <c r="AA6" s="462"/>
      <c r="AB6" s="285"/>
      <c r="AC6" s="286"/>
      <c r="AD6" s="160"/>
      <c r="AE6" s="160"/>
      <c r="AF6" s="160"/>
      <c r="AG6" s="160"/>
      <c r="AH6" s="160"/>
      <c r="AI6" s="160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</row>
    <row r="7" spans="1:117" s="162" customFormat="1" ht="12" customHeight="1" x14ac:dyDescent="0.25">
      <c r="A7" s="460">
        <v>45352</v>
      </c>
      <c r="B7" s="441" t="s">
        <v>361</v>
      </c>
      <c r="C7" s="442" t="s">
        <v>189</v>
      </c>
      <c r="D7" s="443">
        <v>100</v>
      </c>
      <c r="E7" s="444"/>
      <c r="F7" s="445"/>
      <c r="G7" s="446"/>
      <c r="H7" s="447">
        <v>100</v>
      </c>
      <c r="I7" s="448"/>
      <c r="J7" s="448"/>
      <c r="K7" s="448"/>
      <c r="L7" s="449"/>
      <c r="M7" s="448"/>
      <c r="N7" s="459"/>
      <c r="O7" s="458"/>
      <c r="P7" s="450"/>
      <c r="Q7" s="450"/>
      <c r="R7" s="450"/>
      <c r="S7" s="450"/>
      <c r="T7" s="451"/>
      <c r="U7" s="450"/>
      <c r="V7" s="452"/>
      <c r="W7" s="450"/>
      <c r="X7" s="450"/>
      <c r="Y7" s="450"/>
      <c r="Z7" s="450"/>
      <c r="AA7" s="463"/>
      <c r="AB7" s="458"/>
      <c r="AC7" s="453"/>
      <c r="AD7" s="160"/>
      <c r="AE7" s="160"/>
      <c r="AF7" s="160"/>
      <c r="AG7" s="160"/>
      <c r="AH7" s="160"/>
      <c r="AI7" s="160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</row>
    <row r="8" spans="1:117" s="162" customFormat="1" ht="12" customHeight="1" x14ac:dyDescent="0.25">
      <c r="A8" s="460">
        <v>45353</v>
      </c>
      <c r="B8" s="441" t="s">
        <v>362</v>
      </c>
      <c r="C8" s="442" t="s">
        <v>189</v>
      </c>
      <c r="D8" s="443">
        <v>40</v>
      </c>
      <c r="E8" s="444"/>
      <c r="F8" s="445"/>
      <c r="G8" s="446"/>
      <c r="H8" s="447">
        <v>40</v>
      </c>
      <c r="I8" s="448"/>
      <c r="J8" s="448"/>
      <c r="K8" s="448"/>
      <c r="L8" s="449"/>
      <c r="M8" s="448"/>
      <c r="N8" s="459"/>
      <c r="O8" s="458"/>
      <c r="P8" s="450"/>
      <c r="Q8" s="450"/>
      <c r="R8" s="450"/>
      <c r="S8" s="450"/>
      <c r="T8" s="451"/>
      <c r="U8" s="450"/>
      <c r="V8" s="452"/>
      <c r="W8" s="450"/>
      <c r="X8" s="450"/>
      <c r="Y8" s="450"/>
      <c r="Z8" s="450"/>
      <c r="AA8" s="463"/>
      <c r="AB8" s="458"/>
      <c r="AC8" s="453"/>
      <c r="AD8" s="160"/>
      <c r="AE8" s="160"/>
      <c r="AF8" s="160"/>
      <c r="AG8" s="160"/>
      <c r="AH8" s="160"/>
      <c r="AI8" s="160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</row>
    <row r="9" spans="1:117" s="162" customFormat="1" ht="12" customHeight="1" x14ac:dyDescent="0.25">
      <c r="A9" s="460">
        <v>45354</v>
      </c>
      <c r="B9" s="441" t="s">
        <v>363</v>
      </c>
      <c r="C9" s="442" t="s">
        <v>189</v>
      </c>
      <c r="D9" s="443">
        <v>145.41999999999999</v>
      </c>
      <c r="E9" s="444"/>
      <c r="F9" s="445"/>
      <c r="G9" s="446"/>
      <c r="H9" s="447">
        <v>145.41999999999999</v>
      </c>
      <c r="I9" s="448"/>
      <c r="J9" s="448"/>
      <c r="K9" s="448"/>
      <c r="L9" s="449"/>
      <c r="M9" s="448"/>
      <c r="N9" s="454"/>
      <c r="O9" s="458"/>
      <c r="P9" s="456"/>
      <c r="Q9" s="450"/>
      <c r="R9" s="450"/>
      <c r="S9" s="450"/>
      <c r="T9" s="451"/>
      <c r="U9" s="450"/>
      <c r="V9" s="452"/>
      <c r="W9" s="450"/>
      <c r="X9" s="450"/>
      <c r="Y9" s="450"/>
      <c r="Z9" s="450"/>
      <c r="AA9" s="463"/>
      <c r="AB9" s="456"/>
      <c r="AC9" s="453"/>
      <c r="AD9" s="160"/>
      <c r="AE9" s="160"/>
      <c r="AF9" s="160"/>
      <c r="AG9" s="160"/>
      <c r="AH9" s="160"/>
      <c r="AI9" s="160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</row>
    <row r="10" spans="1:117" s="162" customFormat="1" ht="12" customHeight="1" x14ac:dyDescent="0.25">
      <c r="A10" s="440">
        <v>45355</v>
      </c>
      <c r="B10" s="441" t="s">
        <v>442</v>
      </c>
      <c r="C10" s="442" t="s">
        <v>189</v>
      </c>
      <c r="D10" s="443"/>
      <c r="E10" s="444">
        <v>18.98</v>
      </c>
      <c r="F10" s="445"/>
      <c r="G10" s="446"/>
      <c r="H10" s="447"/>
      <c r="I10" s="448"/>
      <c r="J10" s="448"/>
      <c r="K10" s="448"/>
      <c r="L10" s="449"/>
      <c r="M10" s="448"/>
      <c r="N10" s="454"/>
      <c r="O10" s="458"/>
      <c r="P10" s="456"/>
      <c r="Q10" s="450"/>
      <c r="R10" s="450"/>
      <c r="S10" s="450"/>
      <c r="T10" s="451"/>
      <c r="U10" s="450">
        <v>18.98</v>
      </c>
      <c r="V10" s="452"/>
      <c r="W10" s="450"/>
      <c r="X10" s="450"/>
      <c r="Y10" s="450"/>
      <c r="Z10" s="450"/>
      <c r="AA10" s="453"/>
      <c r="AB10" s="450"/>
      <c r="AC10" s="453"/>
      <c r="AD10" s="160"/>
      <c r="AE10" s="160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</row>
    <row r="11" spans="1:117" s="162" customFormat="1" ht="12" customHeight="1" x14ac:dyDescent="0.25">
      <c r="A11" s="460">
        <v>45355</v>
      </c>
      <c r="B11" s="441" t="s">
        <v>364</v>
      </c>
      <c r="C11" s="442" t="s">
        <v>189</v>
      </c>
      <c r="D11" s="443">
        <v>500</v>
      </c>
      <c r="E11" s="444"/>
      <c r="F11" s="445"/>
      <c r="G11" s="446"/>
      <c r="H11" s="447">
        <v>500</v>
      </c>
      <c r="I11" s="448"/>
      <c r="J11" s="448"/>
      <c r="K11" s="448"/>
      <c r="L11" s="449"/>
      <c r="M11" s="448"/>
      <c r="N11" s="459"/>
      <c r="O11" s="458"/>
      <c r="P11" s="450"/>
      <c r="Q11" s="450"/>
      <c r="R11" s="450"/>
      <c r="S11" s="450"/>
      <c r="T11" s="451"/>
      <c r="U11" s="450"/>
      <c r="V11" s="452"/>
      <c r="W11" s="450"/>
      <c r="X11" s="450"/>
      <c r="Y11" s="450"/>
      <c r="Z11" s="450"/>
      <c r="AA11" s="463"/>
      <c r="AB11" s="458"/>
      <c r="AC11" s="453"/>
      <c r="AD11" s="160"/>
      <c r="AE11" s="160"/>
      <c r="AF11" s="160"/>
      <c r="AG11" s="160"/>
      <c r="AH11" s="160"/>
      <c r="AI11" s="160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</row>
    <row r="12" spans="1:117" s="162" customFormat="1" ht="12" customHeight="1" x14ac:dyDescent="0.25">
      <c r="A12" s="440">
        <v>45355</v>
      </c>
      <c r="B12" s="441" t="s">
        <v>188</v>
      </c>
      <c r="C12" s="442" t="s">
        <v>189</v>
      </c>
      <c r="D12" s="443"/>
      <c r="E12" s="444">
        <v>10.44</v>
      </c>
      <c r="F12" s="445"/>
      <c r="G12" s="446"/>
      <c r="H12" s="447"/>
      <c r="I12" s="448"/>
      <c r="J12" s="448"/>
      <c r="K12" s="448"/>
      <c r="L12" s="449"/>
      <c r="M12" s="448"/>
      <c r="N12" s="459"/>
      <c r="O12" s="458"/>
      <c r="P12" s="450"/>
      <c r="Q12" s="450"/>
      <c r="R12" s="450"/>
      <c r="S12" s="450"/>
      <c r="T12" s="451"/>
      <c r="U12" s="450"/>
      <c r="V12" s="452"/>
      <c r="W12" s="450"/>
      <c r="X12" s="450"/>
      <c r="Y12" s="450">
        <v>10.44</v>
      </c>
      <c r="Z12" s="450"/>
      <c r="AA12" s="463"/>
      <c r="AB12" s="458"/>
      <c r="AC12" s="453"/>
      <c r="AD12" s="160"/>
      <c r="AE12" s="160"/>
      <c r="AF12" s="160"/>
      <c r="AG12" s="160"/>
      <c r="AH12" s="160"/>
      <c r="AI12" s="160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</row>
    <row r="13" spans="1:117" s="162" customFormat="1" ht="12" customHeight="1" x14ac:dyDescent="0.25">
      <c r="A13" s="250">
        <v>45357</v>
      </c>
      <c r="B13" s="209" t="s">
        <v>365</v>
      </c>
      <c r="C13" s="251" t="s">
        <v>189</v>
      </c>
      <c r="D13" s="260">
        <v>336.71</v>
      </c>
      <c r="E13" s="199"/>
      <c r="F13" s="200"/>
      <c r="G13" s="261"/>
      <c r="H13" s="275">
        <v>336.71</v>
      </c>
      <c r="I13" s="173"/>
      <c r="J13" s="173"/>
      <c r="K13" s="173"/>
      <c r="L13" s="174"/>
      <c r="M13" s="173"/>
      <c r="N13" s="276"/>
      <c r="O13" s="287"/>
      <c r="P13" s="177"/>
      <c r="Q13" s="177"/>
      <c r="R13" s="177"/>
      <c r="S13" s="177"/>
      <c r="T13" s="210"/>
      <c r="U13" s="177"/>
      <c r="V13" s="178"/>
      <c r="W13" s="177"/>
      <c r="X13" s="177"/>
      <c r="Y13" s="177"/>
      <c r="Z13" s="177"/>
      <c r="AA13" s="464"/>
      <c r="AB13" s="287"/>
      <c r="AC13" s="288"/>
      <c r="AD13" s="160"/>
      <c r="AE13" s="160"/>
      <c r="AF13" s="160"/>
      <c r="AG13" s="160"/>
      <c r="AH13" s="160"/>
      <c r="AI13" s="160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</row>
    <row r="14" spans="1:117" s="162" customFormat="1" ht="12" customHeight="1" x14ac:dyDescent="0.25">
      <c r="A14" s="250">
        <v>45357</v>
      </c>
      <c r="B14" s="209" t="s">
        <v>366</v>
      </c>
      <c r="C14" s="251" t="s">
        <v>189</v>
      </c>
      <c r="D14" s="260">
        <v>45</v>
      </c>
      <c r="E14" s="199"/>
      <c r="F14" s="200"/>
      <c r="G14" s="261"/>
      <c r="H14" s="275">
        <v>45</v>
      </c>
      <c r="I14" s="173"/>
      <c r="J14" s="173"/>
      <c r="K14" s="173"/>
      <c r="L14" s="174"/>
      <c r="M14" s="173"/>
      <c r="N14" s="276"/>
      <c r="O14" s="287"/>
      <c r="P14" s="177"/>
      <c r="Q14" s="177"/>
      <c r="R14" s="177"/>
      <c r="S14" s="177"/>
      <c r="T14" s="210"/>
      <c r="U14" s="177"/>
      <c r="V14" s="178"/>
      <c r="W14" s="177"/>
      <c r="X14" s="177"/>
      <c r="Y14" s="177"/>
      <c r="Z14" s="177"/>
      <c r="AA14" s="464"/>
      <c r="AB14" s="287"/>
      <c r="AC14" s="288"/>
      <c r="AD14" s="160"/>
      <c r="AE14" s="160"/>
      <c r="AF14" s="160"/>
      <c r="AG14" s="160"/>
      <c r="AH14" s="160"/>
      <c r="AI14" s="160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</row>
    <row r="15" spans="1:117" s="162" customFormat="1" ht="12" customHeight="1" x14ac:dyDescent="0.25">
      <c r="A15" s="250">
        <v>45357</v>
      </c>
      <c r="B15" s="209" t="s">
        <v>367</v>
      </c>
      <c r="C15" s="251" t="s">
        <v>189</v>
      </c>
      <c r="D15" s="260">
        <v>80</v>
      </c>
      <c r="E15" s="199"/>
      <c r="F15" s="200"/>
      <c r="G15" s="261"/>
      <c r="H15" s="275">
        <v>80</v>
      </c>
      <c r="I15" s="173"/>
      <c r="J15" s="173"/>
      <c r="K15" s="173"/>
      <c r="L15" s="174"/>
      <c r="M15" s="173"/>
      <c r="N15" s="276"/>
      <c r="O15" s="287"/>
      <c r="P15" s="177"/>
      <c r="Q15" s="177"/>
      <c r="R15" s="177"/>
      <c r="S15" s="177"/>
      <c r="T15" s="210"/>
      <c r="U15" s="177"/>
      <c r="V15" s="178"/>
      <c r="W15" s="177"/>
      <c r="X15" s="177"/>
      <c r="Y15" s="177"/>
      <c r="Z15" s="177"/>
      <c r="AA15" s="464"/>
      <c r="AB15" s="287"/>
      <c r="AC15" s="288"/>
      <c r="AD15" s="160"/>
      <c r="AE15" s="160"/>
      <c r="AF15" s="160"/>
      <c r="AG15" s="160"/>
      <c r="AH15" s="160"/>
      <c r="AI15" s="160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</row>
    <row r="16" spans="1:117" s="162" customFormat="1" ht="12" customHeight="1" x14ac:dyDescent="0.25">
      <c r="A16" s="250">
        <v>45357</v>
      </c>
      <c r="B16" s="209" t="s">
        <v>368</v>
      </c>
      <c r="C16" s="442" t="s">
        <v>189</v>
      </c>
      <c r="D16" s="443">
        <v>150</v>
      </c>
      <c r="E16" s="444"/>
      <c r="F16" s="445"/>
      <c r="G16" s="446"/>
      <c r="H16" s="447">
        <v>150</v>
      </c>
      <c r="I16" s="448"/>
      <c r="J16" s="448"/>
      <c r="K16" s="448"/>
      <c r="L16" s="449"/>
      <c r="M16" s="448"/>
      <c r="N16" s="459"/>
      <c r="O16" s="458"/>
      <c r="P16" s="450"/>
      <c r="Q16" s="450"/>
      <c r="R16" s="450"/>
      <c r="S16" s="450"/>
      <c r="T16" s="451"/>
      <c r="U16" s="450"/>
      <c r="V16" s="452"/>
      <c r="W16" s="450"/>
      <c r="X16" s="450"/>
      <c r="Y16" s="450"/>
      <c r="Z16" s="450"/>
      <c r="AA16" s="463"/>
      <c r="AB16" s="458"/>
      <c r="AC16" s="453"/>
      <c r="AD16" s="160"/>
      <c r="AE16" s="160"/>
      <c r="AF16" s="160"/>
      <c r="AG16" s="160"/>
      <c r="AH16" s="160"/>
      <c r="AI16" s="160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</row>
    <row r="17" spans="1:117" s="162" customFormat="1" ht="12" customHeight="1" x14ac:dyDescent="0.25">
      <c r="A17" s="440">
        <v>45357</v>
      </c>
      <c r="B17" s="441" t="s">
        <v>369</v>
      </c>
      <c r="C17" s="442" t="s">
        <v>189</v>
      </c>
      <c r="D17" s="443"/>
      <c r="E17" s="444"/>
      <c r="F17" s="445">
        <v>45</v>
      </c>
      <c r="G17" s="446"/>
      <c r="H17" s="447"/>
      <c r="I17" s="448"/>
      <c r="J17" s="448"/>
      <c r="K17" s="448">
        <v>45</v>
      </c>
      <c r="L17" s="449"/>
      <c r="M17" s="448"/>
      <c r="N17" s="459"/>
      <c r="O17" s="458"/>
      <c r="P17" s="450"/>
      <c r="Q17" s="450"/>
      <c r="R17" s="450"/>
      <c r="S17" s="450"/>
      <c r="T17" s="451"/>
      <c r="U17" s="450"/>
      <c r="V17" s="452"/>
      <c r="W17" s="450"/>
      <c r="X17" s="450"/>
      <c r="Y17" s="450"/>
      <c r="Z17" s="450"/>
      <c r="AA17" s="463"/>
      <c r="AB17" s="458"/>
      <c r="AC17" s="453"/>
      <c r="AD17" s="160"/>
      <c r="AE17" s="160"/>
      <c r="AF17" s="160"/>
      <c r="AG17" s="160"/>
      <c r="AH17" s="160"/>
      <c r="AI17" s="160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</row>
    <row r="18" spans="1:117" s="162" customFormat="1" ht="12" customHeight="1" x14ac:dyDescent="0.25">
      <c r="A18" s="250">
        <v>45358</v>
      </c>
      <c r="B18" s="209" t="s">
        <v>216</v>
      </c>
      <c r="C18" s="251" t="s">
        <v>189</v>
      </c>
      <c r="D18" s="260"/>
      <c r="E18" s="199">
        <v>11.99</v>
      </c>
      <c r="F18" s="200"/>
      <c r="G18" s="261"/>
      <c r="H18" s="275"/>
      <c r="I18" s="173"/>
      <c r="J18" s="173"/>
      <c r="K18" s="173"/>
      <c r="L18" s="174"/>
      <c r="M18" s="173"/>
      <c r="N18" s="455"/>
      <c r="O18" s="287"/>
      <c r="P18" s="457"/>
      <c r="Q18" s="177"/>
      <c r="R18" s="177"/>
      <c r="S18" s="177"/>
      <c r="T18" s="210"/>
      <c r="U18" s="177"/>
      <c r="V18" s="178">
        <v>11.99</v>
      </c>
      <c r="W18" s="177"/>
      <c r="X18" s="177"/>
      <c r="Y18" s="177"/>
      <c r="Z18" s="177"/>
      <c r="AA18" s="288"/>
      <c r="AB18" s="177"/>
      <c r="AC18" s="288"/>
      <c r="AD18" s="160"/>
      <c r="AE18" s="160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</row>
    <row r="19" spans="1:117" s="162" customFormat="1" ht="12" customHeight="1" x14ac:dyDescent="0.25">
      <c r="A19" s="250">
        <v>45359</v>
      </c>
      <c r="B19" s="209" t="s">
        <v>370</v>
      </c>
      <c r="C19" s="251" t="s">
        <v>189</v>
      </c>
      <c r="D19" s="260">
        <v>20</v>
      </c>
      <c r="E19" s="199"/>
      <c r="F19" s="200"/>
      <c r="G19" s="261"/>
      <c r="H19" s="275">
        <v>20</v>
      </c>
      <c r="I19" s="173"/>
      <c r="J19" s="173"/>
      <c r="K19" s="173"/>
      <c r="L19" s="174"/>
      <c r="M19" s="173"/>
      <c r="N19" s="455"/>
      <c r="O19" s="287"/>
      <c r="P19" s="457"/>
      <c r="Q19" s="177"/>
      <c r="R19" s="177"/>
      <c r="S19" s="177"/>
      <c r="T19" s="210"/>
      <c r="U19" s="177"/>
      <c r="V19" s="178"/>
      <c r="W19" s="177"/>
      <c r="X19" s="177"/>
      <c r="Y19" s="177"/>
      <c r="Z19" s="177"/>
      <c r="AA19" s="464"/>
      <c r="AB19" s="457"/>
      <c r="AC19" s="288"/>
      <c r="AD19" s="160"/>
      <c r="AE19" s="160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</row>
    <row r="20" spans="1:117" s="162" customFormat="1" ht="12" customHeight="1" x14ac:dyDescent="0.25">
      <c r="A20" s="250">
        <v>45359</v>
      </c>
      <c r="B20" s="209" t="s">
        <v>371</v>
      </c>
      <c r="C20" s="251" t="s">
        <v>189</v>
      </c>
      <c r="D20" s="260">
        <v>100</v>
      </c>
      <c r="E20" s="199"/>
      <c r="F20" s="200"/>
      <c r="G20" s="261"/>
      <c r="H20" s="275">
        <v>100</v>
      </c>
      <c r="I20" s="173"/>
      <c r="J20" s="173"/>
      <c r="K20" s="173"/>
      <c r="L20" s="174"/>
      <c r="M20" s="173"/>
      <c r="N20" s="276"/>
      <c r="O20" s="287"/>
      <c r="P20" s="177"/>
      <c r="Q20" s="177"/>
      <c r="R20" s="177"/>
      <c r="S20" s="177"/>
      <c r="T20" s="210"/>
      <c r="U20" s="177"/>
      <c r="V20" s="178"/>
      <c r="W20" s="177"/>
      <c r="X20" s="177"/>
      <c r="Y20" s="177"/>
      <c r="Z20" s="177"/>
      <c r="AA20" s="464"/>
      <c r="AB20" s="287"/>
      <c r="AC20" s="288"/>
      <c r="AD20" s="160"/>
      <c r="AE20" s="160"/>
      <c r="AF20" s="160"/>
      <c r="AG20" s="160"/>
      <c r="AH20" s="160"/>
      <c r="AI20" s="160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</row>
    <row r="21" spans="1:117" s="162" customFormat="1" ht="12" customHeight="1" x14ac:dyDescent="0.25">
      <c r="A21" s="250">
        <v>45359</v>
      </c>
      <c r="B21" s="441" t="s">
        <v>372</v>
      </c>
      <c r="C21" s="442" t="s">
        <v>189</v>
      </c>
      <c r="D21" s="443">
        <v>200</v>
      </c>
      <c r="E21" s="444"/>
      <c r="F21" s="445"/>
      <c r="G21" s="446"/>
      <c r="H21" s="447">
        <v>200</v>
      </c>
      <c r="I21" s="448"/>
      <c r="J21" s="448"/>
      <c r="K21" s="448"/>
      <c r="L21" s="449"/>
      <c r="M21" s="448"/>
      <c r="N21" s="459"/>
      <c r="O21" s="458"/>
      <c r="P21" s="450"/>
      <c r="Q21" s="450"/>
      <c r="R21" s="450"/>
      <c r="S21" s="450"/>
      <c r="T21" s="451"/>
      <c r="U21" s="450"/>
      <c r="V21" s="452"/>
      <c r="W21" s="450"/>
      <c r="X21" s="450"/>
      <c r="Y21" s="450"/>
      <c r="Z21" s="450"/>
      <c r="AA21" s="463"/>
      <c r="AB21" s="458"/>
      <c r="AC21" s="453"/>
      <c r="AD21" s="160"/>
      <c r="AE21" s="160"/>
      <c r="AF21" s="160"/>
      <c r="AG21" s="160"/>
      <c r="AH21" s="160"/>
      <c r="AI21" s="160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</row>
    <row r="22" spans="1:117" s="162" customFormat="1" ht="12" customHeight="1" x14ac:dyDescent="0.25">
      <c r="A22" s="250">
        <v>45360</v>
      </c>
      <c r="B22" s="441" t="s">
        <v>373</v>
      </c>
      <c r="C22" s="442" t="s">
        <v>189</v>
      </c>
      <c r="D22" s="443"/>
      <c r="E22" s="444"/>
      <c r="F22" s="445">
        <v>40</v>
      </c>
      <c r="G22" s="446"/>
      <c r="H22" s="447">
        <v>40</v>
      </c>
      <c r="I22" s="448"/>
      <c r="J22" s="448"/>
      <c r="K22" s="448"/>
      <c r="L22" s="449"/>
      <c r="M22" s="448"/>
      <c r="N22" s="459"/>
      <c r="O22" s="458"/>
      <c r="P22" s="450"/>
      <c r="Q22" s="450"/>
      <c r="R22" s="450"/>
      <c r="S22" s="450"/>
      <c r="T22" s="451"/>
      <c r="U22" s="450"/>
      <c r="V22" s="452"/>
      <c r="W22" s="450"/>
      <c r="X22" s="450"/>
      <c r="Y22" s="450"/>
      <c r="Z22" s="450"/>
      <c r="AA22" s="463"/>
      <c r="AB22" s="458"/>
      <c r="AC22" s="453"/>
      <c r="AD22" s="160"/>
      <c r="AE22" s="160"/>
      <c r="AF22" s="160"/>
      <c r="AG22" s="160"/>
      <c r="AH22" s="160"/>
      <c r="AI22" s="160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</row>
    <row r="23" spans="1:117" s="162" customFormat="1" ht="12" customHeight="1" x14ac:dyDescent="0.25">
      <c r="A23" s="250">
        <v>45359</v>
      </c>
      <c r="B23" s="441" t="s">
        <v>375</v>
      </c>
      <c r="C23" s="442" t="s">
        <v>189</v>
      </c>
      <c r="D23" s="443"/>
      <c r="E23" s="444"/>
      <c r="F23" s="445">
        <v>10</v>
      </c>
      <c r="G23" s="446"/>
      <c r="H23" s="447"/>
      <c r="I23" s="448">
        <v>10</v>
      </c>
      <c r="J23" s="448"/>
      <c r="K23" s="448"/>
      <c r="L23" s="449"/>
      <c r="M23" s="448"/>
      <c r="N23" s="459"/>
      <c r="O23" s="458"/>
      <c r="P23" s="450"/>
      <c r="Q23" s="450"/>
      <c r="R23" s="450"/>
      <c r="S23" s="450"/>
      <c r="T23" s="451"/>
      <c r="U23" s="450"/>
      <c r="V23" s="452"/>
      <c r="W23" s="450"/>
      <c r="X23" s="450"/>
      <c r="Y23" s="450"/>
      <c r="Z23" s="450"/>
      <c r="AA23" s="463"/>
      <c r="AB23" s="458"/>
      <c r="AC23" s="453"/>
      <c r="AD23" s="160"/>
      <c r="AE23" s="160"/>
      <c r="AF23" s="160"/>
      <c r="AG23" s="160"/>
      <c r="AH23" s="160"/>
      <c r="AI23" s="160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</row>
    <row r="24" spans="1:117" s="162" customFormat="1" ht="12" customHeight="1" x14ac:dyDescent="0.25">
      <c r="A24" s="250">
        <v>45359</v>
      </c>
      <c r="B24" s="441" t="s">
        <v>376</v>
      </c>
      <c r="C24" s="442" t="s">
        <v>189</v>
      </c>
      <c r="D24" s="443">
        <v>7.5</v>
      </c>
      <c r="E24" s="444"/>
      <c r="F24" s="445"/>
      <c r="G24" s="446"/>
      <c r="H24" s="447"/>
      <c r="I24" s="448">
        <v>7.5</v>
      </c>
      <c r="J24" s="448"/>
      <c r="K24" s="448"/>
      <c r="L24" s="449"/>
      <c r="M24" s="448"/>
      <c r="N24" s="459"/>
      <c r="O24" s="458"/>
      <c r="P24" s="450"/>
      <c r="Q24" s="450"/>
      <c r="R24" s="450"/>
      <c r="S24" s="450"/>
      <c r="T24" s="451"/>
      <c r="U24" s="450"/>
      <c r="V24" s="452"/>
      <c r="W24" s="450"/>
      <c r="X24" s="450"/>
      <c r="Y24" s="450"/>
      <c r="Z24" s="450"/>
      <c r="AA24" s="463"/>
      <c r="AB24" s="458"/>
      <c r="AC24" s="453"/>
      <c r="AD24" s="160"/>
      <c r="AE24" s="160"/>
      <c r="AF24" s="160"/>
      <c r="AG24" s="160"/>
      <c r="AH24" s="160"/>
      <c r="AI24" s="160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</row>
    <row r="25" spans="1:117" s="162" customFormat="1" ht="12" customHeight="1" x14ac:dyDescent="0.25">
      <c r="A25" s="250">
        <v>45359</v>
      </c>
      <c r="B25" s="441" t="s">
        <v>377</v>
      </c>
      <c r="C25" s="251" t="s">
        <v>189</v>
      </c>
      <c r="D25" s="260">
        <v>7.5</v>
      </c>
      <c r="E25" s="199"/>
      <c r="F25" s="200"/>
      <c r="G25" s="261"/>
      <c r="H25" s="275"/>
      <c r="I25" s="173">
        <v>7.5</v>
      </c>
      <c r="J25" s="173"/>
      <c r="K25" s="173"/>
      <c r="L25" s="174"/>
      <c r="M25" s="173"/>
      <c r="N25" s="276"/>
      <c r="O25" s="287"/>
      <c r="P25" s="177"/>
      <c r="Q25" s="177"/>
      <c r="R25" s="177"/>
      <c r="S25" s="177"/>
      <c r="T25" s="210"/>
      <c r="U25" s="177"/>
      <c r="V25" s="178"/>
      <c r="W25" s="177"/>
      <c r="X25" s="177"/>
      <c r="Y25" s="177"/>
      <c r="Z25" s="177"/>
      <c r="AA25" s="464"/>
      <c r="AB25" s="287"/>
      <c r="AC25" s="288"/>
      <c r="AD25" s="160"/>
      <c r="AE25" s="160"/>
      <c r="AF25" s="160"/>
      <c r="AG25" s="160"/>
      <c r="AH25" s="160"/>
      <c r="AI25" s="160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</row>
    <row r="26" spans="1:117" s="162" customFormat="1" ht="12" customHeight="1" x14ac:dyDescent="0.25">
      <c r="A26" s="250">
        <v>45359</v>
      </c>
      <c r="B26" s="441" t="s">
        <v>378</v>
      </c>
      <c r="C26" s="251" t="s">
        <v>189</v>
      </c>
      <c r="D26" s="260">
        <v>66</v>
      </c>
      <c r="E26" s="199"/>
      <c r="F26" s="200"/>
      <c r="G26" s="261"/>
      <c r="H26" s="275"/>
      <c r="I26" s="173">
        <v>66</v>
      </c>
      <c r="J26" s="173"/>
      <c r="K26" s="173"/>
      <c r="L26" s="174"/>
      <c r="M26" s="173"/>
      <c r="N26" s="276"/>
      <c r="O26" s="287"/>
      <c r="P26" s="177"/>
      <c r="Q26" s="177"/>
      <c r="R26" s="177"/>
      <c r="S26" s="177"/>
      <c r="T26" s="210"/>
      <c r="U26" s="177"/>
      <c r="V26" s="178"/>
      <c r="W26" s="177"/>
      <c r="X26" s="177"/>
      <c r="Y26" s="177"/>
      <c r="Z26" s="177"/>
      <c r="AA26" s="464"/>
      <c r="AB26" s="287"/>
      <c r="AC26" s="288"/>
      <c r="AD26" s="160"/>
      <c r="AE26" s="160"/>
      <c r="AF26" s="160"/>
      <c r="AG26" s="160"/>
      <c r="AH26" s="160"/>
      <c r="AI26" s="160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</row>
    <row r="27" spans="1:117" s="162" customFormat="1" ht="12" customHeight="1" x14ac:dyDescent="0.25">
      <c r="A27" s="250">
        <v>45359</v>
      </c>
      <c r="B27" s="441" t="s">
        <v>379</v>
      </c>
      <c r="C27" s="442" t="s">
        <v>189</v>
      </c>
      <c r="D27" s="443"/>
      <c r="E27" s="444"/>
      <c r="F27" s="445">
        <v>37</v>
      </c>
      <c r="G27" s="446"/>
      <c r="H27" s="447"/>
      <c r="I27" s="448">
        <v>37</v>
      </c>
      <c r="J27" s="448"/>
      <c r="K27" s="448"/>
      <c r="L27" s="449"/>
      <c r="M27" s="448"/>
      <c r="N27" s="459"/>
      <c r="O27" s="458"/>
      <c r="P27" s="450"/>
      <c r="Q27" s="450"/>
      <c r="R27" s="450"/>
      <c r="S27" s="450"/>
      <c r="T27" s="451"/>
      <c r="U27" s="450"/>
      <c r="V27" s="452"/>
      <c r="W27" s="450"/>
      <c r="X27" s="450"/>
      <c r="Y27" s="450"/>
      <c r="Z27" s="450"/>
      <c r="AA27" s="463"/>
      <c r="AB27" s="458"/>
      <c r="AC27" s="453"/>
      <c r="AD27" s="160"/>
      <c r="AE27" s="160"/>
      <c r="AF27" s="160"/>
      <c r="AG27" s="160"/>
      <c r="AH27" s="160"/>
      <c r="AI27" s="160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</row>
    <row r="28" spans="1:117" s="162" customFormat="1" ht="12" customHeight="1" x14ac:dyDescent="0.25">
      <c r="A28" s="250">
        <v>45359</v>
      </c>
      <c r="B28" s="441" t="s">
        <v>375</v>
      </c>
      <c r="C28" s="442" t="s">
        <v>189</v>
      </c>
      <c r="D28" s="443"/>
      <c r="E28" s="444"/>
      <c r="F28" s="445">
        <v>20</v>
      </c>
      <c r="G28" s="446"/>
      <c r="H28" s="447"/>
      <c r="I28" s="448">
        <v>20</v>
      </c>
      <c r="J28" s="448"/>
      <c r="K28" s="448"/>
      <c r="L28" s="449"/>
      <c r="M28" s="448"/>
      <c r="N28" s="459"/>
      <c r="O28" s="458"/>
      <c r="P28" s="450"/>
      <c r="Q28" s="450"/>
      <c r="R28" s="450"/>
      <c r="S28" s="450"/>
      <c r="T28" s="451"/>
      <c r="U28" s="450"/>
      <c r="V28" s="452"/>
      <c r="W28" s="450"/>
      <c r="X28" s="450"/>
      <c r="Y28" s="450"/>
      <c r="Z28" s="450"/>
      <c r="AA28" s="463"/>
      <c r="AB28" s="458"/>
      <c r="AC28" s="453"/>
      <c r="AD28" s="160"/>
      <c r="AE28" s="160"/>
      <c r="AF28" s="160"/>
      <c r="AG28" s="160"/>
      <c r="AH28" s="160"/>
      <c r="AI28" s="160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</row>
    <row r="29" spans="1:117" s="162" customFormat="1" ht="12" customHeight="1" x14ac:dyDescent="0.25">
      <c r="A29" s="250">
        <v>45359</v>
      </c>
      <c r="B29" s="441" t="s">
        <v>380</v>
      </c>
      <c r="C29" s="442" t="s">
        <v>189</v>
      </c>
      <c r="D29" s="443"/>
      <c r="E29" s="444"/>
      <c r="F29" s="445">
        <v>58</v>
      </c>
      <c r="G29" s="446"/>
      <c r="H29" s="447"/>
      <c r="I29" s="448">
        <v>58</v>
      </c>
      <c r="J29" s="448"/>
      <c r="K29" s="448"/>
      <c r="L29" s="449"/>
      <c r="M29" s="448"/>
      <c r="N29" s="459"/>
      <c r="O29" s="458"/>
      <c r="P29" s="450"/>
      <c r="Q29" s="450"/>
      <c r="R29" s="450"/>
      <c r="S29" s="450"/>
      <c r="T29" s="451"/>
      <c r="U29" s="450"/>
      <c r="V29" s="452"/>
      <c r="W29" s="450"/>
      <c r="X29" s="450"/>
      <c r="Y29" s="450"/>
      <c r="Z29" s="450"/>
      <c r="AA29" s="463"/>
      <c r="AB29" s="458"/>
      <c r="AC29" s="453"/>
      <c r="AD29" s="160"/>
      <c r="AE29" s="160"/>
      <c r="AF29" s="160"/>
      <c r="AG29" s="160"/>
      <c r="AH29" s="160"/>
      <c r="AI29" s="160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</row>
    <row r="30" spans="1:117" s="162" customFormat="1" ht="12" customHeight="1" x14ac:dyDescent="0.25">
      <c r="A30" s="250">
        <v>45359</v>
      </c>
      <c r="B30" s="441" t="s">
        <v>381</v>
      </c>
      <c r="C30" s="251" t="s">
        <v>189</v>
      </c>
      <c r="D30" s="260"/>
      <c r="E30" s="199"/>
      <c r="F30" s="200">
        <v>25</v>
      </c>
      <c r="G30" s="261"/>
      <c r="H30" s="275"/>
      <c r="I30" s="173">
        <v>25</v>
      </c>
      <c r="J30" s="173"/>
      <c r="K30" s="173"/>
      <c r="L30" s="174"/>
      <c r="M30" s="173"/>
      <c r="N30" s="276"/>
      <c r="O30" s="287"/>
      <c r="P30" s="177"/>
      <c r="Q30" s="177"/>
      <c r="R30" s="177"/>
      <c r="S30" s="177"/>
      <c r="T30" s="210"/>
      <c r="U30" s="177"/>
      <c r="V30" s="178"/>
      <c r="W30" s="177"/>
      <c r="X30" s="177"/>
      <c r="Y30" s="177"/>
      <c r="Z30" s="177"/>
      <c r="AA30" s="464"/>
      <c r="AB30" s="287"/>
      <c r="AC30" s="288"/>
      <c r="AD30" s="160"/>
      <c r="AE30" s="160"/>
      <c r="AF30" s="160"/>
      <c r="AG30" s="160"/>
      <c r="AH30" s="160"/>
      <c r="AI30" s="160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</row>
    <row r="31" spans="1:117" s="162" customFormat="1" ht="12" customHeight="1" x14ac:dyDescent="0.25">
      <c r="A31" s="250">
        <v>45359</v>
      </c>
      <c r="B31" s="441" t="s">
        <v>381</v>
      </c>
      <c r="C31" s="251" t="s">
        <v>189</v>
      </c>
      <c r="D31" s="260"/>
      <c r="E31" s="199"/>
      <c r="F31" s="200">
        <v>20</v>
      </c>
      <c r="G31" s="261"/>
      <c r="H31" s="275"/>
      <c r="I31" s="173">
        <v>20</v>
      </c>
      <c r="J31" s="173"/>
      <c r="K31" s="173"/>
      <c r="L31" s="174"/>
      <c r="M31" s="173"/>
      <c r="N31" s="276"/>
      <c r="O31" s="287"/>
      <c r="P31" s="177"/>
      <c r="Q31" s="177"/>
      <c r="R31" s="177"/>
      <c r="S31" s="177"/>
      <c r="T31" s="210"/>
      <c r="U31" s="177"/>
      <c r="V31" s="178"/>
      <c r="W31" s="177"/>
      <c r="X31" s="177"/>
      <c r="Y31" s="177"/>
      <c r="Z31" s="177"/>
      <c r="AA31" s="464"/>
      <c r="AB31" s="287"/>
      <c r="AC31" s="288"/>
      <c r="AD31" s="160"/>
      <c r="AE31" s="160"/>
      <c r="AF31" s="160"/>
      <c r="AG31" s="160"/>
      <c r="AH31" s="160"/>
      <c r="AI31" s="160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</row>
    <row r="32" spans="1:117" s="162" customFormat="1" ht="12" customHeight="1" x14ac:dyDescent="0.25">
      <c r="A32" s="250">
        <v>45359</v>
      </c>
      <c r="B32" s="441" t="s">
        <v>382</v>
      </c>
      <c r="C32" s="442" t="s">
        <v>189</v>
      </c>
      <c r="D32" s="443"/>
      <c r="E32" s="444"/>
      <c r="F32" s="445">
        <v>56.5</v>
      </c>
      <c r="G32" s="446"/>
      <c r="H32" s="447"/>
      <c r="I32" s="448">
        <v>56.5</v>
      </c>
      <c r="J32" s="448"/>
      <c r="K32" s="448"/>
      <c r="L32" s="449"/>
      <c r="M32" s="448"/>
      <c r="N32" s="459"/>
      <c r="O32" s="458"/>
      <c r="P32" s="450"/>
      <c r="Q32" s="450"/>
      <c r="R32" s="450"/>
      <c r="S32" s="450"/>
      <c r="T32" s="451"/>
      <c r="U32" s="450"/>
      <c r="V32" s="452"/>
      <c r="W32" s="450"/>
      <c r="X32" s="450"/>
      <c r="Y32" s="450"/>
      <c r="Z32" s="450"/>
      <c r="AA32" s="463"/>
      <c r="AB32" s="458"/>
      <c r="AC32" s="453"/>
      <c r="AD32" s="160"/>
      <c r="AE32" s="160"/>
      <c r="AF32" s="160"/>
      <c r="AG32" s="160"/>
      <c r="AH32" s="160"/>
      <c r="AI32" s="160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</row>
    <row r="33" spans="1:117" s="162" customFormat="1" ht="12" customHeight="1" x14ac:dyDescent="0.25">
      <c r="A33" s="440">
        <v>45359</v>
      </c>
      <c r="B33" s="441" t="s">
        <v>381</v>
      </c>
      <c r="C33" s="442" t="s">
        <v>189</v>
      </c>
      <c r="D33" s="443"/>
      <c r="E33" s="444"/>
      <c r="F33" s="445">
        <v>2</v>
      </c>
      <c r="G33" s="446"/>
      <c r="H33" s="447"/>
      <c r="I33" s="448">
        <v>2</v>
      </c>
      <c r="J33" s="448"/>
      <c r="K33" s="448"/>
      <c r="L33" s="449"/>
      <c r="M33" s="448"/>
      <c r="N33" s="459"/>
      <c r="O33" s="458"/>
      <c r="P33" s="450"/>
      <c r="Q33" s="450"/>
      <c r="R33" s="450"/>
      <c r="S33" s="450"/>
      <c r="T33" s="451"/>
      <c r="U33" s="450"/>
      <c r="V33" s="452"/>
      <c r="W33" s="450"/>
      <c r="X33" s="450"/>
      <c r="Y33" s="450"/>
      <c r="Z33" s="450"/>
      <c r="AA33" s="463"/>
      <c r="AB33" s="458"/>
      <c r="AC33" s="453"/>
      <c r="AD33" s="160"/>
      <c r="AE33" s="160"/>
      <c r="AF33" s="160"/>
      <c r="AG33" s="160"/>
      <c r="AH33" s="160"/>
      <c r="AI33" s="160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</row>
    <row r="34" spans="1:117" s="162" customFormat="1" ht="12" customHeight="1" x14ac:dyDescent="0.25">
      <c r="A34" s="440">
        <v>45359</v>
      </c>
      <c r="B34" s="209" t="s">
        <v>381</v>
      </c>
      <c r="C34" s="251" t="s">
        <v>189</v>
      </c>
      <c r="D34" s="260"/>
      <c r="E34" s="199"/>
      <c r="F34" s="200">
        <v>12</v>
      </c>
      <c r="G34" s="261"/>
      <c r="H34" s="275"/>
      <c r="I34" s="173">
        <v>12</v>
      </c>
      <c r="J34" s="173"/>
      <c r="K34" s="173"/>
      <c r="L34" s="174"/>
      <c r="M34" s="173"/>
      <c r="N34" s="276"/>
      <c r="O34" s="287"/>
      <c r="P34" s="177"/>
      <c r="Q34" s="177"/>
      <c r="R34" s="177"/>
      <c r="S34" s="177"/>
      <c r="T34" s="210"/>
      <c r="U34" s="177"/>
      <c r="V34" s="178"/>
      <c r="W34" s="177"/>
      <c r="X34" s="177"/>
      <c r="Y34" s="177"/>
      <c r="Z34" s="177"/>
      <c r="AA34" s="464"/>
      <c r="AB34" s="287"/>
      <c r="AC34" s="288"/>
      <c r="AD34" s="160"/>
      <c r="AE34" s="160"/>
      <c r="AF34" s="160"/>
      <c r="AG34" s="160"/>
      <c r="AH34" s="160"/>
      <c r="AI34" s="160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</row>
    <row r="35" spans="1:117" s="162" customFormat="1" ht="12" customHeight="1" x14ac:dyDescent="0.25">
      <c r="A35" s="440">
        <v>45359</v>
      </c>
      <c r="B35" s="209" t="s">
        <v>383</v>
      </c>
      <c r="C35" s="251" t="s">
        <v>189</v>
      </c>
      <c r="D35" s="260"/>
      <c r="E35" s="199"/>
      <c r="F35" s="200">
        <v>12</v>
      </c>
      <c r="G35" s="261"/>
      <c r="H35" s="275"/>
      <c r="I35" s="173">
        <v>12</v>
      </c>
      <c r="J35" s="173"/>
      <c r="K35" s="173"/>
      <c r="L35" s="174"/>
      <c r="M35" s="173"/>
      <c r="N35" s="276"/>
      <c r="O35" s="287"/>
      <c r="P35" s="17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464"/>
      <c r="AB35" s="287"/>
      <c r="AC35" s="288"/>
      <c r="AD35" s="160"/>
      <c r="AE35" s="160"/>
      <c r="AF35" s="160"/>
      <c r="AG35" s="160"/>
      <c r="AH35" s="160"/>
      <c r="AI35" s="160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</row>
    <row r="36" spans="1:117" s="162" customFormat="1" ht="12" customHeight="1" x14ac:dyDescent="0.25">
      <c r="A36" s="440">
        <v>45359</v>
      </c>
      <c r="B36" s="441" t="s">
        <v>384</v>
      </c>
      <c r="C36" s="442" t="s">
        <v>189</v>
      </c>
      <c r="D36" s="443"/>
      <c r="E36" s="444"/>
      <c r="F36" s="445">
        <v>24</v>
      </c>
      <c r="G36" s="446"/>
      <c r="H36" s="447"/>
      <c r="I36" s="448">
        <v>24</v>
      </c>
      <c r="J36" s="448"/>
      <c r="K36" s="448"/>
      <c r="L36" s="449"/>
      <c r="M36" s="448"/>
      <c r="N36" s="459"/>
      <c r="O36" s="458"/>
      <c r="P36" s="450"/>
      <c r="Q36" s="450"/>
      <c r="R36" s="450"/>
      <c r="S36" s="450"/>
      <c r="T36" s="451"/>
      <c r="U36" s="450"/>
      <c r="V36" s="452"/>
      <c r="W36" s="450"/>
      <c r="X36" s="450"/>
      <c r="Y36" s="450"/>
      <c r="Z36" s="450"/>
      <c r="AA36" s="463"/>
      <c r="AB36" s="458"/>
      <c r="AC36" s="453"/>
      <c r="AD36" s="160"/>
      <c r="AE36" s="160"/>
      <c r="AF36" s="160"/>
      <c r="AG36" s="160"/>
      <c r="AH36" s="160"/>
      <c r="AI36" s="160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</row>
    <row r="37" spans="1:117" s="162" customFormat="1" ht="12" customHeight="1" x14ac:dyDescent="0.25">
      <c r="A37" s="440">
        <v>45359</v>
      </c>
      <c r="B37" s="441" t="s">
        <v>385</v>
      </c>
      <c r="C37" s="442" t="s">
        <v>189</v>
      </c>
      <c r="D37" s="443">
        <v>26.4</v>
      </c>
      <c r="E37" s="444"/>
      <c r="F37" s="445"/>
      <c r="G37" s="446"/>
      <c r="H37" s="447"/>
      <c r="I37" s="448">
        <v>26.4</v>
      </c>
      <c r="J37" s="448"/>
      <c r="K37" s="448"/>
      <c r="L37" s="449"/>
      <c r="M37" s="448"/>
      <c r="N37" s="459"/>
      <c r="O37" s="458"/>
      <c r="P37" s="450"/>
      <c r="Q37" s="450"/>
      <c r="R37" s="450"/>
      <c r="S37" s="450"/>
      <c r="T37" s="451"/>
      <c r="U37" s="450"/>
      <c r="V37" s="452"/>
      <c r="W37" s="450"/>
      <c r="X37" s="450"/>
      <c r="Y37" s="450"/>
      <c r="Z37" s="450"/>
      <c r="AA37" s="463"/>
      <c r="AB37" s="458"/>
      <c r="AC37" s="453"/>
      <c r="AD37" s="160"/>
      <c r="AE37" s="160"/>
      <c r="AF37" s="160"/>
      <c r="AG37" s="160"/>
      <c r="AH37" s="160"/>
      <c r="AI37" s="160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</row>
    <row r="38" spans="1:117" s="162" customFormat="1" ht="12" customHeight="1" x14ac:dyDescent="0.25">
      <c r="A38" s="440">
        <v>45359</v>
      </c>
      <c r="B38" s="441" t="s">
        <v>395</v>
      </c>
      <c r="C38" s="442" t="s">
        <v>189</v>
      </c>
      <c r="D38" s="443"/>
      <c r="E38" s="444"/>
      <c r="F38" s="445"/>
      <c r="G38" s="446">
        <v>6.69</v>
      </c>
      <c r="H38" s="447"/>
      <c r="I38" s="448"/>
      <c r="J38" s="448"/>
      <c r="K38" s="448"/>
      <c r="L38" s="449"/>
      <c r="M38" s="448"/>
      <c r="N38" s="459"/>
      <c r="O38" s="458"/>
      <c r="P38" s="450"/>
      <c r="Q38" s="450"/>
      <c r="R38" s="450"/>
      <c r="S38" s="450"/>
      <c r="T38" s="451"/>
      <c r="U38" s="450"/>
      <c r="V38" s="452">
        <v>6.69</v>
      </c>
      <c r="W38" s="450"/>
      <c r="X38" s="450"/>
      <c r="Y38" s="450"/>
      <c r="Z38" s="450"/>
      <c r="AA38" s="463"/>
      <c r="AB38" s="458"/>
      <c r="AC38" s="453"/>
      <c r="AD38" s="160"/>
      <c r="AE38" s="160"/>
      <c r="AF38" s="160"/>
      <c r="AG38" s="160"/>
      <c r="AH38" s="160"/>
      <c r="AI38" s="160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</row>
    <row r="39" spans="1:117" s="162" customFormat="1" ht="12" customHeight="1" x14ac:dyDescent="0.25">
      <c r="A39" s="250">
        <v>45359</v>
      </c>
      <c r="B39" s="209" t="s">
        <v>386</v>
      </c>
      <c r="C39" s="251" t="s">
        <v>189</v>
      </c>
      <c r="D39" s="260"/>
      <c r="E39" s="199"/>
      <c r="F39" s="200">
        <v>72</v>
      </c>
      <c r="G39" s="261"/>
      <c r="H39" s="275"/>
      <c r="I39" s="173">
        <v>72</v>
      </c>
      <c r="J39" s="173"/>
      <c r="K39" s="173"/>
      <c r="L39" s="174"/>
      <c r="M39" s="173"/>
      <c r="N39" s="276"/>
      <c r="O39" s="287"/>
      <c r="P39" s="17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464"/>
      <c r="AB39" s="287"/>
      <c r="AC39" s="288"/>
      <c r="AD39" s="160"/>
      <c r="AE39" s="160"/>
      <c r="AF39" s="160"/>
      <c r="AG39" s="160"/>
      <c r="AH39" s="160"/>
      <c r="AI39" s="160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</row>
    <row r="40" spans="1:117" s="162" customFormat="1" ht="12" customHeight="1" x14ac:dyDescent="0.25">
      <c r="A40" s="250">
        <v>45360</v>
      </c>
      <c r="B40" s="209" t="s">
        <v>387</v>
      </c>
      <c r="C40" s="251" t="s">
        <v>189</v>
      </c>
      <c r="D40" s="260"/>
      <c r="E40" s="199"/>
      <c r="F40" s="200">
        <v>74</v>
      </c>
      <c r="G40" s="261"/>
      <c r="H40" s="275"/>
      <c r="I40" s="173">
        <v>74</v>
      </c>
      <c r="J40" s="173"/>
      <c r="K40" s="173"/>
      <c r="L40" s="174"/>
      <c r="M40" s="173"/>
      <c r="N40" s="276"/>
      <c r="O40" s="287"/>
      <c r="P40" s="17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464"/>
      <c r="AB40" s="287"/>
      <c r="AC40" s="288"/>
      <c r="AD40" s="160"/>
      <c r="AE40" s="160"/>
      <c r="AF40" s="160"/>
      <c r="AG40" s="160"/>
      <c r="AH40" s="160"/>
      <c r="AI40" s="160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</row>
    <row r="41" spans="1:117" s="162" customFormat="1" ht="12" customHeight="1" x14ac:dyDescent="0.25">
      <c r="A41" s="250">
        <v>45360</v>
      </c>
      <c r="B41" s="209" t="s">
        <v>388</v>
      </c>
      <c r="C41" s="251" t="s">
        <v>189</v>
      </c>
      <c r="D41" s="260">
        <v>43</v>
      </c>
      <c r="E41" s="199"/>
      <c r="F41" s="200"/>
      <c r="G41" s="261"/>
      <c r="H41" s="275"/>
      <c r="I41" s="173">
        <v>43</v>
      </c>
      <c r="J41" s="173"/>
      <c r="K41" s="173"/>
      <c r="L41" s="174"/>
      <c r="M41" s="173"/>
      <c r="N41" s="276"/>
      <c r="O41" s="287"/>
      <c r="P41" s="17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464"/>
      <c r="AB41" s="287"/>
      <c r="AC41" s="288"/>
      <c r="AD41" s="160"/>
      <c r="AE41" s="160"/>
      <c r="AF41" s="160"/>
      <c r="AG41" s="160"/>
      <c r="AH41" s="160"/>
      <c r="AI41" s="160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</row>
    <row r="42" spans="1:117" s="162" customFormat="1" ht="12" customHeight="1" x14ac:dyDescent="0.25">
      <c r="A42" s="250">
        <v>45360</v>
      </c>
      <c r="B42" s="441" t="s">
        <v>383</v>
      </c>
      <c r="C42" s="442" t="s">
        <v>189</v>
      </c>
      <c r="D42" s="443"/>
      <c r="E42" s="444"/>
      <c r="F42" s="445">
        <v>0.8</v>
      </c>
      <c r="G42" s="446"/>
      <c r="H42" s="447"/>
      <c r="I42" s="448">
        <v>0.8</v>
      </c>
      <c r="J42" s="448"/>
      <c r="K42" s="448"/>
      <c r="L42" s="449"/>
      <c r="M42" s="448"/>
      <c r="N42" s="459"/>
      <c r="O42" s="458"/>
      <c r="P42" s="450"/>
      <c r="Q42" s="450"/>
      <c r="R42" s="450"/>
      <c r="S42" s="450"/>
      <c r="T42" s="451"/>
      <c r="U42" s="450"/>
      <c r="V42" s="452"/>
      <c r="W42" s="450"/>
      <c r="X42" s="450"/>
      <c r="Y42" s="450"/>
      <c r="Z42" s="450"/>
      <c r="AA42" s="463"/>
      <c r="AB42" s="458"/>
      <c r="AC42" s="453"/>
      <c r="AD42" s="160"/>
      <c r="AE42" s="160"/>
      <c r="AF42" s="160"/>
      <c r="AG42" s="160"/>
      <c r="AH42" s="160"/>
      <c r="AI42" s="160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</row>
    <row r="43" spans="1:117" s="162" customFormat="1" ht="12" customHeight="1" x14ac:dyDescent="0.25">
      <c r="A43" s="440">
        <v>45360</v>
      </c>
      <c r="B43" s="441" t="s">
        <v>389</v>
      </c>
      <c r="C43" s="442" t="s">
        <v>189</v>
      </c>
      <c r="D43" s="443"/>
      <c r="E43" s="444"/>
      <c r="F43" s="445">
        <v>7.6</v>
      </c>
      <c r="G43" s="446"/>
      <c r="H43" s="447"/>
      <c r="I43" s="448">
        <v>7.6</v>
      </c>
      <c r="J43" s="448"/>
      <c r="K43" s="448"/>
      <c r="L43" s="449"/>
      <c r="M43" s="448"/>
      <c r="N43" s="459"/>
      <c r="O43" s="458"/>
      <c r="P43" s="450"/>
      <c r="Q43" s="450"/>
      <c r="R43" s="450"/>
      <c r="S43" s="450"/>
      <c r="T43" s="451"/>
      <c r="U43" s="450"/>
      <c r="V43" s="452"/>
      <c r="W43" s="450"/>
      <c r="X43" s="450"/>
      <c r="Y43" s="450"/>
      <c r="Z43" s="450"/>
      <c r="AA43" s="463"/>
      <c r="AB43" s="458"/>
      <c r="AC43" s="453"/>
      <c r="AD43" s="160"/>
      <c r="AE43" s="160"/>
      <c r="AF43" s="160"/>
      <c r="AG43" s="160"/>
      <c r="AH43" s="160"/>
      <c r="AI43" s="160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</row>
    <row r="44" spans="1:117" s="162" customFormat="1" ht="12" customHeight="1" x14ac:dyDescent="0.25">
      <c r="A44" s="250">
        <v>45360</v>
      </c>
      <c r="B44" s="209" t="s">
        <v>389</v>
      </c>
      <c r="C44" s="251" t="s">
        <v>189</v>
      </c>
      <c r="D44" s="260"/>
      <c r="E44" s="199"/>
      <c r="F44" s="200">
        <v>4</v>
      </c>
      <c r="G44" s="261"/>
      <c r="H44" s="275"/>
      <c r="I44" s="173">
        <v>4</v>
      </c>
      <c r="J44" s="173"/>
      <c r="K44" s="173"/>
      <c r="L44" s="174"/>
      <c r="M44" s="173"/>
      <c r="N44" s="276"/>
      <c r="O44" s="287"/>
      <c r="P44" s="177"/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464"/>
      <c r="AB44" s="287"/>
      <c r="AC44" s="288"/>
      <c r="AD44" s="160"/>
      <c r="AE44" s="160"/>
      <c r="AF44" s="160"/>
      <c r="AG44" s="160"/>
      <c r="AH44" s="160"/>
      <c r="AI44" s="160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</row>
    <row r="45" spans="1:117" s="162" customFormat="1" ht="12" customHeight="1" x14ac:dyDescent="0.25">
      <c r="A45" s="250">
        <v>45360</v>
      </c>
      <c r="B45" s="441" t="s">
        <v>390</v>
      </c>
      <c r="C45" s="442" t="s">
        <v>189</v>
      </c>
      <c r="D45" s="443"/>
      <c r="E45" s="444"/>
      <c r="F45" s="445">
        <v>15</v>
      </c>
      <c r="G45" s="446"/>
      <c r="H45" s="447"/>
      <c r="I45" s="448">
        <v>15</v>
      </c>
      <c r="J45" s="448"/>
      <c r="K45" s="448"/>
      <c r="L45" s="449"/>
      <c r="M45" s="448"/>
      <c r="N45" s="459"/>
      <c r="O45" s="458"/>
      <c r="P45" s="450"/>
      <c r="Q45" s="450"/>
      <c r="R45" s="450"/>
      <c r="S45" s="450"/>
      <c r="T45" s="451"/>
      <c r="U45" s="450"/>
      <c r="V45" s="452"/>
      <c r="W45" s="450"/>
      <c r="X45" s="450"/>
      <c r="Y45" s="450"/>
      <c r="Z45" s="450"/>
      <c r="AA45" s="463"/>
      <c r="AB45" s="458"/>
      <c r="AC45" s="453"/>
      <c r="AD45" s="160"/>
      <c r="AE45" s="160"/>
      <c r="AF45" s="160"/>
      <c r="AG45" s="160"/>
      <c r="AH45" s="160"/>
      <c r="AI45" s="160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</row>
    <row r="46" spans="1:117" s="162" customFormat="1" ht="12" customHeight="1" x14ac:dyDescent="0.25">
      <c r="A46" s="250">
        <v>45360</v>
      </c>
      <c r="B46" s="441" t="s">
        <v>391</v>
      </c>
      <c r="C46" s="251" t="s">
        <v>189</v>
      </c>
      <c r="D46" s="260"/>
      <c r="E46" s="199"/>
      <c r="F46" s="200">
        <v>106.5</v>
      </c>
      <c r="G46" s="261"/>
      <c r="H46" s="275"/>
      <c r="I46" s="173">
        <v>106.5</v>
      </c>
      <c r="J46" s="173"/>
      <c r="K46" s="173"/>
      <c r="L46" s="174"/>
      <c r="M46" s="173"/>
      <c r="N46" s="276"/>
      <c r="O46" s="287"/>
      <c r="P46" s="17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464"/>
      <c r="AB46" s="287"/>
      <c r="AC46" s="288"/>
      <c r="AD46" s="160"/>
      <c r="AE46" s="160"/>
      <c r="AF46" s="160"/>
      <c r="AG46" s="160"/>
      <c r="AH46" s="160"/>
      <c r="AI46" s="160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</row>
    <row r="47" spans="1:117" s="162" customFormat="1" ht="12" customHeight="1" x14ac:dyDescent="0.25">
      <c r="A47" s="250">
        <v>45360</v>
      </c>
      <c r="B47" s="441" t="s">
        <v>392</v>
      </c>
      <c r="C47" s="251" t="s">
        <v>189</v>
      </c>
      <c r="D47" s="260"/>
      <c r="E47" s="199"/>
      <c r="F47" s="200">
        <v>10.1</v>
      </c>
      <c r="G47" s="261"/>
      <c r="H47" s="275"/>
      <c r="I47" s="173">
        <v>10.1</v>
      </c>
      <c r="J47" s="173"/>
      <c r="K47" s="173"/>
      <c r="L47" s="174"/>
      <c r="M47" s="173"/>
      <c r="N47" s="276"/>
      <c r="O47" s="287"/>
      <c r="P47" s="177"/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464"/>
      <c r="AB47" s="287"/>
      <c r="AC47" s="288"/>
      <c r="AD47" s="160"/>
      <c r="AE47" s="160"/>
      <c r="AF47" s="160"/>
      <c r="AG47" s="160"/>
      <c r="AH47" s="160"/>
      <c r="AI47" s="160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</row>
    <row r="48" spans="1:117" s="162" customFormat="1" ht="12" customHeight="1" x14ac:dyDescent="0.25">
      <c r="A48" s="250">
        <v>45360</v>
      </c>
      <c r="B48" s="441" t="s">
        <v>393</v>
      </c>
      <c r="C48" s="442" t="s">
        <v>189</v>
      </c>
      <c r="D48" s="443"/>
      <c r="E48" s="444"/>
      <c r="F48" s="445">
        <v>4</v>
      </c>
      <c r="G48" s="446"/>
      <c r="H48" s="447"/>
      <c r="I48" s="448">
        <v>4</v>
      </c>
      <c r="J48" s="448"/>
      <c r="K48" s="448"/>
      <c r="L48" s="449"/>
      <c r="M48" s="448"/>
      <c r="N48" s="459"/>
      <c r="O48" s="458"/>
      <c r="P48" s="450"/>
      <c r="Q48" s="450"/>
      <c r="R48" s="450"/>
      <c r="S48" s="450"/>
      <c r="T48" s="451"/>
      <c r="U48" s="450"/>
      <c r="V48" s="452"/>
      <c r="W48" s="450"/>
      <c r="X48" s="450"/>
      <c r="Y48" s="450"/>
      <c r="Z48" s="450"/>
      <c r="AA48" s="463"/>
      <c r="AB48" s="458"/>
      <c r="AC48" s="453"/>
      <c r="AD48" s="160"/>
      <c r="AE48" s="160"/>
      <c r="AF48" s="160"/>
      <c r="AG48" s="160"/>
      <c r="AH48" s="160"/>
      <c r="AI48" s="160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</row>
    <row r="49" spans="1:117" s="162" customFormat="1" ht="12" customHeight="1" x14ac:dyDescent="0.25">
      <c r="A49" s="440">
        <v>45360</v>
      </c>
      <c r="B49" s="441" t="s">
        <v>394</v>
      </c>
      <c r="C49" s="442" t="s">
        <v>189</v>
      </c>
      <c r="D49" s="443"/>
      <c r="E49" s="444"/>
      <c r="F49" s="445">
        <v>6</v>
      </c>
      <c r="G49" s="446"/>
      <c r="H49" s="447"/>
      <c r="I49" s="448">
        <v>6</v>
      </c>
      <c r="J49" s="448"/>
      <c r="K49" s="448"/>
      <c r="L49" s="449"/>
      <c r="M49" s="448"/>
      <c r="N49" s="459"/>
      <c r="O49" s="458"/>
      <c r="P49" s="450"/>
      <c r="Q49" s="450"/>
      <c r="R49" s="450"/>
      <c r="S49" s="450"/>
      <c r="T49" s="451"/>
      <c r="U49" s="450"/>
      <c r="V49" s="452"/>
      <c r="W49" s="450"/>
      <c r="X49" s="450"/>
      <c r="Y49" s="450"/>
      <c r="Z49" s="450"/>
      <c r="AA49" s="463"/>
      <c r="AB49" s="458"/>
      <c r="AC49" s="453"/>
      <c r="AD49" s="160"/>
      <c r="AE49" s="160"/>
      <c r="AF49" s="160"/>
      <c r="AG49" s="160"/>
      <c r="AH49" s="160"/>
      <c r="AI49" s="160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</row>
    <row r="50" spans="1:117" s="162" customFormat="1" ht="12" customHeight="1" x14ac:dyDescent="0.25">
      <c r="A50" s="440">
        <v>45360</v>
      </c>
      <c r="B50" s="209" t="s">
        <v>394</v>
      </c>
      <c r="C50" s="251" t="s">
        <v>189</v>
      </c>
      <c r="D50" s="260"/>
      <c r="E50" s="199"/>
      <c r="F50" s="200">
        <v>1.5</v>
      </c>
      <c r="G50" s="261"/>
      <c r="H50" s="275"/>
      <c r="I50" s="173">
        <v>1.5</v>
      </c>
      <c r="J50" s="173"/>
      <c r="K50" s="173"/>
      <c r="L50" s="174"/>
      <c r="M50" s="173"/>
      <c r="N50" s="276"/>
      <c r="O50" s="287"/>
      <c r="P50" s="177"/>
      <c r="Q50" s="177"/>
      <c r="R50" s="177"/>
      <c r="S50" s="177"/>
      <c r="T50" s="210"/>
      <c r="U50" s="177"/>
      <c r="V50" s="178"/>
      <c r="W50" s="177"/>
      <c r="X50" s="177"/>
      <c r="Y50" s="177"/>
      <c r="Z50" s="177"/>
      <c r="AA50" s="464"/>
      <c r="AB50" s="287"/>
      <c r="AC50" s="288"/>
      <c r="AD50" s="160"/>
      <c r="AE50" s="160"/>
      <c r="AF50" s="160"/>
      <c r="AG50" s="160"/>
      <c r="AH50" s="160"/>
      <c r="AI50" s="160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</row>
    <row r="51" spans="1:117" s="162" customFormat="1" ht="12" customHeight="1" x14ac:dyDescent="0.25">
      <c r="A51" s="440">
        <v>45360</v>
      </c>
      <c r="B51" s="209" t="s">
        <v>394</v>
      </c>
      <c r="C51" s="251" t="s">
        <v>189</v>
      </c>
      <c r="D51" s="260"/>
      <c r="E51" s="199"/>
      <c r="F51" s="200">
        <v>2</v>
      </c>
      <c r="G51" s="261"/>
      <c r="H51" s="275"/>
      <c r="I51" s="173">
        <v>2</v>
      </c>
      <c r="J51" s="173"/>
      <c r="K51" s="173"/>
      <c r="L51" s="174"/>
      <c r="M51" s="173"/>
      <c r="N51" s="276"/>
      <c r="O51" s="287"/>
      <c r="P51" s="177"/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464"/>
      <c r="AB51" s="287"/>
      <c r="AC51" s="288"/>
      <c r="AD51" s="160"/>
      <c r="AE51" s="160"/>
      <c r="AF51" s="160"/>
      <c r="AG51" s="160"/>
      <c r="AH51" s="160"/>
      <c r="AI51" s="160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</row>
    <row r="52" spans="1:117" s="162" customFormat="1" ht="12" customHeight="1" x14ac:dyDescent="0.25">
      <c r="A52" s="440">
        <v>45361</v>
      </c>
      <c r="B52" s="441" t="s">
        <v>396</v>
      </c>
      <c r="C52" s="442" t="s">
        <v>189</v>
      </c>
      <c r="D52" s="443"/>
      <c r="E52" s="444"/>
      <c r="F52" s="445"/>
      <c r="G52" s="446">
        <v>10.9</v>
      </c>
      <c r="H52" s="447"/>
      <c r="I52" s="448"/>
      <c r="J52" s="448"/>
      <c r="K52" s="448"/>
      <c r="L52" s="449"/>
      <c r="M52" s="448"/>
      <c r="N52" s="459"/>
      <c r="O52" s="458"/>
      <c r="P52" s="450"/>
      <c r="Q52" s="450">
        <v>10.9</v>
      </c>
      <c r="R52" s="450"/>
      <c r="S52" s="450"/>
      <c r="T52" s="451"/>
      <c r="U52" s="450"/>
      <c r="V52" s="452"/>
      <c r="W52" s="450"/>
      <c r="X52" s="450"/>
      <c r="Y52" s="450"/>
      <c r="Z52" s="450"/>
      <c r="AA52" s="463"/>
      <c r="AB52" s="458"/>
      <c r="AC52" s="453"/>
      <c r="AD52" s="160"/>
      <c r="AE52" s="160"/>
      <c r="AF52" s="160"/>
      <c r="AG52" s="160"/>
      <c r="AH52" s="160"/>
      <c r="AI52" s="160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</row>
    <row r="53" spans="1:117" s="162" customFormat="1" ht="12" customHeight="1" x14ac:dyDescent="0.25">
      <c r="A53" s="440">
        <v>45361</v>
      </c>
      <c r="B53" s="441" t="s">
        <v>231</v>
      </c>
      <c r="C53" s="442" t="s">
        <v>189</v>
      </c>
      <c r="D53" s="443">
        <v>550</v>
      </c>
      <c r="E53" s="444"/>
      <c r="F53" s="445"/>
      <c r="G53" s="446">
        <v>550</v>
      </c>
      <c r="H53" s="447"/>
      <c r="I53" s="448"/>
      <c r="J53" s="448"/>
      <c r="K53" s="448"/>
      <c r="L53" s="449"/>
      <c r="M53" s="448"/>
      <c r="N53" s="459"/>
      <c r="O53" s="458"/>
      <c r="P53" s="450"/>
      <c r="Q53" s="450"/>
      <c r="R53" s="450"/>
      <c r="S53" s="450"/>
      <c r="T53" s="451"/>
      <c r="U53" s="450"/>
      <c r="V53" s="452"/>
      <c r="W53" s="450"/>
      <c r="X53" s="450"/>
      <c r="Y53" s="450"/>
      <c r="Z53" s="450"/>
      <c r="AA53" s="463"/>
      <c r="AB53" s="458"/>
      <c r="AC53" s="453"/>
      <c r="AD53" s="160"/>
      <c r="AE53" s="160"/>
      <c r="AF53" s="160"/>
      <c r="AG53" s="160"/>
      <c r="AH53" s="160"/>
      <c r="AI53" s="160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</row>
    <row r="54" spans="1:117" s="162" customFormat="1" ht="12" customHeight="1" x14ac:dyDescent="0.25">
      <c r="A54" s="440">
        <v>45362</v>
      </c>
      <c r="B54" s="441" t="s">
        <v>397</v>
      </c>
      <c r="C54" s="442" t="s">
        <v>189</v>
      </c>
      <c r="D54" s="443">
        <v>50</v>
      </c>
      <c r="E54" s="444"/>
      <c r="F54" s="445"/>
      <c r="G54" s="446"/>
      <c r="H54" s="447">
        <v>50</v>
      </c>
      <c r="I54" s="448"/>
      <c r="J54" s="448"/>
      <c r="K54" s="448"/>
      <c r="L54" s="449"/>
      <c r="M54" s="448"/>
      <c r="N54" s="459"/>
      <c r="O54" s="458"/>
      <c r="P54" s="450"/>
      <c r="Q54" s="450"/>
      <c r="R54" s="450"/>
      <c r="S54" s="450"/>
      <c r="T54" s="451"/>
      <c r="U54" s="450"/>
      <c r="V54" s="452"/>
      <c r="W54" s="450"/>
      <c r="X54" s="450"/>
      <c r="Y54" s="450"/>
      <c r="Z54" s="450"/>
      <c r="AA54" s="463"/>
      <c r="AB54" s="458"/>
      <c r="AC54" s="453"/>
      <c r="AD54" s="160"/>
      <c r="AE54" s="160"/>
      <c r="AF54" s="160"/>
      <c r="AG54" s="160"/>
      <c r="AH54" s="160"/>
      <c r="AI54" s="160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</row>
    <row r="55" spans="1:117" s="162" customFormat="1" ht="12" customHeight="1" x14ac:dyDescent="0.25">
      <c r="A55" s="250">
        <v>45366</v>
      </c>
      <c r="B55" s="441" t="s">
        <v>374</v>
      </c>
      <c r="C55" s="442" t="s">
        <v>189</v>
      </c>
      <c r="D55" s="443"/>
      <c r="E55" s="444">
        <v>140.4</v>
      </c>
      <c r="F55" s="445"/>
      <c r="G55" s="446"/>
      <c r="H55" s="447"/>
      <c r="I55" s="448"/>
      <c r="J55" s="448"/>
      <c r="K55" s="448"/>
      <c r="L55" s="449"/>
      <c r="M55" s="448"/>
      <c r="N55" s="459"/>
      <c r="O55" s="458"/>
      <c r="P55" s="450"/>
      <c r="Q55" s="450"/>
      <c r="R55" s="450"/>
      <c r="S55" s="450"/>
      <c r="T55" s="451"/>
      <c r="U55" s="450">
        <v>140.4</v>
      </c>
      <c r="V55" s="452"/>
      <c r="W55" s="450"/>
      <c r="X55" s="450"/>
      <c r="Y55" s="450"/>
      <c r="Z55" s="450"/>
      <c r="AA55" s="463"/>
      <c r="AB55" s="458"/>
      <c r="AC55" s="453"/>
      <c r="AD55" s="160"/>
      <c r="AE55" s="160"/>
      <c r="AF55" s="160"/>
      <c r="AG55" s="160"/>
      <c r="AH55" s="160"/>
      <c r="AI55" s="160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</row>
    <row r="56" spans="1:117" s="162" customFormat="1" ht="12" customHeight="1" x14ac:dyDescent="0.25">
      <c r="A56" s="440">
        <v>45366</v>
      </c>
      <c r="B56" s="441" t="s">
        <v>398</v>
      </c>
      <c r="C56" s="442" t="s">
        <v>189</v>
      </c>
      <c r="D56" s="443"/>
      <c r="E56" s="444"/>
      <c r="F56" s="445">
        <v>58</v>
      </c>
      <c r="G56" s="446"/>
      <c r="H56" s="447"/>
      <c r="I56" s="448">
        <v>58</v>
      </c>
      <c r="J56" s="448"/>
      <c r="K56" s="448"/>
      <c r="L56" s="449"/>
      <c r="M56" s="448"/>
      <c r="N56" s="459"/>
      <c r="O56" s="458"/>
      <c r="P56" s="450"/>
      <c r="Q56" s="450"/>
      <c r="R56" s="450"/>
      <c r="S56" s="450"/>
      <c r="T56" s="451"/>
      <c r="U56" s="450"/>
      <c r="V56" s="452"/>
      <c r="W56" s="450"/>
      <c r="X56" s="450"/>
      <c r="Y56" s="450"/>
      <c r="Z56" s="450"/>
      <c r="AA56" s="463"/>
      <c r="AB56" s="458"/>
      <c r="AC56" s="453"/>
      <c r="AD56" s="160"/>
      <c r="AE56" s="160"/>
      <c r="AF56" s="160"/>
      <c r="AG56" s="160"/>
      <c r="AH56" s="160"/>
      <c r="AI56" s="160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</row>
    <row r="57" spans="1:117" s="162" customFormat="1" ht="12" customHeight="1" x14ac:dyDescent="0.25">
      <c r="A57" s="440">
        <v>45366</v>
      </c>
      <c r="B57" s="441" t="s">
        <v>399</v>
      </c>
      <c r="C57" s="442" t="s">
        <v>189</v>
      </c>
      <c r="D57" s="443"/>
      <c r="E57" s="444"/>
      <c r="F57" s="445">
        <v>6</v>
      </c>
      <c r="G57" s="446"/>
      <c r="H57" s="447"/>
      <c r="I57" s="448">
        <v>6</v>
      </c>
      <c r="J57" s="448"/>
      <c r="K57" s="448"/>
      <c r="L57" s="449"/>
      <c r="M57" s="448"/>
      <c r="N57" s="459"/>
      <c r="O57" s="458"/>
      <c r="P57" s="450"/>
      <c r="Q57" s="450"/>
      <c r="R57" s="450"/>
      <c r="S57" s="450"/>
      <c r="T57" s="451"/>
      <c r="U57" s="450"/>
      <c r="V57" s="452"/>
      <c r="W57" s="450"/>
      <c r="X57" s="450"/>
      <c r="Y57" s="450"/>
      <c r="Z57" s="450"/>
      <c r="AA57" s="463"/>
      <c r="AB57" s="458"/>
      <c r="AC57" s="453"/>
      <c r="AD57" s="160"/>
      <c r="AE57" s="160"/>
      <c r="AF57" s="160"/>
      <c r="AG57" s="160"/>
      <c r="AH57" s="160"/>
      <c r="AI57" s="160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</row>
    <row r="58" spans="1:117" s="162" customFormat="1" ht="12" customHeight="1" x14ac:dyDescent="0.25">
      <c r="A58" s="250">
        <v>45366</v>
      </c>
      <c r="B58" s="441" t="s">
        <v>400</v>
      </c>
      <c r="C58" s="251" t="s">
        <v>189</v>
      </c>
      <c r="D58" s="260"/>
      <c r="E58" s="199"/>
      <c r="F58" s="200">
        <v>32.799999999999997</v>
      </c>
      <c r="G58" s="261"/>
      <c r="H58" s="275"/>
      <c r="I58" s="173">
        <v>32.799999999999997</v>
      </c>
      <c r="J58" s="173"/>
      <c r="K58" s="173"/>
      <c r="L58" s="174"/>
      <c r="M58" s="173"/>
      <c r="N58" s="276"/>
      <c r="O58" s="287"/>
      <c r="P58" s="177"/>
      <c r="Q58" s="177"/>
      <c r="R58" s="177"/>
      <c r="S58" s="177"/>
      <c r="T58" s="210"/>
      <c r="U58" s="177"/>
      <c r="V58" s="178"/>
      <c r="W58" s="177"/>
      <c r="X58" s="177"/>
      <c r="Y58" s="177"/>
      <c r="Z58" s="177"/>
      <c r="AA58" s="464"/>
      <c r="AB58" s="287"/>
      <c r="AC58" s="288"/>
      <c r="AD58" s="160"/>
      <c r="AE58" s="160"/>
      <c r="AF58" s="160"/>
      <c r="AG58" s="160"/>
      <c r="AH58" s="160"/>
      <c r="AI58" s="160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</row>
    <row r="59" spans="1:117" s="162" customFormat="1" ht="12" customHeight="1" x14ac:dyDescent="0.25">
      <c r="A59" s="250">
        <v>45366</v>
      </c>
      <c r="B59" s="209" t="s">
        <v>401</v>
      </c>
      <c r="C59" s="251" t="s">
        <v>189</v>
      </c>
      <c r="D59" s="260"/>
      <c r="E59" s="199"/>
      <c r="F59" s="200">
        <v>249.9</v>
      </c>
      <c r="G59" s="261"/>
      <c r="H59" s="275"/>
      <c r="I59" s="173">
        <v>249.9</v>
      </c>
      <c r="J59" s="173"/>
      <c r="K59" s="173"/>
      <c r="L59" s="174"/>
      <c r="M59" s="173"/>
      <c r="N59" s="276"/>
      <c r="O59" s="287"/>
      <c r="P59" s="177"/>
      <c r="Q59" s="177"/>
      <c r="R59" s="177"/>
      <c r="S59" s="177"/>
      <c r="T59" s="210"/>
      <c r="U59" s="177"/>
      <c r="V59" s="178"/>
      <c r="W59" s="177"/>
      <c r="X59" s="177"/>
      <c r="Y59" s="177"/>
      <c r="Z59" s="177"/>
      <c r="AA59" s="464"/>
      <c r="AB59" s="287"/>
      <c r="AC59" s="288"/>
      <c r="AD59" s="160"/>
      <c r="AE59" s="160"/>
      <c r="AF59" s="160"/>
      <c r="AG59" s="160"/>
      <c r="AH59" s="160"/>
      <c r="AI59" s="160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</row>
    <row r="60" spans="1:117" s="162" customFormat="1" ht="12" customHeight="1" x14ac:dyDescent="0.25">
      <c r="A60" s="250">
        <v>45366</v>
      </c>
      <c r="B60" s="441" t="s">
        <v>402</v>
      </c>
      <c r="C60" s="442" t="s">
        <v>189</v>
      </c>
      <c r="D60" s="443"/>
      <c r="E60" s="444"/>
      <c r="F60" s="445">
        <v>21.6</v>
      </c>
      <c r="G60" s="446"/>
      <c r="H60" s="447"/>
      <c r="I60" s="448">
        <v>21.6</v>
      </c>
      <c r="J60" s="448"/>
      <c r="K60" s="448"/>
      <c r="L60" s="449"/>
      <c r="M60" s="448"/>
      <c r="N60" s="459"/>
      <c r="O60" s="458"/>
      <c r="P60" s="450"/>
      <c r="Q60" s="450"/>
      <c r="R60" s="450"/>
      <c r="S60" s="450"/>
      <c r="T60" s="451"/>
      <c r="U60" s="450"/>
      <c r="V60" s="452"/>
      <c r="W60" s="450"/>
      <c r="X60" s="450"/>
      <c r="Y60" s="450"/>
      <c r="Z60" s="450"/>
      <c r="AA60" s="463"/>
      <c r="AB60" s="458"/>
      <c r="AC60" s="453"/>
      <c r="AD60" s="160"/>
      <c r="AE60" s="160"/>
      <c r="AF60" s="160"/>
      <c r="AG60" s="160"/>
      <c r="AH60" s="160"/>
      <c r="AI60" s="160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</row>
    <row r="61" spans="1:117" s="162" customFormat="1" ht="12" customHeight="1" x14ac:dyDescent="0.25">
      <c r="A61" s="440">
        <v>45366</v>
      </c>
      <c r="B61" s="441" t="s">
        <v>403</v>
      </c>
      <c r="C61" s="442" t="s">
        <v>189</v>
      </c>
      <c r="D61" s="443"/>
      <c r="E61" s="444"/>
      <c r="F61" s="445">
        <v>1.6</v>
      </c>
      <c r="G61" s="446"/>
      <c r="H61" s="447"/>
      <c r="I61" s="448">
        <v>1.6</v>
      </c>
      <c r="J61" s="448"/>
      <c r="K61" s="448"/>
      <c r="L61" s="449"/>
      <c r="M61" s="448"/>
      <c r="N61" s="459"/>
      <c r="O61" s="458"/>
      <c r="P61" s="450"/>
      <c r="Q61" s="450"/>
      <c r="R61" s="450"/>
      <c r="S61" s="450"/>
      <c r="T61" s="451"/>
      <c r="U61" s="450"/>
      <c r="V61" s="452"/>
      <c r="W61" s="450"/>
      <c r="X61" s="450"/>
      <c r="Y61" s="450"/>
      <c r="Z61" s="450"/>
      <c r="AA61" s="463"/>
      <c r="AB61" s="458"/>
      <c r="AC61" s="453"/>
      <c r="AD61" s="160"/>
      <c r="AE61" s="160"/>
      <c r="AF61" s="160"/>
      <c r="AG61" s="160"/>
      <c r="AH61" s="160"/>
      <c r="AI61" s="160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</row>
    <row r="62" spans="1:117" s="162" customFormat="1" ht="12" customHeight="1" x14ac:dyDescent="0.25">
      <c r="A62" s="250">
        <v>45366</v>
      </c>
      <c r="B62" s="209" t="s">
        <v>404</v>
      </c>
      <c r="C62" s="251" t="s">
        <v>189</v>
      </c>
      <c r="D62" s="260">
        <v>369</v>
      </c>
      <c r="E62" s="199"/>
      <c r="F62" s="200"/>
      <c r="G62" s="261"/>
      <c r="H62" s="275"/>
      <c r="I62" s="173">
        <v>369</v>
      </c>
      <c r="J62" s="173"/>
      <c r="K62" s="173"/>
      <c r="L62" s="174"/>
      <c r="M62" s="173"/>
      <c r="N62" s="276"/>
      <c r="O62" s="287"/>
      <c r="P62" s="177"/>
      <c r="Q62" s="177"/>
      <c r="R62" s="177"/>
      <c r="S62" s="177"/>
      <c r="T62" s="210"/>
      <c r="U62" s="177"/>
      <c r="V62" s="178"/>
      <c r="W62" s="177"/>
      <c r="X62" s="177"/>
      <c r="Y62" s="177"/>
      <c r="Z62" s="177"/>
      <c r="AA62" s="464"/>
      <c r="AB62" s="287"/>
      <c r="AC62" s="288"/>
      <c r="AD62" s="160"/>
      <c r="AE62" s="160"/>
      <c r="AF62" s="160"/>
      <c r="AG62" s="160"/>
      <c r="AH62" s="160"/>
      <c r="AI62" s="160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</row>
    <row r="63" spans="1:117" s="162" customFormat="1" ht="12" customHeight="1" x14ac:dyDescent="0.25">
      <c r="A63" s="250">
        <v>45366</v>
      </c>
      <c r="B63" s="209" t="s">
        <v>403</v>
      </c>
      <c r="C63" s="251" t="s">
        <v>189</v>
      </c>
      <c r="D63" s="260"/>
      <c r="E63" s="199"/>
      <c r="F63" s="200">
        <v>59</v>
      </c>
      <c r="G63" s="261"/>
      <c r="H63" s="275"/>
      <c r="I63" s="173">
        <v>59</v>
      </c>
      <c r="J63" s="173"/>
      <c r="K63" s="173"/>
      <c r="L63" s="174"/>
      <c r="M63" s="173"/>
      <c r="N63" s="276"/>
      <c r="O63" s="287"/>
      <c r="P63" s="177"/>
      <c r="Q63" s="177"/>
      <c r="R63" s="177"/>
      <c r="S63" s="177"/>
      <c r="T63" s="210"/>
      <c r="U63" s="177"/>
      <c r="V63" s="178"/>
      <c r="W63" s="177"/>
      <c r="X63" s="177"/>
      <c r="Y63" s="177"/>
      <c r="Z63" s="177"/>
      <c r="AA63" s="464"/>
      <c r="AB63" s="287"/>
      <c r="AC63" s="288"/>
      <c r="AD63" s="160"/>
      <c r="AE63" s="160"/>
      <c r="AF63" s="160"/>
      <c r="AG63" s="160"/>
      <c r="AH63" s="160"/>
      <c r="AI63" s="160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</row>
    <row r="64" spans="1:117" s="162" customFormat="1" ht="12" customHeight="1" x14ac:dyDescent="0.25">
      <c r="A64" s="250">
        <v>45366</v>
      </c>
      <c r="B64" s="441" t="s">
        <v>403</v>
      </c>
      <c r="C64" s="442" t="s">
        <v>189</v>
      </c>
      <c r="D64" s="443"/>
      <c r="E64" s="444"/>
      <c r="F64" s="445">
        <v>11.5</v>
      </c>
      <c r="G64" s="446"/>
      <c r="H64" s="447"/>
      <c r="I64" s="448">
        <v>11.5</v>
      </c>
      <c r="J64" s="448"/>
      <c r="K64" s="448"/>
      <c r="L64" s="449"/>
      <c r="M64" s="448"/>
      <c r="N64" s="459"/>
      <c r="O64" s="458"/>
      <c r="P64" s="450"/>
      <c r="Q64" s="450"/>
      <c r="R64" s="450"/>
      <c r="S64" s="450"/>
      <c r="T64" s="451"/>
      <c r="U64" s="450"/>
      <c r="V64" s="452"/>
      <c r="W64" s="450"/>
      <c r="X64" s="450"/>
      <c r="Y64" s="450"/>
      <c r="Z64" s="450"/>
      <c r="AA64" s="463"/>
      <c r="AB64" s="458"/>
      <c r="AC64" s="453"/>
      <c r="AD64" s="160"/>
      <c r="AE64" s="160"/>
      <c r="AF64" s="160"/>
      <c r="AG64" s="160"/>
      <c r="AH64" s="160"/>
      <c r="AI64" s="160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</row>
    <row r="65" spans="1:117" s="162" customFormat="1" ht="12" customHeight="1" x14ac:dyDescent="0.25">
      <c r="A65" s="440">
        <v>45366</v>
      </c>
      <c r="B65" s="441" t="s">
        <v>405</v>
      </c>
      <c r="C65" s="442" t="s">
        <v>189</v>
      </c>
      <c r="D65" s="443"/>
      <c r="E65" s="444"/>
      <c r="F65" s="445">
        <v>231</v>
      </c>
      <c r="G65" s="446"/>
      <c r="H65" s="447"/>
      <c r="I65" s="448">
        <v>231</v>
      </c>
      <c r="J65" s="448"/>
      <c r="K65" s="448"/>
      <c r="L65" s="449"/>
      <c r="M65" s="448"/>
      <c r="N65" s="459"/>
      <c r="O65" s="458"/>
      <c r="P65" s="450"/>
      <c r="Q65" s="450"/>
      <c r="R65" s="450"/>
      <c r="S65" s="450"/>
      <c r="T65" s="451"/>
      <c r="U65" s="450"/>
      <c r="V65" s="452"/>
      <c r="W65" s="450"/>
      <c r="X65" s="450"/>
      <c r="Y65" s="450"/>
      <c r="Z65" s="450"/>
      <c r="AA65" s="463"/>
      <c r="AB65" s="458"/>
      <c r="AC65" s="453"/>
      <c r="AD65" s="160"/>
      <c r="AE65" s="160"/>
      <c r="AF65" s="160"/>
      <c r="AG65" s="160"/>
      <c r="AH65" s="160"/>
      <c r="AI65" s="160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</row>
    <row r="66" spans="1:117" s="162" customFormat="1" ht="12" customHeight="1" x14ac:dyDescent="0.25">
      <c r="A66" s="250">
        <v>45366</v>
      </c>
      <c r="B66" s="441" t="s">
        <v>403</v>
      </c>
      <c r="C66" s="251" t="s">
        <v>189</v>
      </c>
      <c r="D66" s="260"/>
      <c r="E66" s="199"/>
      <c r="F66" s="200">
        <v>41.5</v>
      </c>
      <c r="G66" s="261"/>
      <c r="H66" s="275"/>
      <c r="I66" s="173">
        <v>41.5</v>
      </c>
      <c r="J66" s="173"/>
      <c r="K66" s="173"/>
      <c r="L66" s="174"/>
      <c r="M66" s="173"/>
      <c r="N66" s="276"/>
      <c r="O66" s="287"/>
      <c r="P66" s="17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464"/>
      <c r="AB66" s="287"/>
      <c r="AC66" s="288"/>
      <c r="AD66" s="160"/>
      <c r="AE66" s="160"/>
      <c r="AF66" s="160"/>
      <c r="AG66" s="160"/>
      <c r="AH66" s="160"/>
      <c r="AI66" s="160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</row>
    <row r="67" spans="1:117" s="162" customFormat="1" ht="12" customHeight="1" x14ac:dyDescent="0.25">
      <c r="A67" s="250">
        <v>45366</v>
      </c>
      <c r="B67" s="209" t="s">
        <v>406</v>
      </c>
      <c r="C67" s="251" t="s">
        <v>189</v>
      </c>
      <c r="D67" s="260"/>
      <c r="E67" s="199"/>
      <c r="F67" s="200">
        <v>31</v>
      </c>
      <c r="G67" s="261"/>
      <c r="H67" s="275"/>
      <c r="I67" s="173">
        <v>31</v>
      </c>
      <c r="J67" s="173"/>
      <c r="K67" s="173"/>
      <c r="L67" s="174"/>
      <c r="M67" s="173"/>
      <c r="N67" s="276"/>
      <c r="O67" s="287"/>
      <c r="P67" s="177"/>
      <c r="Q67" s="177"/>
      <c r="R67" s="177"/>
      <c r="S67" s="177"/>
      <c r="T67" s="210"/>
      <c r="U67" s="177"/>
      <c r="V67" s="178"/>
      <c r="W67" s="177"/>
      <c r="X67" s="177"/>
      <c r="Y67" s="177"/>
      <c r="Z67" s="177"/>
      <c r="AA67" s="464"/>
      <c r="AB67" s="287"/>
      <c r="AC67" s="288"/>
      <c r="AD67" s="160"/>
      <c r="AE67" s="160"/>
      <c r="AF67" s="160"/>
      <c r="AG67" s="160"/>
      <c r="AH67" s="160"/>
      <c r="AI67" s="160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  <c r="DL67" s="161"/>
      <c r="DM67" s="161"/>
    </row>
    <row r="68" spans="1:117" s="162" customFormat="1" ht="12" customHeight="1" x14ac:dyDescent="0.25">
      <c r="A68" s="250">
        <v>45366</v>
      </c>
      <c r="B68" s="441" t="s">
        <v>403</v>
      </c>
      <c r="C68" s="442" t="s">
        <v>189</v>
      </c>
      <c r="D68" s="443"/>
      <c r="E68" s="444"/>
      <c r="F68" s="445">
        <v>11</v>
      </c>
      <c r="G68" s="446"/>
      <c r="H68" s="447"/>
      <c r="I68" s="448">
        <v>11</v>
      </c>
      <c r="J68" s="448"/>
      <c r="K68" s="448"/>
      <c r="L68" s="449"/>
      <c r="M68" s="448"/>
      <c r="N68" s="459"/>
      <c r="O68" s="458"/>
      <c r="P68" s="450"/>
      <c r="Q68" s="450"/>
      <c r="R68" s="450"/>
      <c r="S68" s="450"/>
      <c r="T68" s="451"/>
      <c r="U68" s="450"/>
      <c r="V68" s="452"/>
      <c r="W68" s="450"/>
      <c r="X68" s="450"/>
      <c r="Y68" s="450"/>
      <c r="Z68" s="450"/>
      <c r="AA68" s="463"/>
      <c r="AB68" s="458"/>
      <c r="AC68" s="453"/>
      <c r="AD68" s="160"/>
      <c r="AE68" s="160"/>
      <c r="AF68" s="160"/>
      <c r="AG68" s="160"/>
      <c r="AH68" s="160"/>
      <c r="AI68" s="160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  <c r="DL68" s="161"/>
      <c r="DM68" s="161"/>
    </row>
    <row r="69" spans="1:117" s="162" customFormat="1" ht="12" customHeight="1" x14ac:dyDescent="0.25">
      <c r="A69" s="440">
        <v>45366</v>
      </c>
      <c r="B69" s="441" t="s">
        <v>403</v>
      </c>
      <c r="C69" s="442" t="s">
        <v>189</v>
      </c>
      <c r="D69" s="443"/>
      <c r="E69" s="444"/>
      <c r="F69" s="445">
        <v>2</v>
      </c>
      <c r="G69" s="446"/>
      <c r="H69" s="447"/>
      <c r="I69" s="448">
        <v>2</v>
      </c>
      <c r="J69" s="448"/>
      <c r="K69" s="448"/>
      <c r="L69" s="449"/>
      <c r="M69" s="448"/>
      <c r="N69" s="459"/>
      <c r="O69" s="458"/>
      <c r="P69" s="450"/>
      <c r="Q69" s="450"/>
      <c r="R69" s="450"/>
      <c r="S69" s="450"/>
      <c r="T69" s="451"/>
      <c r="U69" s="450"/>
      <c r="V69" s="452"/>
      <c r="W69" s="450"/>
      <c r="X69" s="450"/>
      <c r="Y69" s="450"/>
      <c r="Z69" s="450"/>
      <c r="AA69" s="463"/>
      <c r="AB69" s="458"/>
      <c r="AC69" s="453"/>
      <c r="AD69" s="160"/>
      <c r="AE69" s="160"/>
      <c r="AF69" s="160"/>
      <c r="AG69" s="160"/>
      <c r="AH69" s="160"/>
      <c r="AI69" s="160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  <c r="DL69" s="161"/>
      <c r="DM69" s="161"/>
    </row>
    <row r="70" spans="1:117" s="162" customFormat="1" ht="12" customHeight="1" x14ac:dyDescent="0.25">
      <c r="A70" s="250">
        <v>45366</v>
      </c>
      <c r="B70" s="441" t="s">
        <v>407</v>
      </c>
      <c r="C70" s="442" t="s">
        <v>189</v>
      </c>
      <c r="D70" s="443"/>
      <c r="E70" s="444"/>
      <c r="F70" s="445">
        <v>32.5</v>
      </c>
      <c r="G70" s="446"/>
      <c r="H70" s="447"/>
      <c r="I70" s="448">
        <v>32.5</v>
      </c>
      <c r="J70" s="448"/>
      <c r="K70" s="448"/>
      <c r="L70" s="449"/>
      <c r="M70" s="448"/>
      <c r="N70" s="459"/>
      <c r="O70" s="458"/>
      <c r="P70" s="450"/>
      <c r="Q70" s="450"/>
      <c r="R70" s="450"/>
      <c r="S70" s="450"/>
      <c r="T70" s="451"/>
      <c r="U70" s="450"/>
      <c r="V70" s="452"/>
      <c r="W70" s="450"/>
      <c r="X70" s="450"/>
      <c r="Y70" s="450"/>
      <c r="Z70" s="450"/>
      <c r="AA70" s="463"/>
      <c r="AB70" s="458"/>
      <c r="AC70" s="453"/>
      <c r="AD70" s="160"/>
      <c r="AE70" s="160"/>
      <c r="AF70" s="160"/>
      <c r="AG70" s="160"/>
      <c r="AH70" s="160"/>
      <c r="AI70" s="160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</row>
    <row r="71" spans="1:117" s="162" customFormat="1" ht="12" customHeight="1" x14ac:dyDescent="0.25">
      <c r="A71" s="250">
        <v>45366</v>
      </c>
      <c r="B71" s="441" t="s">
        <v>408</v>
      </c>
      <c r="C71" s="442" t="s">
        <v>189</v>
      </c>
      <c r="D71" s="443">
        <v>40</v>
      </c>
      <c r="E71" s="444"/>
      <c r="F71" s="445"/>
      <c r="G71" s="446"/>
      <c r="H71" s="447">
        <v>40</v>
      </c>
      <c r="I71" s="448"/>
      <c r="J71" s="448"/>
      <c r="K71" s="448"/>
      <c r="L71" s="449"/>
      <c r="M71" s="448"/>
      <c r="N71" s="459"/>
      <c r="O71" s="458"/>
      <c r="P71" s="450"/>
      <c r="Q71" s="450"/>
      <c r="R71" s="450"/>
      <c r="S71" s="450"/>
      <c r="T71" s="451"/>
      <c r="U71" s="450"/>
      <c r="V71" s="452"/>
      <c r="W71" s="450"/>
      <c r="X71" s="450"/>
      <c r="Y71" s="450"/>
      <c r="Z71" s="450"/>
      <c r="AA71" s="463"/>
      <c r="AB71" s="458"/>
      <c r="AC71" s="453"/>
      <c r="AD71" s="160"/>
      <c r="AE71" s="160"/>
      <c r="AF71" s="160"/>
      <c r="AG71" s="160"/>
      <c r="AH71" s="160"/>
      <c r="AI71" s="160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</row>
    <row r="72" spans="1:117" s="162" customFormat="1" ht="12" customHeight="1" x14ac:dyDescent="0.25">
      <c r="A72" s="440">
        <v>45369</v>
      </c>
      <c r="B72" s="441" t="s">
        <v>409</v>
      </c>
      <c r="C72" s="442" t="s">
        <v>189</v>
      </c>
      <c r="D72" s="443">
        <v>182</v>
      </c>
      <c r="E72" s="444"/>
      <c r="F72" s="445"/>
      <c r="G72" s="446"/>
      <c r="H72" s="447">
        <v>182</v>
      </c>
      <c r="I72" s="448"/>
      <c r="J72" s="448"/>
      <c r="K72" s="448"/>
      <c r="L72" s="449"/>
      <c r="M72" s="448"/>
      <c r="N72" s="459"/>
      <c r="O72" s="458"/>
      <c r="P72" s="450"/>
      <c r="Q72" s="450"/>
      <c r="R72" s="450"/>
      <c r="S72" s="450"/>
      <c r="T72" s="451"/>
      <c r="U72" s="450"/>
      <c r="V72" s="452"/>
      <c r="W72" s="450"/>
      <c r="X72" s="450"/>
      <c r="Y72" s="450"/>
      <c r="Z72" s="450"/>
      <c r="AA72" s="463"/>
      <c r="AB72" s="458"/>
      <c r="AC72" s="453"/>
      <c r="AD72" s="160"/>
      <c r="AE72" s="160"/>
      <c r="AF72" s="160"/>
      <c r="AG72" s="160"/>
      <c r="AH72" s="160"/>
      <c r="AI72" s="160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</row>
    <row r="73" spans="1:117" s="162" customFormat="1" ht="12" customHeight="1" x14ac:dyDescent="0.25">
      <c r="A73" s="250">
        <v>45370</v>
      </c>
      <c r="B73" s="441" t="s">
        <v>411</v>
      </c>
      <c r="C73" s="442" t="s">
        <v>189</v>
      </c>
      <c r="D73" s="443"/>
      <c r="E73" s="444">
        <v>399.4</v>
      </c>
      <c r="F73" s="445"/>
      <c r="G73" s="446"/>
      <c r="H73" s="447"/>
      <c r="I73" s="448"/>
      <c r="J73" s="448"/>
      <c r="K73" s="448"/>
      <c r="L73" s="449"/>
      <c r="M73" s="448"/>
      <c r="N73" s="459"/>
      <c r="O73" s="458"/>
      <c r="P73" s="450"/>
      <c r="Q73" s="450"/>
      <c r="R73" s="450"/>
      <c r="S73" s="450">
        <v>399.4</v>
      </c>
      <c r="T73" s="451"/>
      <c r="U73" s="450"/>
      <c r="V73" s="452"/>
      <c r="W73" s="450"/>
      <c r="X73" s="450"/>
      <c r="Y73" s="450"/>
      <c r="Z73" s="450"/>
      <c r="AA73" s="463"/>
      <c r="AB73" s="458"/>
      <c r="AC73" s="453"/>
      <c r="AD73" s="160"/>
      <c r="AE73" s="160"/>
      <c r="AF73" s="160"/>
      <c r="AG73" s="160"/>
      <c r="AH73" s="160"/>
      <c r="AI73" s="160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</row>
    <row r="74" spans="1:117" s="162" customFormat="1" ht="12" customHeight="1" x14ac:dyDescent="0.25">
      <c r="A74" s="250">
        <v>45370</v>
      </c>
      <c r="B74" s="441" t="s">
        <v>410</v>
      </c>
      <c r="C74" s="442"/>
      <c r="D74" s="443">
        <v>0</v>
      </c>
      <c r="E74" s="444"/>
      <c r="F74" s="445"/>
      <c r="G74" s="446"/>
      <c r="H74" s="447">
        <v>0</v>
      </c>
      <c r="I74" s="448"/>
      <c r="J74" s="448"/>
      <c r="K74" s="448"/>
      <c r="L74" s="449"/>
      <c r="M74" s="448"/>
      <c r="N74" s="459"/>
      <c r="O74" s="458"/>
      <c r="P74" s="450"/>
      <c r="Q74" s="450"/>
      <c r="R74" s="450"/>
      <c r="S74" s="450"/>
      <c r="T74" s="451"/>
      <c r="U74" s="450"/>
      <c r="V74" s="452"/>
      <c r="W74" s="450"/>
      <c r="X74" s="450"/>
      <c r="Y74" s="450"/>
      <c r="Z74" s="450"/>
      <c r="AA74" s="463"/>
      <c r="AB74" s="458"/>
      <c r="AC74" s="453"/>
      <c r="AD74" s="160"/>
      <c r="AE74" s="160"/>
      <c r="AF74" s="160"/>
      <c r="AG74" s="160"/>
      <c r="AH74" s="160"/>
      <c r="AI74" s="160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</row>
    <row r="75" spans="1:117" s="162" customFormat="1" ht="12" customHeight="1" x14ac:dyDescent="0.25">
      <c r="A75" s="250">
        <v>45371</v>
      </c>
      <c r="B75" s="441" t="s">
        <v>412</v>
      </c>
      <c r="C75" s="442" t="s">
        <v>189</v>
      </c>
      <c r="D75" s="443"/>
      <c r="E75" s="444">
        <v>42.89</v>
      </c>
      <c r="F75" s="445"/>
      <c r="G75" s="446"/>
      <c r="H75" s="447"/>
      <c r="I75" s="448"/>
      <c r="J75" s="448"/>
      <c r="K75" s="448"/>
      <c r="L75" s="449"/>
      <c r="M75" s="448"/>
      <c r="N75" s="459"/>
      <c r="O75" s="458"/>
      <c r="P75" s="450"/>
      <c r="Q75" s="450"/>
      <c r="R75" s="450"/>
      <c r="S75" s="450"/>
      <c r="T75" s="451"/>
      <c r="U75" s="450"/>
      <c r="V75" s="452">
        <v>42.89</v>
      </c>
      <c r="W75" s="450"/>
      <c r="X75" s="450"/>
      <c r="Y75" s="450"/>
      <c r="Z75" s="450"/>
      <c r="AA75" s="463"/>
      <c r="AB75" s="458"/>
      <c r="AC75" s="453"/>
      <c r="AD75" s="160"/>
      <c r="AE75" s="160"/>
      <c r="AF75" s="160"/>
      <c r="AG75" s="160"/>
      <c r="AH75" s="160"/>
      <c r="AI75" s="160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</row>
    <row r="76" spans="1:117" s="162" customFormat="1" ht="12" customHeight="1" x14ac:dyDescent="0.25">
      <c r="A76" s="250">
        <v>45371</v>
      </c>
      <c r="B76" s="441" t="s">
        <v>413</v>
      </c>
      <c r="C76" s="442" t="s">
        <v>189</v>
      </c>
      <c r="D76" s="443"/>
      <c r="E76" s="444">
        <v>9.4499999999999993</v>
      </c>
      <c r="F76" s="445"/>
      <c r="G76" s="446"/>
      <c r="H76" s="447"/>
      <c r="I76" s="448"/>
      <c r="J76" s="448"/>
      <c r="K76" s="448"/>
      <c r="L76" s="449"/>
      <c r="M76" s="448"/>
      <c r="N76" s="459"/>
      <c r="O76" s="458"/>
      <c r="P76" s="450"/>
      <c r="Q76" s="450"/>
      <c r="R76" s="450"/>
      <c r="S76" s="450"/>
      <c r="T76" s="451"/>
      <c r="U76" s="450"/>
      <c r="V76" s="452">
        <v>9.4499999999999993</v>
      </c>
      <c r="W76" s="450"/>
      <c r="X76" s="450"/>
      <c r="Y76" s="450"/>
      <c r="Z76" s="450"/>
      <c r="AA76" s="463"/>
      <c r="AB76" s="458"/>
      <c r="AC76" s="453"/>
      <c r="AD76" s="160"/>
      <c r="AE76" s="160"/>
      <c r="AF76" s="160"/>
      <c r="AG76" s="160"/>
      <c r="AH76" s="160"/>
      <c r="AI76" s="160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</row>
    <row r="77" spans="1:117" s="162" customFormat="1" ht="12" customHeight="1" x14ac:dyDescent="0.25">
      <c r="A77" s="250">
        <v>45374</v>
      </c>
      <c r="B77" s="209" t="s">
        <v>190</v>
      </c>
      <c r="C77" s="251" t="s">
        <v>189</v>
      </c>
      <c r="D77" s="260"/>
      <c r="E77" s="199">
        <v>2</v>
      </c>
      <c r="F77" s="200"/>
      <c r="G77" s="261"/>
      <c r="H77" s="275"/>
      <c r="I77" s="173"/>
      <c r="J77" s="173"/>
      <c r="K77" s="173"/>
      <c r="L77" s="174"/>
      <c r="M77" s="173"/>
      <c r="N77" s="455"/>
      <c r="O77" s="287"/>
      <c r="P77" s="457"/>
      <c r="Q77" s="177"/>
      <c r="R77" s="177"/>
      <c r="S77" s="177"/>
      <c r="T77" s="210"/>
      <c r="U77" s="177">
        <v>2</v>
      </c>
      <c r="V77" s="178"/>
      <c r="W77" s="177"/>
      <c r="X77" s="177"/>
      <c r="Y77" s="177"/>
      <c r="Z77" s="177"/>
      <c r="AA77" s="288"/>
      <c r="AB77" s="177"/>
      <c r="AC77" s="288"/>
      <c r="AD77" s="160"/>
      <c r="AE77" s="160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</row>
    <row r="78" spans="1:117" s="162" customFormat="1" ht="12" customHeight="1" x14ac:dyDescent="0.25">
      <c r="A78" s="250">
        <v>45374</v>
      </c>
      <c r="B78" s="441" t="s">
        <v>319</v>
      </c>
      <c r="C78" s="251" t="s">
        <v>189</v>
      </c>
      <c r="D78" s="260">
        <v>40</v>
      </c>
      <c r="E78" s="199"/>
      <c r="F78" s="200"/>
      <c r="G78" s="261"/>
      <c r="H78" s="275">
        <v>40</v>
      </c>
      <c r="I78" s="173"/>
      <c r="J78" s="173"/>
      <c r="K78" s="173"/>
      <c r="L78" s="174"/>
      <c r="M78" s="173"/>
      <c r="N78" s="276"/>
      <c r="O78" s="287"/>
      <c r="P78" s="177"/>
      <c r="Q78" s="177"/>
      <c r="R78" s="177"/>
      <c r="S78" s="177"/>
      <c r="T78" s="210"/>
      <c r="U78" s="177"/>
      <c r="V78" s="178"/>
      <c r="W78" s="177"/>
      <c r="X78" s="177"/>
      <c r="Y78" s="177"/>
      <c r="Z78" s="177"/>
      <c r="AA78" s="464"/>
      <c r="AB78" s="287"/>
      <c r="AC78" s="288"/>
      <c r="AD78" s="160"/>
      <c r="AE78" s="160"/>
      <c r="AF78" s="160"/>
      <c r="AG78" s="160"/>
      <c r="AH78" s="160"/>
      <c r="AI78" s="160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</row>
    <row r="79" spans="1:117" s="162" customFormat="1" ht="12" customHeight="1" x14ac:dyDescent="0.25">
      <c r="A79" s="250">
        <v>45374</v>
      </c>
      <c r="B79" s="441" t="s">
        <v>414</v>
      </c>
      <c r="C79" s="442" t="s">
        <v>189</v>
      </c>
      <c r="D79" s="443"/>
      <c r="E79" s="444"/>
      <c r="F79" s="445">
        <v>52.8</v>
      </c>
      <c r="G79" s="446"/>
      <c r="H79" s="447"/>
      <c r="I79" s="448">
        <v>52.8</v>
      </c>
      <c r="J79" s="448"/>
      <c r="K79" s="448"/>
      <c r="L79" s="449"/>
      <c r="M79" s="448"/>
      <c r="N79" s="459"/>
      <c r="O79" s="458"/>
      <c r="P79" s="450"/>
      <c r="Q79" s="450"/>
      <c r="R79" s="450"/>
      <c r="S79" s="450"/>
      <c r="T79" s="451"/>
      <c r="U79" s="450"/>
      <c r="V79" s="452"/>
      <c r="W79" s="450"/>
      <c r="X79" s="450"/>
      <c r="Y79" s="450"/>
      <c r="Z79" s="450"/>
      <c r="AA79" s="463"/>
      <c r="AB79" s="458"/>
      <c r="AC79" s="453"/>
      <c r="AD79" s="160"/>
      <c r="AE79" s="160"/>
      <c r="AF79" s="160"/>
      <c r="AG79" s="160"/>
      <c r="AH79" s="160"/>
      <c r="AI79" s="160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</row>
    <row r="80" spans="1:117" s="162" customFormat="1" ht="12" customHeight="1" x14ac:dyDescent="0.25">
      <c r="A80" s="250">
        <v>45374</v>
      </c>
      <c r="B80" s="441" t="s">
        <v>415</v>
      </c>
      <c r="C80" s="442" t="s">
        <v>189</v>
      </c>
      <c r="D80" s="443"/>
      <c r="E80" s="444"/>
      <c r="F80" s="445">
        <v>7</v>
      </c>
      <c r="G80" s="446"/>
      <c r="H80" s="447"/>
      <c r="I80" s="448">
        <v>7</v>
      </c>
      <c r="J80" s="448"/>
      <c r="K80" s="448"/>
      <c r="L80" s="449"/>
      <c r="M80" s="448"/>
      <c r="N80" s="459"/>
      <c r="O80" s="458"/>
      <c r="P80" s="450"/>
      <c r="Q80" s="450"/>
      <c r="R80" s="450"/>
      <c r="S80" s="450"/>
      <c r="T80" s="451"/>
      <c r="U80" s="450"/>
      <c r="V80" s="452"/>
      <c r="W80" s="450"/>
      <c r="X80" s="450"/>
      <c r="Y80" s="450"/>
      <c r="Z80" s="450"/>
      <c r="AA80" s="463"/>
      <c r="AB80" s="458"/>
      <c r="AC80" s="453"/>
      <c r="AD80" s="160"/>
      <c r="AE80" s="160"/>
      <c r="AF80" s="160"/>
      <c r="AG80" s="160"/>
      <c r="AH80" s="160"/>
      <c r="AI80" s="160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</row>
    <row r="81" spans="1:117" s="162" customFormat="1" ht="12" customHeight="1" x14ac:dyDescent="0.25">
      <c r="A81" s="440">
        <v>45374</v>
      </c>
      <c r="B81" s="209" t="s">
        <v>416</v>
      </c>
      <c r="C81" s="251" t="s">
        <v>189</v>
      </c>
      <c r="D81" s="260"/>
      <c r="E81" s="199"/>
      <c r="F81" s="200">
        <v>39.4</v>
      </c>
      <c r="G81" s="261"/>
      <c r="H81" s="275"/>
      <c r="I81" s="173">
        <v>39.4</v>
      </c>
      <c r="J81" s="173"/>
      <c r="K81" s="173"/>
      <c r="L81" s="174"/>
      <c r="M81" s="173"/>
      <c r="N81" s="276"/>
      <c r="O81" s="287"/>
      <c r="P81" s="177"/>
      <c r="Q81" s="177"/>
      <c r="R81" s="177"/>
      <c r="S81" s="177"/>
      <c r="T81" s="210"/>
      <c r="U81" s="177"/>
      <c r="V81" s="178"/>
      <c r="W81" s="177"/>
      <c r="X81" s="177"/>
      <c r="Y81" s="177"/>
      <c r="Z81" s="177"/>
      <c r="AA81" s="464"/>
      <c r="AB81" s="287"/>
      <c r="AC81" s="288"/>
      <c r="AD81" s="160"/>
      <c r="AE81" s="160"/>
      <c r="AF81" s="160"/>
      <c r="AG81" s="160"/>
      <c r="AH81" s="160"/>
      <c r="AI81" s="160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</row>
    <row r="82" spans="1:117" s="162" customFormat="1" ht="12" customHeight="1" x14ac:dyDescent="0.25">
      <c r="A82" s="440">
        <v>45374</v>
      </c>
      <c r="B82" s="441" t="s">
        <v>417</v>
      </c>
      <c r="C82" s="442" t="s">
        <v>189</v>
      </c>
      <c r="D82" s="443"/>
      <c r="E82" s="444"/>
      <c r="F82" s="445">
        <v>4</v>
      </c>
      <c r="G82" s="446"/>
      <c r="H82" s="447"/>
      <c r="I82" s="448">
        <v>4</v>
      </c>
      <c r="J82" s="448"/>
      <c r="K82" s="448"/>
      <c r="L82" s="449"/>
      <c r="M82" s="448"/>
      <c r="N82" s="459"/>
      <c r="O82" s="458"/>
      <c r="P82" s="450"/>
      <c r="Q82" s="450"/>
      <c r="R82" s="450"/>
      <c r="S82" s="450"/>
      <c r="T82" s="451"/>
      <c r="U82" s="450"/>
      <c r="V82" s="452"/>
      <c r="W82" s="450"/>
      <c r="X82" s="450"/>
      <c r="Y82" s="450"/>
      <c r="Z82" s="450"/>
      <c r="AA82" s="463"/>
      <c r="AB82" s="458"/>
      <c r="AC82" s="453"/>
      <c r="AD82" s="160"/>
      <c r="AE82" s="160"/>
      <c r="AF82" s="160"/>
      <c r="AG82" s="160"/>
      <c r="AH82" s="160"/>
      <c r="AI82" s="160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</row>
    <row r="83" spans="1:117" s="162" customFormat="1" ht="12" customHeight="1" x14ac:dyDescent="0.25">
      <c r="A83" s="250">
        <v>45374</v>
      </c>
      <c r="B83" s="441" t="s">
        <v>418</v>
      </c>
      <c r="C83" s="442" t="s">
        <v>189</v>
      </c>
      <c r="D83" s="443"/>
      <c r="E83" s="444"/>
      <c r="F83" s="445">
        <v>109</v>
      </c>
      <c r="G83" s="446"/>
      <c r="H83" s="447"/>
      <c r="I83" s="448">
        <v>109</v>
      </c>
      <c r="J83" s="448"/>
      <c r="K83" s="448"/>
      <c r="L83" s="449"/>
      <c r="M83" s="448"/>
      <c r="N83" s="459"/>
      <c r="O83" s="458"/>
      <c r="P83" s="450"/>
      <c r="Q83" s="450"/>
      <c r="R83" s="450"/>
      <c r="S83" s="450"/>
      <c r="T83" s="451"/>
      <c r="U83" s="450"/>
      <c r="V83" s="452"/>
      <c r="W83" s="450"/>
      <c r="X83" s="450"/>
      <c r="Y83" s="450"/>
      <c r="Z83" s="450"/>
      <c r="AA83" s="463"/>
      <c r="AB83" s="458"/>
      <c r="AC83" s="453"/>
      <c r="AD83" s="160"/>
      <c r="AE83" s="160"/>
      <c r="AF83" s="160"/>
      <c r="AG83" s="160"/>
      <c r="AH83" s="160"/>
      <c r="AI83" s="160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</row>
    <row r="84" spans="1:117" s="162" customFormat="1" ht="12" customHeight="1" x14ac:dyDescent="0.25">
      <c r="A84" s="440">
        <v>45374</v>
      </c>
      <c r="B84" s="209" t="s">
        <v>417</v>
      </c>
      <c r="C84" s="251" t="s">
        <v>189</v>
      </c>
      <c r="D84" s="260"/>
      <c r="E84" s="199"/>
      <c r="F84" s="200">
        <v>34</v>
      </c>
      <c r="G84" s="261"/>
      <c r="H84" s="275"/>
      <c r="I84" s="173">
        <v>34</v>
      </c>
      <c r="J84" s="173"/>
      <c r="K84" s="173"/>
      <c r="L84" s="174"/>
      <c r="M84" s="173"/>
      <c r="N84" s="276"/>
      <c r="O84" s="287"/>
      <c r="P84" s="177"/>
      <c r="Q84" s="177"/>
      <c r="R84" s="177"/>
      <c r="S84" s="177"/>
      <c r="T84" s="210"/>
      <c r="U84" s="177"/>
      <c r="V84" s="178"/>
      <c r="W84" s="177"/>
      <c r="X84" s="177"/>
      <c r="Y84" s="177"/>
      <c r="Z84" s="177"/>
      <c r="AA84" s="464"/>
      <c r="AB84" s="287"/>
      <c r="AC84" s="288"/>
      <c r="AD84" s="160"/>
      <c r="AE84" s="160"/>
      <c r="AF84" s="160"/>
      <c r="AG84" s="160"/>
      <c r="AH84" s="160"/>
      <c r="AI84" s="160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</row>
    <row r="85" spans="1:117" s="162" customFormat="1" ht="12" customHeight="1" x14ac:dyDescent="0.25">
      <c r="A85" s="440">
        <v>45374</v>
      </c>
      <c r="B85" s="441" t="s">
        <v>419</v>
      </c>
      <c r="C85" s="442" t="s">
        <v>189</v>
      </c>
      <c r="D85" s="443"/>
      <c r="E85" s="444"/>
      <c r="F85" s="445">
        <v>49.5</v>
      </c>
      <c r="G85" s="446"/>
      <c r="H85" s="447"/>
      <c r="I85" s="448">
        <v>49.5</v>
      </c>
      <c r="J85" s="448"/>
      <c r="K85" s="448"/>
      <c r="L85" s="449"/>
      <c r="M85" s="448"/>
      <c r="N85" s="459"/>
      <c r="O85" s="458"/>
      <c r="P85" s="450"/>
      <c r="Q85" s="450"/>
      <c r="R85" s="450"/>
      <c r="S85" s="450"/>
      <c r="T85" s="451"/>
      <c r="U85" s="450"/>
      <c r="V85" s="452"/>
      <c r="W85" s="450"/>
      <c r="X85" s="450"/>
      <c r="Y85" s="450"/>
      <c r="Z85" s="450"/>
      <c r="AA85" s="463"/>
      <c r="AB85" s="458"/>
      <c r="AC85" s="453"/>
      <c r="AD85" s="160"/>
      <c r="AE85" s="160"/>
      <c r="AF85" s="160"/>
      <c r="AG85" s="160"/>
      <c r="AH85" s="160"/>
      <c r="AI85" s="160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</row>
    <row r="86" spans="1:117" s="162" customFormat="1" ht="12" customHeight="1" x14ac:dyDescent="0.25">
      <c r="A86" s="250">
        <v>45374</v>
      </c>
      <c r="B86" s="441" t="s">
        <v>417</v>
      </c>
      <c r="C86" s="442" t="s">
        <v>189</v>
      </c>
      <c r="D86" s="443"/>
      <c r="E86" s="444"/>
      <c r="F86" s="445">
        <v>22</v>
      </c>
      <c r="G86" s="446"/>
      <c r="H86" s="447"/>
      <c r="I86" s="448">
        <v>22</v>
      </c>
      <c r="J86" s="448"/>
      <c r="K86" s="448"/>
      <c r="L86" s="449"/>
      <c r="M86" s="448"/>
      <c r="N86" s="459"/>
      <c r="O86" s="458"/>
      <c r="P86" s="450"/>
      <c r="Q86" s="450"/>
      <c r="R86" s="450"/>
      <c r="S86" s="450"/>
      <c r="T86" s="451"/>
      <c r="U86" s="450"/>
      <c r="V86" s="452"/>
      <c r="W86" s="450"/>
      <c r="X86" s="450"/>
      <c r="Y86" s="450"/>
      <c r="Z86" s="450"/>
      <c r="AA86" s="463"/>
      <c r="AB86" s="458"/>
      <c r="AC86" s="453"/>
      <c r="AD86" s="160"/>
      <c r="AE86" s="160"/>
      <c r="AF86" s="160"/>
      <c r="AG86" s="160"/>
      <c r="AH86" s="160"/>
      <c r="AI86" s="160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</row>
    <row r="87" spans="1:117" s="162" customFormat="1" ht="12" customHeight="1" x14ac:dyDescent="0.25">
      <c r="A87" s="250">
        <v>45374</v>
      </c>
      <c r="B87" s="441" t="s">
        <v>420</v>
      </c>
      <c r="C87" s="442" t="s">
        <v>189</v>
      </c>
      <c r="D87" s="443"/>
      <c r="E87" s="444"/>
      <c r="F87" s="445">
        <v>2</v>
      </c>
      <c r="G87" s="446"/>
      <c r="H87" s="447"/>
      <c r="I87" s="448">
        <v>2</v>
      </c>
      <c r="J87" s="448"/>
      <c r="K87" s="448"/>
      <c r="L87" s="449"/>
      <c r="M87" s="448"/>
      <c r="N87" s="459"/>
      <c r="O87" s="458"/>
      <c r="P87" s="450"/>
      <c r="Q87" s="450"/>
      <c r="R87" s="450"/>
      <c r="S87" s="450"/>
      <c r="T87" s="451"/>
      <c r="U87" s="450"/>
      <c r="V87" s="452"/>
      <c r="W87" s="450"/>
      <c r="X87" s="450"/>
      <c r="Y87" s="450"/>
      <c r="Z87" s="450"/>
      <c r="AA87" s="463"/>
      <c r="AB87" s="458"/>
      <c r="AC87" s="453"/>
      <c r="AD87" s="160"/>
      <c r="AE87" s="160"/>
      <c r="AF87" s="160"/>
      <c r="AG87" s="160"/>
      <c r="AH87" s="160"/>
      <c r="AI87" s="160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</row>
    <row r="88" spans="1:117" s="162" customFormat="1" ht="12" customHeight="1" x14ac:dyDescent="0.25">
      <c r="A88" s="440">
        <v>45374</v>
      </c>
      <c r="B88" s="209" t="s">
        <v>421</v>
      </c>
      <c r="C88" s="251" t="s">
        <v>189</v>
      </c>
      <c r="D88" s="260"/>
      <c r="E88" s="199"/>
      <c r="F88" s="200">
        <v>12</v>
      </c>
      <c r="G88" s="261"/>
      <c r="H88" s="275"/>
      <c r="I88" s="173">
        <v>12</v>
      </c>
      <c r="J88" s="173"/>
      <c r="K88" s="173"/>
      <c r="L88" s="174"/>
      <c r="M88" s="173"/>
      <c r="N88" s="276"/>
      <c r="O88" s="287"/>
      <c r="P88" s="177"/>
      <c r="Q88" s="177"/>
      <c r="R88" s="177"/>
      <c r="S88" s="177"/>
      <c r="T88" s="210"/>
      <c r="U88" s="177"/>
      <c r="V88" s="178"/>
      <c r="W88" s="177"/>
      <c r="X88" s="177"/>
      <c r="Y88" s="177"/>
      <c r="Z88" s="177"/>
      <c r="AA88" s="464"/>
      <c r="AB88" s="287"/>
      <c r="AC88" s="288"/>
      <c r="AD88" s="160"/>
      <c r="AE88" s="160"/>
      <c r="AF88" s="160"/>
      <c r="AG88" s="160"/>
      <c r="AH88" s="160"/>
      <c r="AI88" s="160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</row>
    <row r="89" spans="1:117" s="162" customFormat="1" ht="12" customHeight="1" x14ac:dyDescent="0.25">
      <c r="A89" s="440">
        <v>45374</v>
      </c>
      <c r="B89" s="441" t="s">
        <v>421</v>
      </c>
      <c r="C89" s="442" t="s">
        <v>189</v>
      </c>
      <c r="D89" s="443"/>
      <c r="E89" s="444"/>
      <c r="F89" s="445">
        <v>18</v>
      </c>
      <c r="G89" s="446"/>
      <c r="H89" s="447"/>
      <c r="I89" s="448">
        <v>18</v>
      </c>
      <c r="J89" s="448"/>
      <c r="K89" s="448"/>
      <c r="L89" s="449"/>
      <c r="M89" s="448"/>
      <c r="N89" s="459"/>
      <c r="O89" s="458"/>
      <c r="P89" s="450"/>
      <c r="Q89" s="450"/>
      <c r="R89" s="450"/>
      <c r="S89" s="450"/>
      <c r="T89" s="451"/>
      <c r="U89" s="450"/>
      <c r="V89" s="452"/>
      <c r="W89" s="450"/>
      <c r="X89" s="450"/>
      <c r="Y89" s="450"/>
      <c r="Z89" s="450"/>
      <c r="AA89" s="463"/>
      <c r="AB89" s="458"/>
      <c r="AC89" s="453"/>
      <c r="AD89" s="160"/>
      <c r="AE89" s="160"/>
      <c r="AF89" s="160"/>
      <c r="AG89" s="160"/>
      <c r="AH89" s="160"/>
      <c r="AI89" s="160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</row>
    <row r="90" spans="1:117" s="162" customFormat="1" ht="12" customHeight="1" x14ac:dyDescent="0.25">
      <c r="A90" s="250">
        <v>45374</v>
      </c>
      <c r="B90" s="441" t="s">
        <v>422</v>
      </c>
      <c r="C90" s="442" t="s">
        <v>189</v>
      </c>
      <c r="D90" s="443"/>
      <c r="E90" s="444"/>
      <c r="F90" s="445"/>
      <c r="G90" s="446">
        <v>10.65</v>
      </c>
      <c r="H90" s="447"/>
      <c r="I90" s="448"/>
      <c r="J90" s="448"/>
      <c r="K90" s="448"/>
      <c r="L90" s="449"/>
      <c r="M90" s="448"/>
      <c r="N90" s="459"/>
      <c r="O90" s="458"/>
      <c r="P90" s="450"/>
      <c r="Q90" s="450"/>
      <c r="R90" s="450"/>
      <c r="S90" s="450"/>
      <c r="T90" s="451"/>
      <c r="U90" s="450"/>
      <c r="V90" s="452">
        <v>10.65</v>
      </c>
      <c r="W90" s="450"/>
      <c r="X90" s="450"/>
      <c r="Y90" s="450"/>
      <c r="Z90" s="450"/>
      <c r="AA90" s="463"/>
      <c r="AB90" s="458"/>
      <c r="AC90" s="453"/>
      <c r="AD90" s="160"/>
      <c r="AE90" s="160"/>
      <c r="AF90" s="160"/>
      <c r="AG90" s="160"/>
      <c r="AH90" s="160"/>
      <c r="AI90" s="160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</row>
    <row r="91" spans="1:117" s="162" customFormat="1" ht="12" customHeight="1" x14ac:dyDescent="0.25">
      <c r="A91" s="440">
        <v>45375</v>
      </c>
      <c r="B91" s="209" t="s">
        <v>231</v>
      </c>
      <c r="C91" s="251" t="s">
        <v>189</v>
      </c>
      <c r="D91" s="260">
        <v>1125</v>
      </c>
      <c r="E91" s="199"/>
      <c r="F91" s="200"/>
      <c r="G91" s="261">
        <v>1125</v>
      </c>
      <c r="H91" s="275"/>
      <c r="I91" s="173"/>
      <c r="J91" s="173"/>
      <c r="K91" s="173"/>
      <c r="L91" s="174"/>
      <c r="M91" s="173"/>
      <c r="N91" s="276"/>
      <c r="O91" s="287"/>
      <c r="P91" s="177"/>
      <c r="Q91" s="177"/>
      <c r="R91" s="177"/>
      <c r="S91" s="177"/>
      <c r="T91" s="210"/>
      <c r="U91" s="177"/>
      <c r="V91" s="178"/>
      <c r="W91" s="177"/>
      <c r="X91" s="177"/>
      <c r="Y91" s="177"/>
      <c r="Z91" s="177"/>
      <c r="AA91" s="464"/>
      <c r="AB91" s="287"/>
      <c r="AC91" s="288"/>
      <c r="AD91" s="160"/>
      <c r="AE91" s="160"/>
      <c r="AF91" s="160"/>
      <c r="AG91" s="160"/>
      <c r="AH91" s="160"/>
      <c r="AI91" s="160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</row>
    <row r="92" spans="1:117" s="162" customFormat="1" ht="12" customHeight="1" x14ac:dyDescent="0.25">
      <c r="A92" s="440">
        <v>45379</v>
      </c>
      <c r="B92" s="441" t="s">
        <v>426</v>
      </c>
      <c r="C92" s="442" t="s">
        <v>189</v>
      </c>
      <c r="D92" s="443">
        <v>134.41999999999999</v>
      </c>
      <c r="E92" s="444"/>
      <c r="F92" s="445"/>
      <c r="G92" s="446"/>
      <c r="H92" s="447">
        <v>134.41999999999999</v>
      </c>
      <c r="I92" s="448"/>
      <c r="J92" s="448"/>
      <c r="K92" s="448"/>
      <c r="L92" s="449"/>
      <c r="M92" s="448"/>
      <c r="N92" s="459"/>
      <c r="O92" s="458"/>
      <c r="P92" s="450"/>
      <c r="Q92" s="450"/>
      <c r="R92" s="450"/>
      <c r="S92" s="450"/>
      <c r="T92" s="451"/>
      <c r="U92" s="450"/>
      <c r="V92" s="452"/>
      <c r="W92" s="450"/>
      <c r="X92" s="450"/>
      <c r="Y92" s="450"/>
      <c r="Z92" s="450"/>
      <c r="AA92" s="463"/>
      <c r="AB92" s="458"/>
      <c r="AC92" s="453"/>
      <c r="AD92" s="160"/>
      <c r="AE92" s="160"/>
      <c r="AF92" s="160"/>
      <c r="AG92" s="160"/>
      <c r="AH92" s="160"/>
      <c r="AI92" s="160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</row>
    <row r="93" spans="1:117" s="162" customFormat="1" ht="12" customHeight="1" x14ac:dyDescent="0.25">
      <c r="A93" s="250">
        <v>45379</v>
      </c>
      <c r="B93" s="209" t="s">
        <v>192</v>
      </c>
      <c r="C93" s="251" t="s">
        <v>189</v>
      </c>
      <c r="D93" s="260"/>
      <c r="E93" s="199">
        <v>204.24</v>
      </c>
      <c r="F93" s="200"/>
      <c r="G93" s="261"/>
      <c r="H93" s="275"/>
      <c r="I93" s="173"/>
      <c r="J93" s="173"/>
      <c r="K93" s="173"/>
      <c r="L93" s="174"/>
      <c r="M93" s="173"/>
      <c r="N93" s="455"/>
      <c r="O93" s="287"/>
      <c r="P93" s="457"/>
      <c r="Q93" s="177"/>
      <c r="R93" s="177"/>
      <c r="S93" s="177"/>
      <c r="T93" s="210"/>
      <c r="U93" s="177">
        <v>204.24</v>
      </c>
      <c r="V93" s="178"/>
      <c r="W93" s="177"/>
      <c r="X93" s="177"/>
      <c r="Y93" s="177"/>
      <c r="Z93" s="177"/>
      <c r="AA93" s="288"/>
      <c r="AB93" s="177"/>
      <c r="AC93" s="288"/>
      <c r="AD93" s="160"/>
      <c r="AE93" s="160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</row>
    <row r="94" spans="1:117" s="162" customFormat="1" ht="12" customHeight="1" x14ac:dyDescent="0.25">
      <c r="A94" s="250">
        <v>45380</v>
      </c>
      <c r="B94" s="209" t="s">
        <v>191</v>
      </c>
      <c r="C94" s="251" t="s">
        <v>189</v>
      </c>
      <c r="D94" s="260"/>
      <c r="E94" s="199">
        <v>60</v>
      </c>
      <c r="F94" s="200"/>
      <c r="G94" s="261"/>
      <c r="H94" s="275"/>
      <c r="I94" s="173"/>
      <c r="J94" s="173"/>
      <c r="K94" s="173"/>
      <c r="L94" s="174"/>
      <c r="M94" s="173"/>
      <c r="N94" s="455"/>
      <c r="O94" s="287"/>
      <c r="P94" s="457"/>
      <c r="Q94" s="177"/>
      <c r="R94" s="177"/>
      <c r="S94" s="177"/>
      <c r="T94" s="210"/>
      <c r="U94" s="177">
        <v>60</v>
      </c>
      <c r="V94" s="178"/>
      <c r="W94" s="177"/>
      <c r="X94" s="177"/>
      <c r="Y94" s="177"/>
      <c r="Z94" s="177"/>
      <c r="AA94" s="288"/>
      <c r="AB94" s="177"/>
      <c r="AC94" s="288"/>
      <c r="AD94" s="160"/>
      <c r="AE94" s="160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</row>
    <row r="95" spans="1:117" s="162" customFormat="1" ht="12" customHeight="1" x14ac:dyDescent="0.25">
      <c r="A95" s="250">
        <v>45380</v>
      </c>
      <c r="B95" s="209" t="s">
        <v>425</v>
      </c>
      <c r="C95" s="251" t="s">
        <v>189</v>
      </c>
      <c r="D95" s="260">
        <v>50</v>
      </c>
      <c r="E95" s="199"/>
      <c r="F95" s="200"/>
      <c r="G95" s="261"/>
      <c r="H95" s="275">
        <v>50</v>
      </c>
      <c r="I95" s="173"/>
      <c r="J95" s="173"/>
      <c r="K95" s="173"/>
      <c r="L95" s="174"/>
      <c r="M95" s="173"/>
      <c r="N95" s="276"/>
      <c r="O95" s="287"/>
      <c r="P95" s="177"/>
      <c r="Q95" s="177"/>
      <c r="R95" s="177"/>
      <c r="S95" s="177"/>
      <c r="T95" s="210"/>
      <c r="U95" s="177"/>
      <c r="V95" s="178"/>
      <c r="W95" s="177"/>
      <c r="X95" s="177"/>
      <c r="Y95" s="177"/>
      <c r="Z95" s="177"/>
      <c r="AA95" s="464"/>
      <c r="AB95" s="287"/>
      <c r="AC95" s="288"/>
      <c r="AD95" s="160"/>
      <c r="AE95" s="160"/>
      <c r="AF95" s="160"/>
      <c r="AG95" s="160"/>
      <c r="AH95" s="160"/>
      <c r="AI95" s="160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</row>
    <row r="96" spans="1:117" s="162" customFormat="1" ht="12" customHeight="1" x14ac:dyDescent="0.25">
      <c r="A96" s="250">
        <v>45381</v>
      </c>
      <c r="B96" s="209" t="s">
        <v>427</v>
      </c>
      <c r="C96" s="251" t="s">
        <v>189</v>
      </c>
      <c r="D96" s="260">
        <v>120.32</v>
      </c>
      <c r="E96" s="199"/>
      <c r="F96" s="200"/>
      <c r="G96" s="261"/>
      <c r="H96" s="275">
        <v>120.32</v>
      </c>
      <c r="I96" s="173"/>
      <c r="J96" s="173"/>
      <c r="K96" s="173"/>
      <c r="L96" s="174"/>
      <c r="M96" s="173"/>
      <c r="N96" s="276"/>
      <c r="O96" s="287"/>
      <c r="P96" s="177"/>
      <c r="Q96" s="177"/>
      <c r="R96" s="177"/>
      <c r="S96" s="177"/>
      <c r="T96" s="210"/>
      <c r="U96" s="177"/>
      <c r="V96" s="178"/>
      <c r="W96" s="177"/>
      <c r="X96" s="177"/>
      <c r="Y96" s="177"/>
      <c r="Z96" s="177"/>
      <c r="AA96" s="464"/>
      <c r="AB96" s="287"/>
      <c r="AC96" s="288"/>
      <c r="AD96" s="160"/>
      <c r="AE96" s="160"/>
      <c r="AF96" s="160"/>
      <c r="AG96" s="160"/>
      <c r="AH96" s="160"/>
      <c r="AI96" s="160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</row>
    <row r="97" spans="1:117" s="162" customFormat="1" ht="12" customHeight="1" x14ac:dyDescent="0.25">
      <c r="A97" s="250">
        <v>45381</v>
      </c>
      <c r="B97" s="441" t="s">
        <v>428</v>
      </c>
      <c r="C97" s="442" t="s">
        <v>189</v>
      </c>
      <c r="D97" s="443"/>
      <c r="E97" s="444"/>
      <c r="F97" s="445">
        <v>48</v>
      </c>
      <c r="G97" s="446"/>
      <c r="H97" s="447"/>
      <c r="I97" s="448">
        <v>48</v>
      </c>
      <c r="J97" s="448"/>
      <c r="K97" s="448"/>
      <c r="L97" s="449"/>
      <c r="M97" s="448"/>
      <c r="N97" s="459"/>
      <c r="O97" s="458"/>
      <c r="P97" s="450"/>
      <c r="Q97" s="450"/>
      <c r="R97" s="450"/>
      <c r="S97" s="450"/>
      <c r="T97" s="451"/>
      <c r="U97" s="450"/>
      <c r="V97" s="452"/>
      <c r="W97" s="450"/>
      <c r="X97" s="450"/>
      <c r="Y97" s="450"/>
      <c r="Z97" s="450"/>
      <c r="AA97" s="463"/>
      <c r="AB97" s="458"/>
      <c r="AC97" s="453"/>
      <c r="AD97" s="160"/>
      <c r="AE97" s="160"/>
      <c r="AF97" s="160"/>
      <c r="AG97" s="160"/>
      <c r="AH97" s="160"/>
      <c r="AI97" s="160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</row>
    <row r="98" spans="1:117" s="162" customFormat="1" ht="12" customHeight="1" x14ac:dyDescent="0.25">
      <c r="A98" s="250">
        <v>45381</v>
      </c>
      <c r="B98" s="209" t="s">
        <v>430</v>
      </c>
      <c r="C98" s="251" t="s">
        <v>189</v>
      </c>
      <c r="D98" s="260"/>
      <c r="E98" s="199"/>
      <c r="F98" s="200">
        <v>12</v>
      </c>
      <c r="G98" s="261"/>
      <c r="H98" s="275"/>
      <c r="I98" s="173">
        <v>12</v>
      </c>
      <c r="J98" s="173"/>
      <c r="K98" s="173"/>
      <c r="L98" s="174"/>
      <c r="M98" s="173"/>
      <c r="N98" s="276"/>
      <c r="O98" s="287"/>
      <c r="P98" s="177"/>
      <c r="Q98" s="177"/>
      <c r="R98" s="177"/>
      <c r="S98" s="177"/>
      <c r="T98" s="210"/>
      <c r="U98" s="177"/>
      <c r="V98" s="178"/>
      <c r="W98" s="177"/>
      <c r="X98" s="177"/>
      <c r="Y98" s="177"/>
      <c r="Z98" s="177"/>
      <c r="AA98" s="464"/>
      <c r="AB98" s="287"/>
      <c r="AC98" s="288"/>
      <c r="AD98" s="160"/>
      <c r="AE98" s="160"/>
      <c r="AF98" s="160"/>
      <c r="AG98" s="160"/>
      <c r="AH98" s="160"/>
      <c r="AI98" s="160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</row>
    <row r="99" spans="1:117" s="162" customFormat="1" ht="12" customHeight="1" x14ac:dyDescent="0.25">
      <c r="A99" s="250">
        <v>45381</v>
      </c>
      <c r="B99" s="209" t="s">
        <v>429</v>
      </c>
      <c r="C99" s="251" t="s">
        <v>189</v>
      </c>
      <c r="D99" s="260"/>
      <c r="E99" s="199"/>
      <c r="F99" s="200">
        <v>2</v>
      </c>
      <c r="G99" s="261"/>
      <c r="H99" s="275"/>
      <c r="I99" s="173">
        <v>2</v>
      </c>
      <c r="J99" s="173"/>
      <c r="K99" s="173"/>
      <c r="L99" s="174"/>
      <c r="M99" s="173"/>
      <c r="N99" s="276"/>
      <c r="O99" s="287"/>
      <c r="P99" s="17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464"/>
      <c r="AB99" s="287"/>
      <c r="AC99" s="288"/>
      <c r="AD99" s="160"/>
      <c r="AE99" s="160"/>
      <c r="AF99" s="160"/>
      <c r="AG99" s="160"/>
      <c r="AH99" s="160"/>
      <c r="AI99" s="160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</row>
    <row r="100" spans="1:117" s="162" customFormat="1" ht="12" customHeight="1" x14ac:dyDescent="0.25">
      <c r="A100" s="250">
        <v>45381</v>
      </c>
      <c r="B100" s="441" t="s">
        <v>431</v>
      </c>
      <c r="C100" s="442" t="s">
        <v>189</v>
      </c>
      <c r="D100" s="443"/>
      <c r="E100" s="444"/>
      <c r="F100" s="445">
        <v>29.5</v>
      </c>
      <c r="G100" s="446"/>
      <c r="H100" s="447"/>
      <c r="I100" s="448">
        <v>29.5</v>
      </c>
      <c r="J100" s="448"/>
      <c r="K100" s="448"/>
      <c r="L100" s="449"/>
      <c r="M100" s="448"/>
      <c r="N100" s="459"/>
      <c r="O100" s="458"/>
      <c r="P100" s="450"/>
      <c r="Q100" s="450"/>
      <c r="R100" s="450"/>
      <c r="S100" s="450"/>
      <c r="T100" s="451"/>
      <c r="U100" s="450"/>
      <c r="V100" s="452"/>
      <c r="W100" s="450"/>
      <c r="X100" s="450"/>
      <c r="Y100" s="450"/>
      <c r="Z100" s="450"/>
      <c r="AA100" s="463"/>
      <c r="AB100" s="458"/>
      <c r="AC100" s="453"/>
      <c r="AD100" s="160"/>
      <c r="AE100" s="160"/>
      <c r="AF100" s="160"/>
      <c r="AG100" s="160"/>
      <c r="AH100" s="160"/>
      <c r="AI100" s="160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</row>
    <row r="101" spans="1:117" s="162" customFormat="1" ht="12" customHeight="1" x14ac:dyDescent="0.25">
      <c r="A101" s="250">
        <v>45381</v>
      </c>
      <c r="B101" s="209" t="s">
        <v>432</v>
      </c>
      <c r="C101" s="251" t="s">
        <v>189</v>
      </c>
      <c r="D101" s="260"/>
      <c r="E101" s="199"/>
      <c r="F101" s="200">
        <v>31</v>
      </c>
      <c r="G101" s="261"/>
      <c r="H101" s="275"/>
      <c r="I101" s="173">
        <v>31</v>
      </c>
      <c r="J101" s="173"/>
      <c r="K101" s="173"/>
      <c r="L101" s="174"/>
      <c r="M101" s="173"/>
      <c r="N101" s="276"/>
      <c r="O101" s="287"/>
      <c r="P101" s="177"/>
      <c r="Q101" s="177"/>
      <c r="R101" s="177"/>
      <c r="S101" s="177"/>
      <c r="T101" s="210"/>
      <c r="U101" s="177"/>
      <c r="V101" s="178"/>
      <c r="W101" s="177"/>
      <c r="X101" s="177"/>
      <c r="Y101" s="177"/>
      <c r="Z101" s="177"/>
      <c r="AA101" s="464"/>
      <c r="AB101" s="287"/>
      <c r="AC101" s="288"/>
      <c r="AD101" s="160"/>
      <c r="AE101" s="160"/>
      <c r="AF101" s="160"/>
      <c r="AG101" s="160"/>
      <c r="AH101" s="160"/>
      <c r="AI101" s="160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</row>
    <row r="102" spans="1:117" s="162" customFormat="1" ht="12" customHeight="1" x14ac:dyDescent="0.25">
      <c r="A102" s="250">
        <v>45381</v>
      </c>
      <c r="B102" s="209" t="s">
        <v>432</v>
      </c>
      <c r="C102" s="251" t="s">
        <v>189</v>
      </c>
      <c r="D102" s="260"/>
      <c r="E102" s="199"/>
      <c r="F102" s="200">
        <v>1.5</v>
      </c>
      <c r="G102" s="261"/>
      <c r="H102" s="275"/>
      <c r="I102" s="173">
        <v>1.5</v>
      </c>
      <c r="J102" s="173"/>
      <c r="K102" s="173"/>
      <c r="L102" s="174"/>
      <c r="M102" s="173"/>
      <c r="N102" s="276"/>
      <c r="O102" s="287"/>
      <c r="P102" s="177"/>
      <c r="Q102" s="177"/>
      <c r="R102" s="177"/>
      <c r="S102" s="177"/>
      <c r="T102" s="210"/>
      <c r="U102" s="177"/>
      <c r="V102" s="178"/>
      <c r="W102" s="177"/>
      <c r="X102" s="177"/>
      <c r="Y102" s="177"/>
      <c r="Z102" s="177"/>
      <c r="AA102" s="464"/>
      <c r="AB102" s="287"/>
      <c r="AC102" s="288"/>
      <c r="AD102" s="160"/>
      <c r="AE102" s="160"/>
      <c r="AF102" s="160"/>
      <c r="AG102" s="160"/>
      <c r="AH102" s="160"/>
      <c r="AI102" s="160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  <c r="DL102" s="161"/>
      <c r="DM102" s="161"/>
    </row>
    <row r="103" spans="1:117" s="162" customFormat="1" ht="12" customHeight="1" x14ac:dyDescent="0.25">
      <c r="A103" s="250">
        <v>45381</v>
      </c>
      <c r="B103" s="209" t="s">
        <v>433</v>
      </c>
      <c r="C103" s="251" t="s">
        <v>189</v>
      </c>
      <c r="D103" s="260">
        <v>32</v>
      </c>
      <c r="E103" s="199"/>
      <c r="F103" s="200"/>
      <c r="G103" s="261"/>
      <c r="H103" s="275"/>
      <c r="I103" s="173">
        <v>32</v>
      </c>
      <c r="J103" s="173"/>
      <c r="K103" s="173"/>
      <c r="L103" s="174"/>
      <c r="M103" s="173"/>
      <c r="N103" s="276"/>
      <c r="O103" s="287"/>
      <c r="P103" s="17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464"/>
      <c r="AB103" s="287"/>
      <c r="AC103" s="288"/>
      <c r="AD103" s="160"/>
      <c r="AE103" s="160"/>
      <c r="AF103" s="160"/>
      <c r="AG103" s="160"/>
      <c r="AH103" s="160"/>
      <c r="AI103" s="160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  <c r="DL103" s="161"/>
      <c r="DM103" s="161"/>
    </row>
    <row r="104" spans="1:117" s="162" customFormat="1" ht="12" customHeight="1" x14ac:dyDescent="0.25">
      <c r="A104" s="250">
        <v>45381</v>
      </c>
      <c r="B104" s="209" t="s">
        <v>434</v>
      </c>
      <c r="C104" s="251" t="s">
        <v>189</v>
      </c>
      <c r="D104" s="260">
        <v>28.7</v>
      </c>
      <c r="E104" s="199"/>
      <c r="F104" s="200"/>
      <c r="G104" s="261"/>
      <c r="H104" s="275"/>
      <c r="I104" s="173">
        <v>28.7</v>
      </c>
      <c r="J104" s="173"/>
      <c r="K104" s="173"/>
      <c r="L104" s="174"/>
      <c r="M104" s="173"/>
      <c r="N104" s="276"/>
      <c r="O104" s="287"/>
      <c r="P104" s="177"/>
      <c r="Q104" s="177"/>
      <c r="R104" s="177"/>
      <c r="S104" s="177"/>
      <c r="T104" s="210"/>
      <c r="U104" s="177"/>
      <c r="V104" s="178"/>
      <c r="W104" s="177"/>
      <c r="X104" s="177"/>
      <c r="Y104" s="177"/>
      <c r="Z104" s="177"/>
      <c r="AA104" s="464"/>
      <c r="AB104" s="287"/>
      <c r="AC104" s="288"/>
      <c r="AD104" s="160"/>
      <c r="AE104" s="160"/>
      <c r="AF104" s="160"/>
      <c r="AG104" s="160"/>
      <c r="AH104" s="160"/>
      <c r="AI104" s="160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  <c r="DL104" s="161"/>
      <c r="DM104" s="161"/>
    </row>
    <row r="105" spans="1:117" s="162" customFormat="1" ht="12" customHeight="1" x14ac:dyDescent="0.25">
      <c r="A105" s="250">
        <v>45381</v>
      </c>
      <c r="B105" s="209" t="s">
        <v>435</v>
      </c>
      <c r="C105" s="251" t="s">
        <v>189</v>
      </c>
      <c r="D105" s="260"/>
      <c r="E105" s="199"/>
      <c r="F105" s="200">
        <v>2</v>
      </c>
      <c r="G105" s="261"/>
      <c r="H105" s="275"/>
      <c r="I105" s="173">
        <v>2</v>
      </c>
      <c r="J105" s="173"/>
      <c r="K105" s="173"/>
      <c r="L105" s="174"/>
      <c r="M105" s="173"/>
      <c r="N105" s="276"/>
      <c r="O105" s="287"/>
      <c r="P105" s="17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464"/>
      <c r="AB105" s="287"/>
      <c r="AC105" s="288"/>
      <c r="AD105" s="160"/>
      <c r="AE105" s="160"/>
      <c r="AF105" s="160"/>
      <c r="AG105" s="160"/>
      <c r="AH105" s="160"/>
      <c r="AI105" s="160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  <c r="DL105" s="161"/>
      <c r="DM105" s="161"/>
    </row>
    <row r="106" spans="1:117" s="162" customFormat="1" ht="12" customHeight="1" x14ac:dyDescent="0.25">
      <c r="A106" s="250">
        <v>45381</v>
      </c>
      <c r="B106" s="209" t="s">
        <v>436</v>
      </c>
      <c r="C106" s="251" t="s">
        <v>189</v>
      </c>
      <c r="D106" s="260"/>
      <c r="E106" s="199"/>
      <c r="F106" s="200">
        <v>21</v>
      </c>
      <c r="G106" s="261"/>
      <c r="H106" s="275"/>
      <c r="I106" s="173">
        <v>21</v>
      </c>
      <c r="J106" s="173"/>
      <c r="K106" s="173"/>
      <c r="L106" s="174"/>
      <c r="M106" s="173"/>
      <c r="N106" s="276"/>
      <c r="O106" s="287"/>
      <c r="P106" s="177"/>
      <c r="Q106" s="177"/>
      <c r="R106" s="177"/>
      <c r="S106" s="177"/>
      <c r="T106" s="210"/>
      <c r="U106" s="177"/>
      <c r="V106" s="178"/>
      <c r="W106" s="177"/>
      <c r="X106" s="177"/>
      <c r="Y106" s="177"/>
      <c r="Z106" s="177"/>
      <c r="AA106" s="464"/>
      <c r="AB106" s="287"/>
      <c r="AC106" s="288"/>
      <c r="AD106" s="160"/>
      <c r="AE106" s="160"/>
      <c r="AF106" s="160"/>
      <c r="AG106" s="160"/>
      <c r="AH106" s="160"/>
      <c r="AI106" s="160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  <c r="DL106" s="161"/>
      <c r="DM106" s="161"/>
    </row>
    <row r="107" spans="1:117" s="162" customFormat="1" ht="12" customHeight="1" x14ac:dyDescent="0.25">
      <c r="A107" s="250">
        <v>45381</v>
      </c>
      <c r="B107" s="209" t="s">
        <v>438</v>
      </c>
      <c r="C107" s="251" t="s">
        <v>189</v>
      </c>
      <c r="D107" s="260">
        <v>43.5</v>
      </c>
      <c r="E107" s="199"/>
      <c r="F107" s="200"/>
      <c r="G107" s="261"/>
      <c r="H107" s="275"/>
      <c r="I107" s="173">
        <v>43.5</v>
      </c>
      <c r="J107" s="173"/>
      <c r="K107" s="173"/>
      <c r="L107" s="174"/>
      <c r="M107" s="173"/>
      <c r="N107" s="276"/>
      <c r="O107" s="287"/>
      <c r="P107" s="177"/>
      <c r="Q107" s="177"/>
      <c r="R107" s="177"/>
      <c r="S107" s="177"/>
      <c r="T107" s="210"/>
      <c r="U107" s="177"/>
      <c r="V107" s="178"/>
      <c r="W107" s="177"/>
      <c r="X107" s="177"/>
      <c r="Y107" s="177"/>
      <c r="Z107" s="177"/>
      <c r="AA107" s="464"/>
      <c r="AB107" s="287"/>
      <c r="AC107" s="288"/>
      <c r="AD107" s="160"/>
      <c r="AE107" s="160"/>
      <c r="AF107" s="160"/>
      <c r="AG107" s="160"/>
      <c r="AH107" s="160"/>
      <c r="AI107" s="160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  <c r="DL107" s="161"/>
      <c r="DM107" s="161"/>
    </row>
    <row r="108" spans="1:117" s="162" customFormat="1" ht="12" customHeight="1" x14ac:dyDescent="0.25">
      <c r="A108" s="250">
        <v>45381</v>
      </c>
      <c r="B108" s="209" t="s">
        <v>437</v>
      </c>
      <c r="C108" s="251" t="s">
        <v>189</v>
      </c>
      <c r="D108" s="260">
        <v>60</v>
      </c>
      <c r="E108" s="199"/>
      <c r="F108" s="200"/>
      <c r="G108" s="261"/>
      <c r="H108" s="275"/>
      <c r="I108" s="173">
        <v>60</v>
      </c>
      <c r="J108" s="173"/>
      <c r="K108" s="173"/>
      <c r="L108" s="174"/>
      <c r="M108" s="173"/>
      <c r="N108" s="276"/>
      <c r="O108" s="287"/>
      <c r="P108" s="177"/>
      <c r="Q108" s="177"/>
      <c r="R108" s="177"/>
      <c r="S108" s="177"/>
      <c r="T108" s="210"/>
      <c r="U108" s="177"/>
      <c r="V108" s="178"/>
      <c r="W108" s="177"/>
      <c r="X108" s="177"/>
      <c r="Y108" s="177"/>
      <c r="Z108" s="177"/>
      <c r="AA108" s="464"/>
      <c r="AB108" s="287"/>
      <c r="AC108" s="288"/>
      <c r="AD108" s="160"/>
      <c r="AE108" s="160"/>
      <c r="AF108" s="160"/>
      <c r="AG108" s="160"/>
      <c r="AH108" s="160"/>
      <c r="AI108" s="160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</row>
    <row r="109" spans="1:117" s="162" customFormat="1" ht="12" customHeight="1" x14ac:dyDescent="0.25">
      <c r="A109" s="250">
        <v>45381</v>
      </c>
      <c r="B109" s="209" t="s">
        <v>439</v>
      </c>
      <c r="C109" s="251" t="s">
        <v>189</v>
      </c>
      <c r="D109" s="260">
        <v>151.86000000000001</v>
      </c>
      <c r="E109" s="199"/>
      <c r="F109" s="200"/>
      <c r="G109" s="261">
        <v>151.86000000000001</v>
      </c>
      <c r="H109" s="275"/>
      <c r="I109" s="173"/>
      <c r="J109" s="173"/>
      <c r="K109" s="173"/>
      <c r="L109" s="174"/>
      <c r="M109" s="173"/>
      <c r="N109" s="276"/>
      <c r="O109" s="287"/>
      <c r="P109" s="177"/>
      <c r="Q109" s="177"/>
      <c r="R109" s="177"/>
      <c r="S109" s="177"/>
      <c r="T109" s="210"/>
      <c r="U109" s="177"/>
      <c r="V109" s="178"/>
      <c r="W109" s="177"/>
      <c r="X109" s="177"/>
      <c r="Y109" s="177"/>
      <c r="Z109" s="177"/>
      <c r="AA109" s="464"/>
      <c r="AB109" s="287"/>
      <c r="AC109" s="288"/>
      <c r="AD109" s="160"/>
      <c r="AE109" s="160"/>
      <c r="AF109" s="160"/>
      <c r="AG109" s="160"/>
      <c r="AH109" s="160"/>
      <c r="AI109" s="160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  <c r="DL109" s="161"/>
      <c r="DM109" s="161"/>
    </row>
    <row r="110" spans="1:117" s="162" customFormat="1" ht="12" customHeight="1" x14ac:dyDescent="0.25">
      <c r="A110" s="250">
        <v>45381</v>
      </c>
      <c r="B110" s="209" t="s">
        <v>440</v>
      </c>
      <c r="C110" s="251" t="s">
        <v>189</v>
      </c>
      <c r="D110" s="260">
        <v>40</v>
      </c>
      <c r="E110" s="199"/>
      <c r="F110" s="200"/>
      <c r="G110" s="261"/>
      <c r="H110" s="275">
        <v>40</v>
      </c>
      <c r="I110" s="173"/>
      <c r="J110" s="173"/>
      <c r="K110" s="173"/>
      <c r="L110" s="174"/>
      <c r="M110" s="173"/>
      <c r="N110" s="276"/>
      <c r="O110" s="287"/>
      <c r="P110" s="177"/>
      <c r="Q110" s="177"/>
      <c r="R110" s="177"/>
      <c r="S110" s="177"/>
      <c r="T110" s="210"/>
      <c r="U110" s="177"/>
      <c r="V110" s="178"/>
      <c r="W110" s="177"/>
      <c r="X110" s="177"/>
      <c r="Y110" s="177"/>
      <c r="Z110" s="177"/>
      <c r="AA110" s="464"/>
      <c r="AB110" s="287"/>
      <c r="AC110" s="288"/>
      <c r="AD110" s="160"/>
      <c r="AE110" s="160"/>
      <c r="AF110" s="160"/>
      <c r="AG110" s="160"/>
      <c r="AH110" s="160"/>
      <c r="AI110" s="160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  <c r="DL110" s="161"/>
      <c r="DM110" s="161"/>
    </row>
    <row r="111" spans="1:117" s="162" customFormat="1" ht="12" customHeight="1" x14ac:dyDescent="0.25">
      <c r="A111" s="250"/>
      <c r="B111" s="209"/>
      <c r="C111" s="251"/>
      <c r="D111" s="260"/>
      <c r="E111" s="199"/>
      <c r="F111" s="200"/>
      <c r="G111" s="261"/>
      <c r="H111" s="275"/>
      <c r="I111" s="173"/>
      <c r="J111" s="173"/>
      <c r="K111" s="173"/>
      <c r="L111" s="174"/>
      <c r="M111" s="173"/>
      <c r="N111" s="276"/>
      <c r="O111" s="287"/>
      <c r="P111" s="177"/>
      <c r="Q111" s="177"/>
      <c r="R111" s="177"/>
      <c r="S111" s="177"/>
      <c r="T111" s="210"/>
      <c r="U111" s="177"/>
      <c r="V111" s="178"/>
      <c r="W111" s="177"/>
      <c r="X111" s="177"/>
      <c r="Y111" s="177"/>
      <c r="Z111" s="177"/>
      <c r="AA111" s="464"/>
      <c r="AB111" s="287"/>
      <c r="AC111" s="288"/>
      <c r="AD111" s="160"/>
      <c r="AE111" s="160"/>
      <c r="AF111" s="160"/>
      <c r="AG111" s="160"/>
      <c r="AH111" s="160"/>
      <c r="AI111" s="160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  <c r="DL111" s="161"/>
      <c r="DM111" s="161"/>
    </row>
    <row r="112" spans="1:117" s="162" customFormat="1" ht="12" customHeight="1" x14ac:dyDescent="0.25">
      <c r="A112" s="250"/>
      <c r="B112" s="209"/>
      <c r="C112" s="251"/>
      <c r="D112" s="260"/>
      <c r="E112" s="199"/>
      <c r="F112" s="200"/>
      <c r="G112" s="261"/>
      <c r="H112" s="275"/>
      <c r="I112" s="173"/>
      <c r="J112" s="173"/>
      <c r="K112" s="173"/>
      <c r="L112" s="174"/>
      <c r="M112" s="173"/>
      <c r="N112" s="276"/>
      <c r="O112" s="287"/>
      <c r="P112" s="177"/>
      <c r="Q112" s="177"/>
      <c r="R112" s="177"/>
      <c r="S112" s="177"/>
      <c r="T112" s="210"/>
      <c r="U112" s="177"/>
      <c r="V112" s="178"/>
      <c r="W112" s="177"/>
      <c r="X112" s="177"/>
      <c r="Y112" s="177"/>
      <c r="Z112" s="177"/>
      <c r="AA112" s="464"/>
      <c r="AB112" s="287"/>
      <c r="AC112" s="288"/>
      <c r="AD112" s="160"/>
      <c r="AE112" s="160"/>
      <c r="AF112" s="160"/>
      <c r="AG112" s="160"/>
      <c r="AH112" s="160"/>
      <c r="AI112" s="160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  <c r="DL112" s="161"/>
      <c r="DM112" s="161"/>
    </row>
    <row r="113" spans="1:117" s="9" customFormat="1" ht="11" thickBot="1" x14ac:dyDescent="0.3">
      <c r="A113" s="252" t="s">
        <v>36</v>
      </c>
      <c r="B113" s="253"/>
      <c r="C113" s="254"/>
      <c r="D113" s="262">
        <f t="shared" ref="D113:AC113" si="0">SUM(D6:D112)</f>
        <v>4987.329999999999</v>
      </c>
      <c r="E113" s="263">
        <f t="shared" si="0"/>
        <v>899.79000000000008</v>
      </c>
      <c r="F113" s="264">
        <f t="shared" si="0"/>
        <v>1951.1</v>
      </c>
      <c r="G113" s="265">
        <f t="shared" si="0"/>
        <v>1855.1</v>
      </c>
      <c r="H113" s="262">
        <f t="shared" si="0"/>
        <v>2516.8700000000003</v>
      </c>
      <c r="I113" s="263">
        <f t="shared" si="0"/>
        <v>2549.6999999999998</v>
      </c>
      <c r="J113" s="263">
        <f t="shared" si="0"/>
        <v>0</v>
      </c>
      <c r="K113" s="263">
        <f t="shared" si="0"/>
        <v>45</v>
      </c>
      <c r="L113" s="263">
        <f t="shared" si="0"/>
        <v>0</v>
      </c>
      <c r="M113" s="263">
        <f t="shared" si="0"/>
        <v>0</v>
      </c>
      <c r="N113" s="277">
        <f t="shared" si="0"/>
        <v>0</v>
      </c>
      <c r="O113" s="289">
        <f t="shared" si="0"/>
        <v>0</v>
      </c>
      <c r="P113" s="290">
        <f t="shared" si="0"/>
        <v>0</v>
      </c>
      <c r="Q113" s="290">
        <f t="shared" si="0"/>
        <v>10.9</v>
      </c>
      <c r="R113" s="290">
        <f t="shared" si="0"/>
        <v>0</v>
      </c>
      <c r="S113" s="290">
        <f t="shared" si="0"/>
        <v>399.4</v>
      </c>
      <c r="T113" s="290">
        <f t="shared" si="0"/>
        <v>0</v>
      </c>
      <c r="U113" s="290">
        <f t="shared" si="0"/>
        <v>425.62</v>
      </c>
      <c r="V113" s="290">
        <f t="shared" si="0"/>
        <v>81.67</v>
      </c>
      <c r="W113" s="290">
        <f t="shared" si="0"/>
        <v>0</v>
      </c>
      <c r="X113" s="290">
        <f t="shared" si="0"/>
        <v>0</v>
      </c>
      <c r="Y113" s="290">
        <f t="shared" si="0"/>
        <v>10.44</v>
      </c>
      <c r="Z113" s="290">
        <f t="shared" si="0"/>
        <v>0</v>
      </c>
      <c r="AA113" s="465">
        <f t="shared" si="0"/>
        <v>0</v>
      </c>
      <c r="AB113" s="289">
        <f t="shared" si="0"/>
        <v>0</v>
      </c>
      <c r="AC113" s="291">
        <f t="shared" si="0"/>
        <v>0</v>
      </c>
      <c r="AD113" s="36"/>
      <c r="AE113" s="36"/>
      <c r="AF113" s="36"/>
      <c r="AG113" s="36"/>
      <c r="AH113" s="36"/>
      <c r="AI113" s="36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</row>
    <row r="114" spans="1:117" s="37" customFormat="1" ht="11.5" thickTop="1" thickBot="1" x14ac:dyDescent="0.3">
      <c r="A114" s="293"/>
      <c r="B114" s="294"/>
      <c r="C114" s="295"/>
      <c r="D114" s="303"/>
      <c r="E114" s="304"/>
      <c r="F114" s="305"/>
      <c r="G114" s="306"/>
      <c r="H114" s="320"/>
      <c r="I114" s="305"/>
      <c r="J114" s="305"/>
      <c r="K114" s="305"/>
      <c r="L114" s="321"/>
      <c r="M114" s="305"/>
      <c r="N114" s="306"/>
      <c r="O114" s="337"/>
      <c r="P114" s="338"/>
      <c r="Q114" s="338"/>
      <c r="R114" s="338"/>
      <c r="S114" s="339"/>
      <c r="T114" s="338"/>
      <c r="U114" s="338"/>
      <c r="V114" s="340"/>
      <c r="W114" s="341"/>
      <c r="X114" s="341"/>
      <c r="Y114" s="341"/>
      <c r="Z114" s="341"/>
      <c r="AA114" s="466"/>
      <c r="AB114" s="469"/>
      <c r="AC114" s="470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</row>
    <row r="115" spans="1:117" s="6" customFormat="1" ht="48" customHeight="1" thickTop="1" thickBot="1" x14ac:dyDescent="0.3">
      <c r="A115" s="296" t="s">
        <v>30</v>
      </c>
      <c r="B115" s="12" t="s">
        <v>9</v>
      </c>
      <c r="C115" s="297"/>
      <c r="D115" s="307" t="s">
        <v>10</v>
      </c>
      <c r="E115" s="211"/>
      <c r="F115" s="211" t="s">
        <v>11</v>
      </c>
      <c r="G115" s="308"/>
      <c r="H115" s="322" t="str">
        <f t="shared" ref="H115:AC115" si="1">H3</f>
        <v>Contributions Normales</v>
      </c>
      <c r="I115" s="13" t="str">
        <f t="shared" si="1"/>
        <v>Ventes Littérature</v>
      </c>
      <c r="J115" s="13" t="str">
        <f t="shared" si="1"/>
        <v>Recettes Fêtes IGPB</v>
      </c>
      <c r="K115" s="13" t="str">
        <f t="shared" si="1"/>
        <v>Chapeaux Réunion IGPB</v>
      </c>
      <c r="L115" s="14" t="str">
        <f t="shared" si="1"/>
        <v>Recettes Exeption- nelles</v>
      </c>
      <c r="M115" s="15" t="str">
        <f t="shared" si="1"/>
        <v>Virements Internes Livert A</v>
      </c>
      <c r="N115" s="323" t="str">
        <f t="shared" si="1"/>
        <v>Reports Caisse +       BNP( N-1)</v>
      </c>
      <c r="O115" s="266" t="str">
        <f t="shared" si="1"/>
        <v xml:space="preserve">Location local Sauton + charges </v>
      </c>
      <c r="P115" s="268" t="str">
        <f t="shared" si="1"/>
        <v>Electicité - Eaux Local Sauton</v>
      </c>
      <c r="Q115" s="278" t="str">
        <f t="shared" si="1"/>
        <v>Entretien équipement IGPB, Petits travaux</v>
      </c>
      <c r="R115" s="279" t="str">
        <f t="shared" si="1"/>
        <v>Achat de littérature BSG+ Médailles</v>
      </c>
      <c r="S115" s="280" t="str">
        <f t="shared" si="1"/>
        <v>Achat de littérature Hors (BSG &amp; Médailles)</v>
      </c>
      <c r="T115" s="268" t="str">
        <f t="shared" si="1"/>
        <v>Dépenses Fêtes IGPB</v>
      </c>
      <c r="U115" s="268" t="str">
        <f t="shared" si="1"/>
        <v>Informatique, Téléphone, Abonnement Internet</v>
      </c>
      <c r="V115" s="267" t="str">
        <f t="shared" si="1"/>
        <v>Frais Secrétariat, Lingettes, Gel …</v>
      </c>
      <c r="W115" s="281" t="str">
        <f t="shared" si="1"/>
        <v>Location Salles Réunions</v>
      </c>
      <c r="X115" s="268" t="str">
        <f t="shared" si="1"/>
        <v>Transport parking</v>
      </c>
      <c r="Y115" s="268" t="str">
        <f t="shared" si="1"/>
        <v>Frais Bancaires</v>
      </c>
      <c r="Z115" s="268" t="str">
        <f t="shared" si="1"/>
        <v>Virements internes</v>
      </c>
      <c r="AA115" s="267" t="str">
        <f t="shared" si="1"/>
        <v>Dépenses exception- nelles</v>
      </c>
      <c r="AB115" s="426" t="str">
        <f t="shared" si="1"/>
        <v>Evolutions Informatiques (1500 €)</v>
      </c>
      <c r="AC115" s="269" t="str">
        <f t="shared" si="1"/>
        <v>Gros Travaux Sauton (3000 €)</v>
      </c>
    </row>
    <row r="116" spans="1:117" s="6" customFormat="1" ht="11" thickBot="1" x14ac:dyDescent="0.3">
      <c r="A116" s="298"/>
      <c r="B116" s="16"/>
      <c r="C116" s="299"/>
      <c r="D116" s="309" t="s">
        <v>32</v>
      </c>
      <c r="E116" s="38" t="s">
        <v>33</v>
      </c>
      <c r="F116" s="16" t="s">
        <v>32</v>
      </c>
      <c r="G116" s="310" t="s">
        <v>33</v>
      </c>
      <c r="H116" s="298" t="s">
        <v>32</v>
      </c>
      <c r="I116" s="16" t="s">
        <v>32</v>
      </c>
      <c r="J116" s="16" t="s">
        <v>32</v>
      </c>
      <c r="K116" s="16" t="s">
        <v>32</v>
      </c>
      <c r="L116" s="17" t="s">
        <v>32</v>
      </c>
      <c r="M116" s="18" t="s">
        <v>32</v>
      </c>
      <c r="N116" s="324" t="s">
        <v>32</v>
      </c>
      <c r="O116" s="298" t="s">
        <v>33</v>
      </c>
      <c r="P116" s="16" t="s">
        <v>33</v>
      </c>
      <c r="Q116" s="18" t="s">
        <v>33</v>
      </c>
      <c r="R116" s="18" t="s">
        <v>33</v>
      </c>
      <c r="S116" s="16" t="s">
        <v>33</v>
      </c>
      <c r="T116" s="16" t="s">
        <v>33</v>
      </c>
      <c r="U116" s="16" t="s">
        <v>33</v>
      </c>
      <c r="V116" s="19" t="s">
        <v>33</v>
      </c>
      <c r="W116" s="16" t="s">
        <v>33</v>
      </c>
      <c r="X116" s="16" t="s">
        <v>33</v>
      </c>
      <c r="Y116" s="16" t="s">
        <v>33</v>
      </c>
      <c r="Z116" s="16" t="s">
        <v>33</v>
      </c>
      <c r="AA116" s="19" t="s">
        <v>33</v>
      </c>
      <c r="AB116" s="298" t="s">
        <v>138</v>
      </c>
      <c r="AC116" s="343" t="s">
        <v>138</v>
      </c>
    </row>
    <row r="117" spans="1:117" s="20" customFormat="1" ht="11" thickBot="1" x14ac:dyDescent="0.3">
      <c r="A117" s="300"/>
      <c r="B117" s="301"/>
      <c r="C117" s="302"/>
      <c r="D117" s="311">
        <f t="shared" ref="D117:AC117" si="2">SUM(D5:D112)</f>
        <v>14343.570000000009</v>
      </c>
      <c r="E117" s="312">
        <f t="shared" si="2"/>
        <v>899.79000000000008</v>
      </c>
      <c r="F117" s="312">
        <f t="shared" si="2"/>
        <v>1991.1600000000014</v>
      </c>
      <c r="G117" s="313">
        <f t="shared" si="2"/>
        <v>1855.1</v>
      </c>
      <c r="H117" s="325">
        <f t="shared" si="2"/>
        <v>2516.8700000000003</v>
      </c>
      <c r="I117" s="326">
        <f t="shared" si="2"/>
        <v>2549.6999999999998</v>
      </c>
      <c r="J117" s="326">
        <f t="shared" si="2"/>
        <v>0</v>
      </c>
      <c r="K117" s="326">
        <f t="shared" si="2"/>
        <v>45</v>
      </c>
      <c r="L117" s="326">
        <f t="shared" si="2"/>
        <v>0</v>
      </c>
      <c r="M117" s="326">
        <f t="shared" si="2"/>
        <v>0</v>
      </c>
      <c r="N117" s="327">
        <f t="shared" si="2"/>
        <v>9396.3000000000102</v>
      </c>
      <c r="O117" s="325">
        <f t="shared" si="2"/>
        <v>0</v>
      </c>
      <c r="P117" s="326">
        <f t="shared" si="2"/>
        <v>0</v>
      </c>
      <c r="Q117" s="326">
        <f t="shared" si="2"/>
        <v>10.9</v>
      </c>
      <c r="R117" s="326">
        <f t="shared" si="2"/>
        <v>0</v>
      </c>
      <c r="S117" s="326">
        <f t="shared" si="2"/>
        <v>399.4</v>
      </c>
      <c r="T117" s="326">
        <f t="shared" si="2"/>
        <v>0</v>
      </c>
      <c r="U117" s="326">
        <f t="shared" si="2"/>
        <v>425.62</v>
      </c>
      <c r="V117" s="326">
        <f t="shared" si="2"/>
        <v>81.67</v>
      </c>
      <c r="W117" s="326">
        <f t="shared" si="2"/>
        <v>0</v>
      </c>
      <c r="X117" s="326">
        <f t="shared" si="2"/>
        <v>0</v>
      </c>
      <c r="Y117" s="326">
        <f t="shared" si="2"/>
        <v>10.44</v>
      </c>
      <c r="Z117" s="326">
        <f t="shared" si="2"/>
        <v>0</v>
      </c>
      <c r="AA117" s="467">
        <f t="shared" si="2"/>
        <v>0</v>
      </c>
      <c r="AB117" s="325">
        <f t="shared" si="2"/>
        <v>0</v>
      </c>
      <c r="AC117" s="327">
        <f t="shared" si="2"/>
        <v>0</v>
      </c>
    </row>
    <row r="118" spans="1:117" s="6" customFormat="1" ht="11.5" thickTop="1" thickBot="1" x14ac:dyDescent="0.3">
      <c r="A118" s="314"/>
      <c r="B118" s="315" t="s">
        <v>37</v>
      </c>
      <c r="C118" s="316"/>
      <c r="D118" s="317">
        <f>SUM(D117-E117)</f>
        <v>13443.780000000008</v>
      </c>
      <c r="E118" s="318"/>
      <c r="F118" s="317">
        <f>SUM(F117-G117)</f>
        <v>136.06000000000154</v>
      </c>
      <c r="G118" s="319"/>
      <c r="H118" s="329"/>
      <c r="I118" s="344"/>
      <c r="J118" s="344"/>
      <c r="K118" s="344" t="s">
        <v>38</v>
      </c>
      <c r="L118" s="331"/>
      <c r="M118" s="330"/>
      <c r="N118" s="332" t="s">
        <v>38</v>
      </c>
      <c r="O118" s="329"/>
      <c r="P118" s="330"/>
      <c r="Q118" s="330" t="s">
        <v>38</v>
      </c>
      <c r="R118" s="330" t="s">
        <v>38</v>
      </c>
      <c r="S118" s="330" t="s">
        <v>38</v>
      </c>
      <c r="T118" s="336"/>
      <c r="U118" s="330" t="s">
        <v>38</v>
      </c>
      <c r="V118" s="336"/>
      <c r="W118" s="330" t="s">
        <v>38</v>
      </c>
      <c r="X118" s="330" t="s">
        <v>38</v>
      </c>
      <c r="Y118" s="330" t="s">
        <v>38</v>
      </c>
      <c r="Z118" s="330" t="s">
        <v>38</v>
      </c>
      <c r="AA118" s="330" t="s">
        <v>38</v>
      </c>
      <c r="AB118" s="329" t="s">
        <v>38</v>
      </c>
      <c r="AC118" s="319" t="s">
        <v>38</v>
      </c>
    </row>
    <row r="119" spans="1:117" s="6" customFormat="1" ht="13.5" thickTop="1" thickBot="1" x14ac:dyDescent="0.3">
      <c r="A119" s="2"/>
      <c r="B119" s="2"/>
      <c r="C119" s="54"/>
      <c r="D119" s="34"/>
      <c r="E119" s="33"/>
      <c r="F119" s="4"/>
      <c r="I119" s="486" t="s">
        <v>39</v>
      </c>
      <c r="J119" s="487"/>
      <c r="K119" s="488"/>
      <c r="L119" s="328">
        <f>SUM(H117:N117)</f>
        <v>14507.87000000001</v>
      </c>
      <c r="N119" s="21"/>
      <c r="O119" s="4"/>
      <c r="P119" s="6" t="s">
        <v>40</v>
      </c>
      <c r="Q119" s="333" t="s">
        <v>38</v>
      </c>
      <c r="R119" s="334">
        <f>SUM(O117:AC117)</f>
        <v>928.03</v>
      </c>
      <c r="S119" s="335"/>
    </row>
    <row r="120" spans="1:117" s="6" customFormat="1" ht="11" thickBot="1" x14ac:dyDescent="0.3">
      <c r="A120" s="2"/>
      <c r="B120" s="22" t="s">
        <v>41</v>
      </c>
      <c r="C120" s="22"/>
      <c r="D120" s="39" t="s">
        <v>38</v>
      </c>
      <c r="E120" s="179">
        <f>SUM(D117-E117+F117-G117)</f>
        <v>13579.840000000009</v>
      </c>
      <c r="F120" s="24" t="s">
        <v>42</v>
      </c>
      <c r="H120" s="25"/>
      <c r="I120" s="45"/>
      <c r="J120" s="45"/>
      <c r="K120" s="45"/>
      <c r="L120" s="26"/>
      <c r="N120" s="23">
        <f>E117</f>
        <v>899.79000000000008</v>
      </c>
      <c r="O120" s="495">
        <f>SUM(L119-R119)</f>
        <v>13579.840000000009</v>
      </c>
      <c r="P120" s="495"/>
      <c r="Q120" s="481" t="s">
        <v>43</v>
      </c>
      <c r="R120" s="481"/>
      <c r="S120" s="481"/>
    </row>
    <row r="121" spans="1:117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117" s="6" customFormat="1" x14ac:dyDescent="0.25">
      <c r="A122" s="1"/>
      <c r="B122" s="2"/>
      <c r="C122" s="2"/>
      <c r="D122" s="482" t="s">
        <v>44</v>
      </c>
      <c r="E122" s="483"/>
      <c r="F122" s="180">
        <f>108.46</f>
        <v>108.46</v>
      </c>
      <c r="G122" s="183">
        <f>11759.56+120.32+1563.9</f>
        <v>13443.779999999999</v>
      </c>
      <c r="H122" s="51" t="s">
        <v>45</v>
      </c>
      <c r="I122" s="56"/>
      <c r="J122" s="56"/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117" s="6" customFormat="1" x14ac:dyDescent="0.25">
      <c r="A123" s="1"/>
      <c r="B123" s="2"/>
      <c r="C123" s="2"/>
      <c r="D123" s="484" t="s">
        <v>46</v>
      </c>
      <c r="E123" s="485"/>
      <c r="F123" s="181">
        <f>27.6</f>
        <v>27.6</v>
      </c>
      <c r="G123" s="183">
        <f>D118</f>
        <v>13443.780000000008</v>
      </c>
      <c r="H123" s="51" t="s">
        <v>47</v>
      </c>
      <c r="I123" s="56"/>
      <c r="J123" s="56"/>
      <c r="K123" s="3"/>
      <c r="L123" s="5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117" s="6" customFormat="1" x14ac:dyDescent="0.25">
      <c r="A124" s="1"/>
      <c r="B124" s="2"/>
      <c r="C124" s="2"/>
      <c r="D124" s="484" t="s">
        <v>48</v>
      </c>
      <c r="E124" s="485"/>
      <c r="F124" s="180">
        <f>0</f>
        <v>0</v>
      </c>
      <c r="G124" s="184">
        <f>G122-G123</f>
        <v>0</v>
      </c>
      <c r="H124" s="52" t="s">
        <v>49</v>
      </c>
      <c r="I124" s="3"/>
      <c r="J124" s="3"/>
      <c r="K124" s="3"/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117" s="6" customFormat="1" x14ac:dyDescent="0.25">
      <c r="A125" s="1"/>
      <c r="B125" s="2"/>
      <c r="C125" s="2"/>
      <c r="D125" s="489" t="s">
        <v>49</v>
      </c>
      <c r="E125" s="490"/>
      <c r="F125" s="182">
        <f>F122+F123+F124-F118</f>
        <v>-1.5347723092418164E-12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D123:E123"/>
    <mergeCell ref="D124:E124"/>
    <mergeCell ref="D125:E125"/>
    <mergeCell ref="A1:D1"/>
    <mergeCell ref="D3:E3"/>
    <mergeCell ref="F3:G3"/>
    <mergeCell ref="I119:K119"/>
    <mergeCell ref="O120:P120"/>
    <mergeCell ref="Q120:S120"/>
    <mergeCell ref="D122:E122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54FFE-2900-4FCC-BD2C-E09E183C151A}">
  <sheetPr>
    <pageSetUpPr fitToPage="1"/>
  </sheetPr>
  <dimension ref="A1:AP1182"/>
  <sheetViews>
    <sheetView showGridLines="0" workbookViewId="0">
      <selection activeCell="A3" sqref="A3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148</v>
      </c>
      <c r="B2" s="478"/>
      <c r="C2" s="478"/>
      <c r="D2" s="478"/>
      <c r="E2" s="478"/>
      <c r="F2" s="478"/>
      <c r="G2" s="479"/>
      <c r="I2" s="477" t="s">
        <v>147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/>
      <c r="B4" s="345"/>
      <c r="C4" s="189"/>
      <c r="D4" s="188"/>
      <c r="E4" s="200"/>
      <c r="F4" s="188">
        <f>SUM(C4:E4)</f>
        <v>0</v>
      </c>
      <c r="G4" s="192"/>
      <c r="I4" s="191"/>
      <c r="J4" s="55"/>
      <c r="K4" s="185"/>
      <c r="L4" s="186"/>
      <c r="M4" s="187"/>
      <c r="N4" s="187">
        <f>SUM(K4:M4)</f>
        <v>0</v>
      </c>
      <c r="O4" s="198"/>
    </row>
    <row r="5" spans="1:42" ht="13" x14ac:dyDescent="0.3">
      <c r="A5" s="250"/>
      <c r="B5" s="345"/>
      <c r="C5" s="189"/>
      <c r="D5" s="188"/>
      <c r="E5" s="200"/>
      <c r="F5" s="188">
        <f t="shared" ref="F5:F54" si="0">SUM(C5:E5)</f>
        <v>0</v>
      </c>
      <c r="G5" s="192"/>
      <c r="I5" s="191"/>
      <c r="J5" s="55"/>
      <c r="K5" s="185"/>
      <c r="L5" s="186"/>
      <c r="M5" s="188"/>
      <c r="N5" s="187">
        <f t="shared" ref="N5:N54" si="1">SUM(K5:M5)</f>
        <v>0</v>
      </c>
      <c r="O5" s="198"/>
    </row>
    <row r="6" spans="1:42" ht="13" x14ac:dyDescent="0.3">
      <c r="A6" s="250"/>
      <c r="B6" s="345"/>
      <c r="C6" s="189"/>
      <c r="D6" s="188"/>
      <c r="E6" s="200"/>
      <c r="F6" s="187">
        <f t="shared" si="0"/>
        <v>0</v>
      </c>
      <c r="G6" s="192"/>
      <c r="I6" s="191"/>
      <c r="J6" s="55"/>
      <c r="K6" s="185"/>
      <c r="L6" s="186"/>
      <c r="M6" s="188"/>
      <c r="N6" s="188">
        <f t="shared" si="1"/>
        <v>0</v>
      </c>
      <c r="O6" s="198"/>
    </row>
    <row r="7" spans="1:42" ht="13" x14ac:dyDescent="0.3">
      <c r="A7" s="250"/>
      <c r="B7" s="345"/>
      <c r="C7" s="189"/>
      <c r="D7" s="188"/>
      <c r="E7" s="200"/>
      <c r="F7" s="187">
        <f t="shared" si="0"/>
        <v>0</v>
      </c>
      <c r="G7" s="192"/>
      <c r="I7" s="191"/>
      <c r="J7" s="55"/>
      <c r="K7" s="185"/>
      <c r="L7" s="186"/>
      <c r="M7" s="188"/>
      <c r="N7" s="188">
        <f t="shared" si="1"/>
        <v>0</v>
      </c>
      <c r="O7" s="198"/>
    </row>
    <row r="8" spans="1:42" ht="13" x14ac:dyDescent="0.3">
      <c r="A8" s="250"/>
      <c r="B8" s="345"/>
      <c r="C8" s="189"/>
      <c r="D8" s="188"/>
      <c r="E8" s="200"/>
      <c r="F8" s="187">
        <f t="shared" si="0"/>
        <v>0</v>
      </c>
      <c r="G8" s="192"/>
      <c r="I8" s="250"/>
      <c r="J8" s="209"/>
      <c r="K8" s="185"/>
      <c r="L8" s="186"/>
      <c r="M8" s="188"/>
      <c r="N8" s="188">
        <f t="shared" si="1"/>
        <v>0</v>
      </c>
      <c r="O8" s="198"/>
    </row>
    <row r="9" spans="1:42" ht="13" x14ac:dyDescent="0.3">
      <c r="A9" s="250"/>
      <c r="B9" s="345"/>
      <c r="C9" s="189"/>
      <c r="D9" s="188"/>
      <c r="E9" s="200"/>
      <c r="F9" s="187">
        <f t="shared" si="0"/>
        <v>0</v>
      </c>
      <c r="G9" s="192"/>
      <c r="I9" s="191"/>
      <c r="J9" s="55"/>
      <c r="K9" s="185"/>
      <c r="L9" s="186"/>
      <c r="M9" s="188"/>
      <c r="N9" s="188">
        <f t="shared" si="1"/>
        <v>0</v>
      </c>
      <c r="O9" s="198"/>
    </row>
    <row r="10" spans="1:42" ht="13" x14ac:dyDescent="0.3">
      <c r="A10" s="250"/>
      <c r="B10" s="345"/>
      <c r="C10" s="189"/>
      <c r="D10" s="188"/>
      <c r="E10" s="200"/>
      <c r="F10" s="187">
        <f t="shared" si="0"/>
        <v>0</v>
      </c>
      <c r="G10" s="192"/>
      <c r="I10" s="191"/>
      <c r="J10" s="55"/>
      <c r="K10" s="185"/>
      <c r="L10" s="186"/>
      <c r="M10" s="188"/>
      <c r="N10" s="188">
        <f t="shared" si="1"/>
        <v>0</v>
      </c>
      <c r="O10" s="198"/>
    </row>
    <row r="11" spans="1:42" ht="13" x14ac:dyDescent="0.3">
      <c r="A11" s="250"/>
      <c r="B11" s="345"/>
      <c r="C11" s="189"/>
      <c r="D11" s="188"/>
      <c r="E11" s="200"/>
      <c r="F11" s="187">
        <f t="shared" si="0"/>
        <v>0</v>
      </c>
      <c r="G11" s="192"/>
      <c r="I11" s="250"/>
      <c r="J11" s="209"/>
      <c r="K11" s="185"/>
      <c r="L11" s="186"/>
      <c r="M11" s="188"/>
      <c r="N11" s="188">
        <f t="shared" si="1"/>
        <v>0</v>
      </c>
      <c r="O11" s="198"/>
    </row>
    <row r="12" spans="1:42" s="154" customFormat="1" ht="13" x14ac:dyDescent="0.3">
      <c r="A12" s="250"/>
      <c r="B12" s="345"/>
      <c r="C12" s="189"/>
      <c r="D12" s="186"/>
      <c r="E12" s="200"/>
      <c r="F12" s="187">
        <f t="shared" si="0"/>
        <v>0</v>
      </c>
      <c r="G12" s="192"/>
      <c r="H12" s="3"/>
      <c r="I12" s="250"/>
      <c r="J12" s="209"/>
      <c r="K12" s="185"/>
      <c r="L12" s="186"/>
      <c r="M12" s="188"/>
      <c r="N12" s="188">
        <f t="shared" si="1"/>
        <v>0</v>
      </c>
      <c r="O12" s="19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/>
      <c r="B13" s="345"/>
      <c r="C13" s="189"/>
      <c r="D13" s="188"/>
      <c r="E13" s="200"/>
      <c r="F13" s="188">
        <f t="shared" si="0"/>
        <v>0</v>
      </c>
      <c r="G13" s="192"/>
      <c r="I13" s="191"/>
      <c r="J13" s="55"/>
      <c r="K13" s="185"/>
      <c r="L13" s="186"/>
      <c r="M13" s="188"/>
      <c r="N13" s="187">
        <f t="shared" si="1"/>
        <v>0</v>
      </c>
      <c r="O13" s="198"/>
    </row>
    <row r="14" spans="1:42" ht="13" x14ac:dyDescent="0.3">
      <c r="A14" s="250"/>
      <c r="B14" s="345"/>
      <c r="C14" s="189"/>
      <c r="D14" s="188"/>
      <c r="E14" s="200"/>
      <c r="F14" s="187">
        <f t="shared" si="0"/>
        <v>0</v>
      </c>
      <c r="G14" s="192"/>
      <c r="I14" s="191"/>
      <c r="J14" s="55"/>
      <c r="K14" s="185"/>
      <c r="L14" s="186"/>
      <c r="M14" s="188"/>
      <c r="N14" s="188">
        <f t="shared" si="1"/>
        <v>0</v>
      </c>
      <c r="O14" s="198"/>
    </row>
    <row r="15" spans="1:42" ht="13" x14ac:dyDescent="0.3">
      <c r="A15" s="250"/>
      <c r="B15" s="345"/>
      <c r="C15" s="189"/>
      <c r="D15" s="188"/>
      <c r="E15" s="200"/>
      <c r="F15" s="187">
        <f t="shared" si="0"/>
        <v>0</v>
      </c>
      <c r="G15" s="192"/>
      <c r="I15" s="191"/>
      <c r="J15" s="55"/>
      <c r="K15" s="185"/>
      <c r="L15" s="186"/>
      <c r="M15" s="188"/>
      <c r="N15" s="188">
        <f t="shared" si="1"/>
        <v>0</v>
      </c>
      <c r="O15" s="198"/>
    </row>
    <row r="16" spans="1:42" ht="13" x14ac:dyDescent="0.3">
      <c r="A16" s="250"/>
      <c r="B16" s="345"/>
      <c r="C16" s="189"/>
      <c r="D16" s="188"/>
      <c r="E16" s="200"/>
      <c r="F16" s="187">
        <f t="shared" si="0"/>
        <v>0</v>
      </c>
      <c r="G16" s="192"/>
      <c r="I16" s="250"/>
      <c r="J16" s="209"/>
      <c r="K16" s="185"/>
      <c r="L16" s="186"/>
      <c r="M16" s="188"/>
      <c r="N16" s="188">
        <f t="shared" si="1"/>
        <v>0</v>
      </c>
      <c r="O16" s="198"/>
    </row>
    <row r="17" spans="1:42" ht="13" x14ac:dyDescent="0.3">
      <c r="A17" s="250"/>
      <c r="B17" s="345"/>
      <c r="C17" s="189"/>
      <c r="D17" s="188"/>
      <c r="E17" s="200"/>
      <c r="F17" s="187">
        <f t="shared" si="0"/>
        <v>0</v>
      </c>
      <c r="G17" s="192"/>
      <c r="I17" s="191"/>
      <c r="J17" s="55"/>
      <c r="K17" s="185"/>
      <c r="L17" s="186"/>
      <c r="M17" s="188"/>
      <c r="N17" s="188">
        <f t="shared" si="1"/>
        <v>0</v>
      </c>
      <c r="O17" s="198"/>
    </row>
    <row r="18" spans="1:42" ht="13" x14ac:dyDescent="0.3">
      <c r="A18" s="250"/>
      <c r="B18" s="345"/>
      <c r="C18" s="189"/>
      <c r="D18" s="188"/>
      <c r="E18" s="200"/>
      <c r="F18" s="187">
        <f t="shared" si="0"/>
        <v>0</v>
      </c>
      <c r="G18" s="192"/>
      <c r="I18" s="191"/>
      <c r="J18" s="55"/>
      <c r="K18" s="185"/>
      <c r="L18" s="186"/>
      <c r="M18" s="188"/>
      <c r="N18" s="188">
        <f t="shared" si="1"/>
        <v>0</v>
      </c>
      <c r="O18" s="198"/>
    </row>
    <row r="19" spans="1:42" ht="13" x14ac:dyDescent="0.3">
      <c r="A19" s="250"/>
      <c r="B19" s="345"/>
      <c r="C19" s="189"/>
      <c r="D19" s="188"/>
      <c r="E19" s="200"/>
      <c r="F19" s="187">
        <f t="shared" si="0"/>
        <v>0</v>
      </c>
      <c r="G19" s="192"/>
      <c r="I19" s="250"/>
      <c r="J19" s="209"/>
      <c r="K19" s="185"/>
      <c r="L19" s="186"/>
      <c r="M19" s="188"/>
      <c r="N19" s="188">
        <f t="shared" si="1"/>
        <v>0</v>
      </c>
      <c r="O19" s="198"/>
    </row>
    <row r="20" spans="1:42" s="154" customFormat="1" ht="13" x14ac:dyDescent="0.3">
      <c r="A20" s="250"/>
      <c r="B20" s="345"/>
      <c r="C20" s="189"/>
      <c r="D20" s="186"/>
      <c r="E20" s="200"/>
      <c r="F20" s="187">
        <f t="shared" si="0"/>
        <v>0</v>
      </c>
      <c r="G20" s="192"/>
      <c r="H20" s="3"/>
      <c r="I20" s="250"/>
      <c r="J20" s="209"/>
      <c r="K20" s="185"/>
      <c r="L20" s="186"/>
      <c r="M20" s="188"/>
      <c r="N20" s="188">
        <f t="shared" si="1"/>
        <v>0</v>
      </c>
      <c r="O20" s="19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/>
      <c r="B21" s="345"/>
      <c r="C21" s="189"/>
      <c r="D21" s="188"/>
      <c r="E21" s="200"/>
      <c r="F21" s="187">
        <f t="shared" ref="F21:F53" si="2">SUM(C21:E21)</f>
        <v>0</v>
      </c>
      <c r="G21" s="192"/>
      <c r="I21" s="250"/>
      <c r="J21" s="209"/>
      <c r="K21" s="185"/>
      <c r="L21" s="186"/>
      <c r="M21" s="188"/>
      <c r="N21" s="188">
        <f t="shared" ref="N21:N53" si="3">SUM(K21:M21)</f>
        <v>0</v>
      </c>
      <c r="O21" s="198"/>
    </row>
    <row r="22" spans="1:42" s="154" customFormat="1" ht="13" x14ac:dyDescent="0.3">
      <c r="A22" s="250"/>
      <c r="B22" s="345"/>
      <c r="C22" s="189"/>
      <c r="D22" s="186"/>
      <c r="E22" s="200"/>
      <c r="F22" s="187">
        <f t="shared" si="2"/>
        <v>0</v>
      </c>
      <c r="G22" s="192"/>
      <c r="H22" s="3"/>
      <c r="I22" s="250"/>
      <c r="J22" s="209"/>
      <c r="K22" s="185"/>
      <c r="L22" s="186"/>
      <c r="M22" s="188"/>
      <c r="N22" s="188">
        <f t="shared" si="3"/>
        <v>0</v>
      </c>
      <c r="O22" s="19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/>
      <c r="B23" s="345"/>
      <c r="C23" s="189"/>
      <c r="D23" s="188"/>
      <c r="E23" s="200"/>
      <c r="F23" s="188">
        <f t="shared" si="2"/>
        <v>0</v>
      </c>
      <c r="G23" s="192"/>
      <c r="I23" s="191"/>
      <c r="J23" s="55"/>
      <c r="K23" s="185"/>
      <c r="L23" s="186"/>
      <c r="M23" s="188"/>
      <c r="N23" s="187">
        <f t="shared" si="3"/>
        <v>0</v>
      </c>
      <c r="O23" s="198"/>
    </row>
    <row r="24" spans="1:42" ht="13" x14ac:dyDescent="0.3">
      <c r="A24" s="250"/>
      <c r="B24" s="345"/>
      <c r="C24" s="189"/>
      <c r="D24" s="188"/>
      <c r="E24" s="200"/>
      <c r="F24" s="187">
        <f t="shared" si="2"/>
        <v>0</v>
      </c>
      <c r="G24" s="192"/>
      <c r="I24" s="191"/>
      <c r="J24" s="55"/>
      <c r="K24" s="185"/>
      <c r="L24" s="186"/>
      <c r="M24" s="188"/>
      <c r="N24" s="188">
        <f t="shared" si="3"/>
        <v>0</v>
      </c>
      <c r="O24" s="198"/>
    </row>
    <row r="25" spans="1:42" s="154" customFormat="1" ht="13" x14ac:dyDescent="0.3">
      <c r="A25" s="250"/>
      <c r="B25" s="345"/>
      <c r="C25" s="189"/>
      <c r="D25" s="186"/>
      <c r="E25" s="200"/>
      <c r="F25" s="187">
        <f t="shared" si="2"/>
        <v>0</v>
      </c>
      <c r="G25" s="192"/>
      <c r="H25" s="3"/>
      <c r="I25" s="250"/>
      <c r="J25" s="209"/>
      <c r="K25" s="185"/>
      <c r="L25" s="186"/>
      <c r="M25" s="188"/>
      <c r="N25" s="188">
        <f t="shared" si="3"/>
        <v>0</v>
      </c>
      <c r="O25" s="19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/>
      <c r="B26" s="345"/>
      <c r="C26" s="189"/>
      <c r="D26" s="188"/>
      <c r="E26" s="200"/>
      <c r="F26" s="188">
        <f t="shared" si="2"/>
        <v>0</v>
      </c>
      <c r="G26" s="192"/>
      <c r="I26" s="191"/>
      <c r="J26" s="55"/>
      <c r="K26" s="185"/>
      <c r="L26" s="186"/>
      <c r="M26" s="188"/>
      <c r="N26" s="187">
        <f t="shared" si="3"/>
        <v>0</v>
      </c>
      <c r="O26" s="198"/>
    </row>
    <row r="27" spans="1:42" ht="13" x14ac:dyDescent="0.3">
      <c r="A27" s="250"/>
      <c r="B27" s="345"/>
      <c r="C27" s="189"/>
      <c r="D27" s="188"/>
      <c r="E27" s="200"/>
      <c r="F27" s="187">
        <f t="shared" si="2"/>
        <v>0</v>
      </c>
      <c r="G27" s="192"/>
      <c r="I27" s="191"/>
      <c r="J27" s="55"/>
      <c r="K27" s="185"/>
      <c r="L27" s="186"/>
      <c r="M27" s="188"/>
      <c r="N27" s="188">
        <f t="shared" si="3"/>
        <v>0</v>
      </c>
      <c r="O27" s="198"/>
    </row>
    <row r="28" spans="1:42" ht="13" x14ac:dyDescent="0.3">
      <c r="A28" s="250"/>
      <c r="B28" s="345"/>
      <c r="C28" s="189"/>
      <c r="D28" s="188"/>
      <c r="E28" s="200"/>
      <c r="F28" s="187">
        <f t="shared" si="2"/>
        <v>0</v>
      </c>
      <c r="G28" s="192"/>
      <c r="I28" s="191"/>
      <c r="J28" s="55"/>
      <c r="K28" s="185"/>
      <c r="L28" s="186"/>
      <c r="M28" s="188"/>
      <c r="N28" s="188">
        <f t="shared" si="3"/>
        <v>0</v>
      </c>
      <c r="O28" s="198"/>
    </row>
    <row r="29" spans="1:42" ht="13" x14ac:dyDescent="0.3">
      <c r="A29" s="250"/>
      <c r="B29" s="345"/>
      <c r="C29" s="189"/>
      <c r="D29" s="188"/>
      <c r="E29" s="200"/>
      <c r="F29" s="187">
        <f t="shared" si="2"/>
        <v>0</v>
      </c>
      <c r="G29" s="192"/>
      <c r="I29" s="250"/>
      <c r="J29" s="209"/>
      <c r="K29" s="185"/>
      <c r="L29" s="186"/>
      <c r="M29" s="188"/>
      <c r="N29" s="188">
        <f t="shared" si="3"/>
        <v>0</v>
      </c>
      <c r="O29" s="198"/>
    </row>
    <row r="30" spans="1:42" ht="13" x14ac:dyDescent="0.3">
      <c r="A30" s="250"/>
      <c r="B30" s="345"/>
      <c r="C30" s="189"/>
      <c r="D30" s="188"/>
      <c r="E30" s="200"/>
      <c r="F30" s="187">
        <f t="shared" si="2"/>
        <v>0</v>
      </c>
      <c r="G30" s="192"/>
      <c r="I30" s="191"/>
      <c r="J30" s="55"/>
      <c r="K30" s="185"/>
      <c r="L30" s="186"/>
      <c r="M30" s="188"/>
      <c r="N30" s="188">
        <f t="shared" si="3"/>
        <v>0</v>
      </c>
      <c r="O30" s="198"/>
    </row>
    <row r="31" spans="1:42" ht="13" x14ac:dyDescent="0.3">
      <c r="A31" s="250"/>
      <c r="B31" s="345"/>
      <c r="C31" s="189"/>
      <c r="D31" s="188"/>
      <c r="E31" s="200"/>
      <c r="F31" s="187">
        <f t="shared" si="2"/>
        <v>0</v>
      </c>
      <c r="G31" s="192"/>
      <c r="I31" s="191"/>
      <c r="J31" s="55"/>
      <c r="K31" s="185"/>
      <c r="L31" s="186"/>
      <c r="M31" s="188"/>
      <c r="N31" s="188">
        <f t="shared" si="3"/>
        <v>0</v>
      </c>
      <c r="O31" s="198"/>
    </row>
    <row r="32" spans="1:42" ht="13" x14ac:dyDescent="0.3">
      <c r="A32" s="250"/>
      <c r="B32" s="345"/>
      <c r="C32" s="189"/>
      <c r="D32" s="188"/>
      <c r="E32" s="200"/>
      <c r="F32" s="187">
        <f t="shared" si="2"/>
        <v>0</v>
      </c>
      <c r="G32" s="192"/>
      <c r="I32" s="250"/>
      <c r="J32" s="209"/>
      <c r="K32" s="185"/>
      <c r="L32" s="186"/>
      <c r="M32" s="188"/>
      <c r="N32" s="188">
        <f t="shared" si="3"/>
        <v>0</v>
      </c>
      <c r="O32" s="198"/>
    </row>
    <row r="33" spans="1:42" s="154" customFormat="1" ht="13" x14ac:dyDescent="0.3">
      <c r="A33" s="250"/>
      <c r="B33" s="345"/>
      <c r="C33" s="189"/>
      <c r="D33" s="186"/>
      <c r="E33" s="200"/>
      <c r="F33" s="187">
        <f t="shared" si="2"/>
        <v>0</v>
      </c>
      <c r="G33" s="192"/>
      <c r="H33" s="3"/>
      <c r="I33" s="250"/>
      <c r="J33" s="209"/>
      <c r="K33" s="185"/>
      <c r="L33" s="186"/>
      <c r="M33" s="188"/>
      <c r="N33" s="188">
        <f t="shared" si="3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/>
      <c r="B34" s="345"/>
      <c r="C34" s="189"/>
      <c r="D34" s="188"/>
      <c r="E34" s="200"/>
      <c r="F34" s="187">
        <f t="shared" ref="F34:F37" si="4">SUM(C34:E34)</f>
        <v>0</v>
      </c>
      <c r="G34" s="192"/>
      <c r="I34" s="250"/>
      <c r="J34" s="209"/>
      <c r="K34" s="185"/>
      <c r="L34" s="186"/>
      <c r="M34" s="188"/>
      <c r="N34" s="188">
        <f t="shared" ref="N34:N37" si="5">SUM(K34:M34)</f>
        <v>0</v>
      </c>
      <c r="O34" s="198"/>
    </row>
    <row r="35" spans="1:42" s="154" customFormat="1" ht="13" x14ac:dyDescent="0.3">
      <c r="A35" s="250"/>
      <c r="B35" s="345"/>
      <c r="C35" s="189"/>
      <c r="D35" s="186"/>
      <c r="E35" s="200"/>
      <c r="F35" s="187">
        <f t="shared" si="4"/>
        <v>0</v>
      </c>
      <c r="G35" s="192"/>
      <c r="H35" s="3"/>
      <c r="I35" s="250"/>
      <c r="J35" s="209"/>
      <c r="K35" s="185"/>
      <c r="L35" s="186"/>
      <c r="M35" s="188"/>
      <c r="N35" s="188">
        <f t="shared" si="5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/>
      <c r="B36" s="345"/>
      <c r="C36" s="189"/>
      <c r="D36" s="188"/>
      <c r="E36" s="200"/>
      <c r="F36" s="188">
        <f t="shared" si="4"/>
        <v>0</v>
      </c>
      <c r="G36" s="192"/>
      <c r="I36" s="191"/>
      <c r="J36" s="55"/>
      <c r="K36" s="185"/>
      <c r="L36" s="186"/>
      <c r="M36" s="188"/>
      <c r="N36" s="187">
        <f t="shared" si="5"/>
        <v>0</v>
      </c>
      <c r="O36" s="198"/>
    </row>
    <row r="37" spans="1:42" ht="13" x14ac:dyDescent="0.3">
      <c r="A37" s="250"/>
      <c r="B37" s="345"/>
      <c r="C37" s="189"/>
      <c r="D37" s="188"/>
      <c r="E37" s="200"/>
      <c r="F37" s="187">
        <f t="shared" si="4"/>
        <v>0</v>
      </c>
      <c r="G37" s="192"/>
      <c r="I37" s="191"/>
      <c r="J37" s="55"/>
      <c r="K37" s="185"/>
      <c r="L37" s="186"/>
      <c r="M37" s="188"/>
      <c r="N37" s="188">
        <f t="shared" si="5"/>
        <v>0</v>
      </c>
      <c r="O37" s="198"/>
    </row>
    <row r="38" spans="1:42" ht="13" x14ac:dyDescent="0.3">
      <c r="A38" s="250"/>
      <c r="B38" s="345"/>
      <c r="C38" s="189"/>
      <c r="D38" s="188"/>
      <c r="E38" s="200"/>
      <c r="F38" s="187">
        <f t="shared" si="2"/>
        <v>0</v>
      </c>
      <c r="G38" s="192"/>
      <c r="I38" s="191"/>
      <c r="J38" s="55"/>
      <c r="K38" s="185"/>
      <c r="L38" s="186"/>
      <c r="M38" s="188"/>
      <c r="N38" s="188">
        <f t="shared" si="3"/>
        <v>0</v>
      </c>
      <c r="O38" s="198"/>
    </row>
    <row r="39" spans="1:42" ht="13" x14ac:dyDescent="0.3">
      <c r="A39" s="250"/>
      <c r="B39" s="345"/>
      <c r="C39" s="189"/>
      <c r="D39" s="188"/>
      <c r="E39" s="200"/>
      <c r="F39" s="187">
        <f t="shared" si="2"/>
        <v>0</v>
      </c>
      <c r="G39" s="192"/>
      <c r="I39" s="250"/>
      <c r="J39" s="209"/>
      <c r="K39" s="185"/>
      <c r="L39" s="186"/>
      <c r="M39" s="188"/>
      <c r="N39" s="188">
        <f t="shared" si="3"/>
        <v>0</v>
      </c>
      <c r="O39" s="198"/>
    </row>
    <row r="40" spans="1:42" ht="13" x14ac:dyDescent="0.3">
      <c r="A40" s="250"/>
      <c r="B40" s="345"/>
      <c r="C40" s="189"/>
      <c r="D40" s="188"/>
      <c r="E40" s="200"/>
      <c r="F40" s="187">
        <f t="shared" si="2"/>
        <v>0</v>
      </c>
      <c r="G40" s="192"/>
      <c r="I40" s="191"/>
      <c r="J40" s="55"/>
      <c r="K40" s="185"/>
      <c r="L40" s="186"/>
      <c r="M40" s="188"/>
      <c r="N40" s="188">
        <f t="shared" si="3"/>
        <v>0</v>
      </c>
      <c r="O40" s="198"/>
    </row>
    <row r="41" spans="1:42" ht="13" x14ac:dyDescent="0.3">
      <c r="A41" s="250"/>
      <c r="B41" s="345"/>
      <c r="C41" s="189"/>
      <c r="D41" s="188"/>
      <c r="E41" s="200"/>
      <c r="F41" s="187">
        <f t="shared" ref="F41:F50" si="6">SUM(C41:E41)</f>
        <v>0</v>
      </c>
      <c r="G41" s="192"/>
      <c r="I41" s="191"/>
      <c r="J41" s="55"/>
      <c r="K41" s="185"/>
      <c r="L41" s="186"/>
      <c r="M41" s="188"/>
      <c r="N41" s="188">
        <f t="shared" ref="N41:N50" si="7">SUM(K41:M41)</f>
        <v>0</v>
      </c>
      <c r="O41" s="198"/>
    </row>
    <row r="42" spans="1:42" ht="13" x14ac:dyDescent="0.3">
      <c r="A42" s="250"/>
      <c r="B42" s="345"/>
      <c r="C42" s="189"/>
      <c r="D42" s="188"/>
      <c r="E42" s="200"/>
      <c r="F42" s="187">
        <f t="shared" si="6"/>
        <v>0</v>
      </c>
      <c r="G42" s="192"/>
      <c r="I42" s="250"/>
      <c r="J42" s="209"/>
      <c r="K42" s="185"/>
      <c r="L42" s="186"/>
      <c r="M42" s="188"/>
      <c r="N42" s="188">
        <f t="shared" si="7"/>
        <v>0</v>
      </c>
      <c r="O42" s="198"/>
    </row>
    <row r="43" spans="1:42" s="154" customFormat="1" ht="13" x14ac:dyDescent="0.3">
      <c r="A43" s="250"/>
      <c r="B43" s="345"/>
      <c r="C43" s="189"/>
      <c r="D43" s="186"/>
      <c r="E43" s="200"/>
      <c r="F43" s="187">
        <f t="shared" si="6"/>
        <v>0</v>
      </c>
      <c r="G43" s="192"/>
      <c r="H43" s="3"/>
      <c r="I43" s="250"/>
      <c r="J43" s="209"/>
      <c r="K43" s="185"/>
      <c r="L43" s="186"/>
      <c r="M43" s="188"/>
      <c r="N43" s="188">
        <f t="shared" si="7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/>
      <c r="B44" s="345"/>
      <c r="C44" s="189"/>
      <c r="D44" s="188"/>
      <c r="E44" s="200"/>
      <c r="F44" s="187">
        <f t="shared" si="6"/>
        <v>0</v>
      </c>
      <c r="G44" s="192"/>
      <c r="I44" s="250"/>
      <c r="J44" s="209"/>
      <c r="K44" s="185"/>
      <c r="L44" s="186"/>
      <c r="M44" s="188"/>
      <c r="N44" s="188">
        <f t="shared" si="7"/>
        <v>0</v>
      </c>
      <c r="O44" s="198"/>
    </row>
    <row r="45" spans="1:42" s="154" customFormat="1" ht="13" x14ac:dyDescent="0.3">
      <c r="A45" s="250"/>
      <c r="B45" s="345"/>
      <c r="C45" s="189"/>
      <c r="D45" s="186"/>
      <c r="E45" s="200"/>
      <c r="F45" s="187">
        <f t="shared" si="6"/>
        <v>0</v>
      </c>
      <c r="G45" s="192"/>
      <c r="H45" s="3"/>
      <c r="I45" s="250"/>
      <c r="J45" s="209"/>
      <c r="K45" s="185"/>
      <c r="L45" s="186"/>
      <c r="M45" s="188"/>
      <c r="N45" s="188">
        <f t="shared" si="7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/>
      <c r="B46" s="345"/>
      <c r="C46" s="189"/>
      <c r="D46" s="188"/>
      <c r="E46" s="200"/>
      <c r="F46" s="188">
        <f t="shared" si="6"/>
        <v>0</v>
      </c>
      <c r="G46" s="192"/>
      <c r="I46" s="191"/>
      <c r="J46" s="55"/>
      <c r="K46" s="185"/>
      <c r="L46" s="186"/>
      <c r="M46" s="188"/>
      <c r="N46" s="187">
        <f t="shared" si="7"/>
        <v>0</v>
      </c>
      <c r="O46" s="198"/>
    </row>
    <row r="47" spans="1:42" ht="13" x14ac:dyDescent="0.3">
      <c r="A47" s="250"/>
      <c r="B47" s="345"/>
      <c r="C47" s="189"/>
      <c r="D47" s="188"/>
      <c r="E47" s="200"/>
      <c r="F47" s="187">
        <f t="shared" si="6"/>
        <v>0</v>
      </c>
      <c r="G47" s="192"/>
      <c r="I47" s="191"/>
      <c r="J47" s="55"/>
      <c r="K47" s="185"/>
      <c r="L47" s="186"/>
      <c r="M47" s="188"/>
      <c r="N47" s="188">
        <f t="shared" si="7"/>
        <v>0</v>
      </c>
      <c r="O47" s="198"/>
    </row>
    <row r="48" spans="1:42" ht="13" x14ac:dyDescent="0.3">
      <c r="A48" s="250"/>
      <c r="B48" s="345"/>
      <c r="C48" s="189"/>
      <c r="D48" s="188"/>
      <c r="E48" s="200"/>
      <c r="F48" s="187">
        <f t="shared" si="6"/>
        <v>0</v>
      </c>
      <c r="G48" s="192"/>
      <c r="I48" s="191"/>
      <c r="J48" s="55"/>
      <c r="K48" s="185"/>
      <c r="L48" s="186"/>
      <c r="M48" s="188"/>
      <c r="N48" s="188">
        <f t="shared" si="7"/>
        <v>0</v>
      </c>
      <c r="O48" s="198"/>
    </row>
    <row r="49" spans="1:42" ht="13" x14ac:dyDescent="0.3">
      <c r="A49" s="250"/>
      <c r="B49" s="345"/>
      <c r="C49" s="189"/>
      <c r="D49" s="188"/>
      <c r="E49" s="200"/>
      <c r="F49" s="187">
        <f t="shared" si="6"/>
        <v>0</v>
      </c>
      <c r="G49" s="192"/>
      <c r="I49" s="250"/>
      <c r="J49" s="209"/>
      <c r="K49" s="185"/>
      <c r="L49" s="186"/>
      <c r="M49" s="188"/>
      <c r="N49" s="188">
        <f t="shared" si="7"/>
        <v>0</v>
      </c>
      <c r="O49" s="198"/>
    </row>
    <row r="50" spans="1:42" ht="13" x14ac:dyDescent="0.3">
      <c r="A50" s="250"/>
      <c r="B50" s="345"/>
      <c r="C50" s="189"/>
      <c r="D50" s="188"/>
      <c r="E50" s="200"/>
      <c r="F50" s="187">
        <f t="shared" si="6"/>
        <v>0</v>
      </c>
      <c r="G50" s="192"/>
      <c r="I50" s="191"/>
      <c r="J50" s="55"/>
      <c r="K50" s="185"/>
      <c r="L50" s="186"/>
      <c r="M50" s="188"/>
      <c r="N50" s="188">
        <f t="shared" si="7"/>
        <v>0</v>
      </c>
      <c r="O50" s="198"/>
    </row>
    <row r="51" spans="1:42" ht="13" x14ac:dyDescent="0.3">
      <c r="A51" s="250"/>
      <c r="B51" s="345"/>
      <c r="C51" s="189"/>
      <c r="D51" s="188"/>
      <c r="E51" s="200"/>
      <c r="F51" s="187">
        <f t="shared" si="2"/>
        <v>0</v>
      </c>
      <c r="G51" s="192"/>
      <c r="I51" s="191"/>
      <c r="J51" s="55"/>
      <c r="K51" s="185"/>
      <c r="L51" s="186"/>
      <c r="M51" s="188"/>
      <c r="N51" s="188">
        <f t="shared" si="3"/>
        <v>0</v>
      </c>
      <c r="O51" s="198"/>
    </row>
    <row r="52" spans="1:42" ht="13" x14ac:dyDescent="0.3">
      <c r="A52" s="250"/>
      <c r="B52" s="345"/>
      <c r="C52" s="189"/>
      <c r="D52" s="188"/>
      <c r="E52" s="200"/>
      <c r="F52" s="187">
        <f t="shared" si="2"/>
        <v>0</v>
      </c>
      <c r="G52" s="192"/>
      <c r="I52" s="250"/>
      <c r="J52" s="209"/>
      <c r="K52" s="185"/>
      <c r="L52" s="186"/>
      <c r="M52" s="188"/>
      <c r="N52" s="188">
        <f t="shared" si="3"/>
        <v>0</v>
      </c>
      <c r="O52" s="198"/>
    </row>
    <row r="53" spans="1:42" s="154" customFormat="1" ht="13" x14ac:dyDescent="0.3">
      <c r="A53" s="250"/>
      <c r="B53" s="345"/>
      <c r="C53" s="189"/>
      <c r="D53" s="186"/>
      <c r="E53" s="200"/>
      <c r="F53" s="187">
        <f t="shared" si="2"/>
        <v>0</v>
      </c>
      <c r="G53" s="192"/>
      <c r="H53" s="3"/>
      <c r="I53" s="250"/>
      <c r="J53" s="209"/>
      <c r="K53" s="185"/>
      <c r="L53" s="186"/>
      <c r="M53" s="188"/>
      <c r="N53" s="188">
        <f t="shared" si="3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0"/>
      <c r="B54" s="345"/>
      <c r="C54" s="189"/>
      <c r="D54" s="186"/>
      <c r="E54" s="200"/>
      <c r="F54" s="187">
        <f t="shared" si="0"/>
        <v>0</v>
      </c>
      <c r="G54" s="192"/>
      <c r="I54" s="191"/>
      <c r="J54" s="55"/>
      <c r="K54" s="185"/>
      <c r="L54" s="186"/>
      <c r="M54" s="188"/>
      <c r="N54" s="188">
        <f t="shared" si="1"/>
        <v>0</v>
      </c>
      <c r="O54" s="198"/>
    </row>
    <row r="55" spans="1:42" s="3" customFormat="1" ht="13" thickBot="1" x14ac:dyDescent="0.3">
      <c r="A55" s="193"/>
      <c r="B55" s="194" t="s">
        <v>5</v>
      </c>
      <c r="C55" s="195">
        <f>SUM(C4:C54)</f>
        <v>0</v>
      </c>
      <c r="D55" s="195">
        <f>SUM(D4:D54)</f>
        <v>0</v>
      </c>
      <c r="E55" s="195">
        <f>SUM(E4:E54)</f>
        <v>0</v>
      </c>
      <c r="F55" s="196">
        <f>SUM(C55:E55)</f>
        <v>0</v>
      </c>
      <c r="G55" s="197"/>
      <c r="I55" s="193"/>
      <c r="J55" s="194" t="s">
        <v>5</v>
      </c>
      <c r="K55" s="195">
        <f>SUM(K4:K54)</f>
        <v>0</v>
      </c>
      <c r="L55" s="195">
        <f>SUM(L4:L54)</f>
        <v>0</v>
      </c>
      <c r="M55" s="195">
        <f>SUM(M4:M54)</f>
        <v>0</v>
      </c>
      <c r="N55" s="196">
        <f>SUM(N4:N54)</f>
        <v>0</v>
      </c>
      <c r="O55" s="197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6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6"/>
    </row>
    <row r="73" spans="4:16" s="3" customFormat="1" x14ac:dyDescent="0.25">
      <c r="D73" s="1"/>
      <c r="E73" s="1"/>
      <c r="L73" s="1"/>
      <c r="M73" s="1"/>
      <c r="P73" s="346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6C43D-EED2-4728-A7A6-F1A29CF3AEC4}">
  <dimension ref="A1:DK125"/>
  <sheetViews>
    <sheetView showGridLines="0" topLeftCell="H74" zoomScale="84" zoomScaleNormal="84" workbookViewId="0">
      <selection activeCell="I115" sqref="I115:AC115"/>
    </sheetView>
  </sheetViews>
  <sheetFormatPr baseColWidth="10" defaultColWidth="11.453125" defaultRowHeight="12.5" x14ac:dyDescent="0.25"/>
  <cols>
    <col min="1" max="1" width="9.81640625" customWidth="1"/>
    <col min="2" max="2" width="31.54296875" customWidth="1"/>
    <col min="3" max="3" width="3.54296875" customWidth="1"/>
    <col min="4" max="29" width="11.81640625" customWidth="1"/>
  </cols>
  <sheetData>
    <row r="1" spans="1:115" s="6" customFormat="1" ht="25" customHeight="1" x14ac:dyDescent="0.25">
      <c r="A1" s="497" t="s">
        <v>176</v>
      </c>
      <c r="B1" s="497"/>
      <c r="C1" s="498"/>
      <c r="D1" s="498"/>
      <c r="E1" s="34"/>
      <c r="G1" s="3"/>
      <c r="H1" s="3"/>
      <c r="I1" s="3"/>
      <c r="J1" s="3"/>
      <c r="K1" s="3"/>
      <c r="L1" s="5"/>
      <c r="M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5" s="3" customFormat="1" ht="12.75" customHeight="1" thickBot="1" x14ac:dyDescent="0.3">
      <c r="A2" s="241"/>
      <c r="B2" s="241"/>
      <c r="C2" s="156"/>
      <c r="D2" s="27"/>
      <c r="E2" s="157"/>
      <c r="L2" s="5"/>
    </row>
    <row r="3" spans="1:115" s="6" customFormat="1" ht="43.4" customHeight="1" thickTop="1" thickBot="1" x14ac:dyDescent="0.3">
      <c r="A3" s="292" t="s">
        <v>133</v>
      </c>
      <c r="B3" s="242" t="s">
        <v>9</v>
      </c>
      <c r="C3" s="243"/>
      <c r="D3" s="491" t="s">
        <v>10</v>
      </c>
      <c r="E3" s="492"/>
      <c r="F3" s="493" t="s">
        <v>11</v>
      </c>
      <c r="G3" s="494"/>
      <c r="H3" s="266" t="str">
        <f>' 01 2024'!H3</f>
        <v>Contributions Normales</v>
      </c>
      <c r="I3" s="267" t="str">
        <f>' 01 2024'!I3</f>
        <v>Ventes Littérature</v>
      </c>
      <c r="J3" s="267" t="str">
        <f>' 01 2024'!J3</f>
        <v>Recettes Fêtes IGPB</v>
      </c>
      <c r="K3" s="267" t="str">
        <f>' 01 2024'!K3</f>
        <v>Chapeaux Réunion IGPB</v>
      </c>
      <c r="L3" s="267" t="str">
        <f>' 01 2024'!L3</f>
        <v>Recettes Exeption- nelles</v>
      </c>
      <c r="M3" s="267" t="str">
        <f>' 01 2024'!M3</f>
        <v>Virements Internes Livert A</v>
      </c>
      <c r="N3" s="269" t="str">
        <f>' 01 2024'!N3</f>
        <v>Reports Caisse +       BNP( N-1)</v>
      </c>
      <c r="O3" s="426" t="str">
        <f>' 01 2024'!O3</f>
        <v xml:space="preserve">Location local Sauton + charges </v>
      </c>
      <c r="P3" s="268" t="str">
        <f>' 01 2024'!P3</f>
        <v>Electicité - Eaux Local Sauton</v>
      </c>
      <c r="Q3" s="268" t="str">
        <f>' 01 2024'!Q3</f>
        <v>Entretien équipement IGPB, Petits travaux</v>
      </c>
      <c r="R3" s="268" t="str">
        <f>' 01 2024'!R3</f>
        <v>Achat de littérature BSG+ Médailles</v>
      </c>
      <c r="S3" s="268" t="str">
        <f>' 01 2024'!S3</f>
        <v>Achat de littérature Hors (BSG &amp; Médailles)</v>
      </c>
      <c r="T3" s="268" t="str">
        <f>' 01 2024'!T3</f>
        <v>Dépenses Fêtes IGPB</v>
      </c>
      <c r="U3" s="268" t="str">
        <f>' 01 2024'!U3</f>
        <v>Informatique, Téléphone, Abonnement Internet</v>
      </c>
      <c r="V3" s="268" t="str">
        <f>' 01 2024'!V3</f>
        <v>Frais Secrétariat, Lingettes, Gel …</v>
      </c>
      <c r="W3" s="268" t="str">
        <f>' 01 2024'!W3</f>
        <v>Location Salles Réunions</v>
      </c>
      <c r="X3" s="268" t="str">
        <f>' 01 2024'!X3</f>
        <v>Transport parking</v>
      </c>
      <c r="Y3" s="268" t="str">
        <f>' 01 2024'!Y3</f>
        <v>Frais Bancaires</v>
      </c>
      <c r="Z3" s="268" t="str">
        <f>' 01 2024'!Z3</f>
        <v>Virements internes</v>
      </c>
      <c r="AA3" s="269" t="str">
        <f>' 01 2024'!AA3</f>
        <v>Dépenses exception- nelles</v>
      </c>
      <c r="AB3" s="426" t="str">
        <f>' 01 2024'!AB3</f>
        <v>Evolutions Informatiques (1500 €)</v>
      </c>
      <c r="AC3" s="269" t="str">
        <f>' 01 2024'!AC3</f>
        <v>Gros Travaux Sauton (3000 €)</v>
      </c>
    </row>
    <row r="4" spans="1:115" s="7" customFormat="1" ht="11" thickBot="1" x14ac:dyDescent="0.3">
      <c r="A4" s="244" t="s">
        <v>30</v>
      </c>
      <c r="B4" s="35" t="s">
        <v>9</v>
      </c>
      <c r="C4" s="245" t="s">
        <v>31</v>
      </c>
      <c r="D4" s="244" t="s">
        <v>32</v>
      </c>
      <c r="E4" s="212" t="s">
        <v>33</v>
      </c>
      <c r="F4" s="61" t="s">
        <v>32</v>
      </c>
      <c r="G4" s="255" t="s">
        <v>33</v>
      </c>
      <c r="H4" s="244" t="s">
        <v>32</v>
      </c>
      <c r="I4" s="29" t="s">
        <v>32</v>
      </c>
      <c r="J4" s="29" t="s">
        <v>32</v>
      </c>
      <c r="K4" s="29" t="s">
        <v>32</v>
      </c>
      <c r="L4" s="31" t="s">
        <v>32</v>
      </c>
      <c r="M4" s="29" t="s">
        <v>32</v>
      </c>
      <c r="N4" s="270" t="s">
        <v>32</v>
      </c>
      <c r="O4" s="244" t="s">
        <v>33</v>
      </c>
      <c r="P4" s="29" t="s">
        <v>33</v>
      </c>
      <c r="Q4" s="11" t="s">
        <v>33</v>
      </c>
      <c r="R4" s="11" t="s">
        <v>33</v>
      </c>
      <c r="S4" s="29" t="s">
        <v>33</v>
      </c>
      <c r="T4" s="29" t="s">
        <v>33</v>
      </c>
      <c r="U4" s="29" t="s">
        <v>33</v>
      </c>
      <c r="V4" s="30" t="s">
        <v>33</v>
      </c>
      <c r="W4" s="32" t="s">
        <v>33</v>
      </c>
      <c r="X4" s="32" t="s">
        <v>33</v>
      </c>
      <c r="Y4" s="32" t="s">
        <v>33</v>
      </c>
      <c r="Z4" s="32" t="s">
        <v>33</v>
      </c>
      <c r="AA4" s="282" t="s">
        <v>33</v>
      </c>
      <c r="AB4" s="468" t="s">
        <v>138</v>
      </c>
      <c r="AC4" s="282" t="s">
        <v>138</v>
      </c>
    </row>
    <row r="5" spans="1:115" s="7" customFormat="1" ht="15" customHeight="1" thickBot="1" x14ac:dyDescent="0.3">
      <c r="A5" s="246" t="s">
        <v>34</v>
      </c>
      <c r="B5" s="46" t="s">
        <v>35</v>
      </c>
      <c r="C5" s="247"/>
      <c r="D5" s="256">
        <f>' 11 2024'!D118</f>
        <v>12956.810000000009</v>
      </c>
      <c r="E5" s="169"/>
      <c r="F5" s="170">
        <f>' 11 2024'!F118</f>
        <v>109.70000000000164</v>
      </c>
      <c r="G5" s="257"/>
      <c r="H5" s="271"/>
      <c r="I5" s="171"/>
      <c r="J5" s="171"/>
      <c r="K5" s="171"/>
      <c r="L5" s="172"/>
      <c r="M5" s="171"/>
      <c r="N5" s="272">
        <f>SUM(D5:F5)</f>
        <v>13066.510000000009</v>
      </c>
      <c r="O5" s="283"/>
      <c r="P5" s="175"/>
      <c r="Q5" s="175"/>
      <c r="R5" s="175"/>
      <c r="S5" s="175"/>
      <c r="T5" s="175"/>
      <c r="U5" s="175"/>
      <c r="V5" s="176"/>
      <c r="W5" s="175"/>
      <c r="X5" s="175"/>
      <c r="Y5" s="175"/>
      <c r="Z5" s="175"/>
      <c r="AA5" s="284"/>
      <c r="AB5" s="283"/>
      <c r="AC5" s="284"/>
      <c r="AD5" s="8"/>
      <c r="AE5" s="8"/>
      <c r="AF5" s="8"/>
      <c r="AG5" s="8"/>
    </row>
    <row r="6" spans="1:115" s="162" customFormat="1" ht="12" customHeight="1" x14ac:dyDescent="0.25">
      <c r="A6" s="248"/>
      <c r="B6" s="201"/>
      <c r="C6" s="249"/>
      <c r="D6" s="258"/>
      <c r="E6" s="202"/>
      <c r="F6" s="203"/>
      <c r="G6" s="259"/>
      <c r="H6" s="273"/>
      <c r="I6" s="204"/>
      <c r="J6" s="204"/>
      <c r="K6" s="204"/>
      <c r="L6" s="205"/>
      <c r="M6" s="204"/>
      <c r="N6" s="274"/>
      <c r="O6" s="285"/>
      <c r="P6" s="206"/>
      <c r="Q6" s="206"/>
      <c r="R6" s="206"/>
      <c r="S6" s="206"/>
      <c r="T6" s="207"/>
      <c r="U6" s="206"/>
      <c r="V6" s="208"/>
      <c r="W6" s="206"/>
      <c r="X6" s="206"/>
      <c r="Y6" s="206"/>
      <c r="Z6" s="206"/>
      <c r="AA6" s="286"/>
      <c r="AB6" s="285"/>
      <c r="AC6" s="286"/>
      <c r="AD6" s="160"/>
      <c r="AE6" s="160"/>
      <c r="AF6" s="160"/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</row>
    <row r="7" spans="1:115" s="162" customFormat="1" ht="12" customHeight="1" x14ac:dyDescent="0.25">
      <c r="A7" s="250"/>
      <c r="B7" s="209"/>
      <c r="C7" s="251"/>
      <c r="D7" s="260"/>
      <c r="E7" s="199"/>
      <c r="F7" s="200"/>
      <c r="G7" s="261"/>
      <c r="H7" s="275"/>
      <c r="I7" s="173"/>
      <c r="J7" s="173"/>
      <c r="K7" s="173"/>
      <c r="L7" s="174"/>
      <c r="M7" s="173"/>
      <c r="N7" s="276"/>
      <c r="O7" s="287"/>
      <c r="P7" s="177"/>
      <c r="Q7" s="177"/>
      <c r="R7" s="177"/>
      <c r="S7" s="177"/>
      <c r="T7" s="210"/>
      <c r="U7" s="177"/>
      <c r="V7" s="178"/>
      <c r="W7" s="177"/>
      <c r="X7" s="177"/>
      <c r="Y7" s="177"/>
      <c r="Z7" s="177"/>
      <c r="AA7" s="288"/>
      <c r="AB7" s="458"/>
      <c r="AC7" s="453"/>
      <c r="AD7" s="160"/>
      <c r="AE7" s="160"/>
      <c r="AF7" s="160"/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</row>
    <row r="8" spans="1:115" s="162" customFormat="1" ht="12" customHeight="1" x14ac:dyDescent="0.25">
      <c r="A8" s="250"/>
      <c r="B8" s="209"/>
      <c r="C8" s="251"/>
      <c r="D8" s="260"/>
      <c r="E8" s="199"/>
      <c r="F8" s="200"/>
      <c r="G8" s="261"/>
      <c r="H8" s="275"/>
      <c r="I8" s="173"/>
      <c r="J8" s="173"/>
      <c r="K8" s="173"/>
      <c r="L8" s="174"/>
      <c r="M8" s="173"/>
      <c r="N8" s="276"/>
      <c r="O8" s="287"/>
      <c r="P8" s="177"/>
      <c r="Q8" s="177"/>
      <c r="R8" s="177"/>
      <c r="S8" s="177"/>
      <c r="T8" s="210"/>
      <c r="U8" s="177"/>
      <c r="V8" s="178"/>
      <c r="W8" s="177"/>
      <c r="X8" s="177"/>
      <c r="Y8" s="177"/>
      <c r="Z8" s="177"/>
      <c r="AA8" s="288"/>
      <c r="AB8" s="458"/>
      <c r="AC8" s="453"/>
      <c r="AD8" s="160"/>
      <c r="AE8" s="160"/>
      <c r="AF8" s="160"/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</row>
    <row r="9" spans="1:115" s="162" customFormat="1" ht="12" customHeight="1" x14ac:dyDescent="0.25">
      <c r="A9" s="250"/>
      <c r="B9" s="209"/>
      <c r="C9" s="251"/>
      <c r="D9" s="260"/>
      <c r="E9" s="199"/>
      <c r="F9" s="200"/>
      <c r="G9" s="261"/>
      <c r="H9" s="275"/>
      <c r="I9" s="173"/>
      <c r="J9" s="173"/>
      <c r="K9" s="173"/>
      <c r="L9" s="174"/>
      <c r="M9" s="173"/>
      <c r="N9" s="276"/>
      <c r="O9" s="287"/>
      <c r="P9" s="177"/>
      <c r="Q9" s="177"/>
      <c r="R9" s="177"/>
      <c r="S9" s="177"/>
      <c r="T9" s="210"/>
      <c r="U9" s="177"/>
      <c r="V9" s="178"/>
      <c r="W9" s="177"/>
      <c r="X9" s="177"/>
      <c r="Y9" s="177"/>
      <c r="Z9" s="177"/>
      <c r="AA9" s="288"/>
      <c r="AB9" s="458"/>
      <c r="AC9" s="453"/>
      <c r="AD9" s="160"/>
      <c r="AE9" s="160"/>
      <c r="AF9" s="160"/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</row>
    <row r="10" spans="1:115" s="162" customFormat="1" ht="12" customHeight="1" x14ac:dyDescent="0.25">
      <c r="A10" s="250"/>
      <c r="B10" s="209"/>
      <c r="C10" s="251"/>
      <c r="D10" s="260"/>
      <c r="E10" s="199"/>
      <c r="F10" s="200"/>
      <c r="G10" s="261"/>
      <c r="H10" s="275"/>
      <c r="I10" s="173"/>
      <c r="J10" s="173"/>
      <c r="K10" s="173"/>
      <c r="L10" s="174"/>
      <c r="M10" s="173"/>
      <c r="N10" s="276"/>
      <c r="O10" s="287"/>
      <c r="P10" s="177"/>
      <c r="Q10" s="177"/>
      <c r="R10" s="177"/>
      <c r="S10" s="177"/>
      <c r="T10" s="210"/>
      <c r="U10" s="177"/>
      <c r="V10" s="178"/>
      <c r="W10" s="177"/>
      <c r="X10" s="177"/>
      <c r="Y10" s="177"/>
      <c r="Z10" s="177"/>
      <c r="AA10" s="288"/>
      <c r="AB10" s="458"/>
      <c r="AC10" s="453"/>
      <c r="AD10" s="160"/>
      <c r="AE10" s="160"/>
      <c r="AF10" s="160"/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</row>
    <row r="11" spans="1:115" s="162" customFormat="1" ht="12" customHeight="1" x14ac:dyDescent="0.25">
      <c r="A11" s="250"/>
      <c r="B11" s="209"/>
      <c r="C11" s="251"/>
      <c r="D11" s="260"/>
      <c r="E11" s="199"/>
      <c r="F11" s="200"/>
      <c r="G11" s="261"/>
      <c r="H11" s="275"/>
      <c r="I11" s="173"/>
      <c r="J11" s="173"/>
      <c r="K11" s="173"/>
      <c r="L11" s="174"/>
      <c r="M11" s="173"/>
      <c r="N11" s="276"/>
      <c r="O11" s="287"/>
      <c r="P11" s="177"/>
      <c r="Q11" s="177"/>
      <c r="R11" s="177"/>
      <c r="S11" s="177"/>
      <c r="T11" s="210"/>
      <c r="U11" s="177"/>
      <c r="V11" s="178"/>
      <c r="W11" s="177"/>
      <c r="X11" s="177"/>
      <c r="Y11" s="177"/>
      <c r="Z11" s="177"/>
      <c r="AA11" s="288"/>
      <c r="AB11" s="458"/>
      <c r="AC11" s="453"/>
      <c r="AD11" s="160"/>
      <c r="AE11" s="160"/>
      <c r="AF11" s="160"/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</row>
    <row r="12" spans="1:115" s="162" customFormat="1" ht="12" customHeight="1" x14ac:dyDescent="0.25">
      <c r="A12" s="250"/>
      <c r="B12" s="209"/>
      <c r="C12" s="251"/>
      <c r="D12" s="260"/>
      <c r="E12" s="199"/>
      <c r="F12" s="200"/>
      <c r="G12" s="261"/>
      <c r="H12" s="275"/>
      <c r="I12" s="173"/>
      <c r="J12" s="173"/>
      <c r="K12" s="173"/>
      <c r="L12" s="174"/>
      <c r="M12" s="173"/>
      <c r="N12" s="276"/>
      <c r="O12" s="287"/>
      <c r="P12" s="177"/>
      <c r="Q12" s="177"/>
      <c r="R12" s="177"/>
      <c r="S12" s="177"/>
      <c r="T12" s="210"/>
      <c r="U12" s="177"/>
      <c r="V12" s="178"/>
      <c r="W12" s="177"/>
      <c r="X12" s="177"/>
      <c r="Y12" s="177"/>
      <c r="Z12" s="177"/>
      <c r="AA12" s="288"/>
      <c r="AB12" s="458"/>
      <c r="AC12" s="453"/>
      <c r="AD12" s="160"/>
      <c r="AE12" s="160"/>
      <c r="AF12" s="160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</row>
    <row r="13" spans="1:115" s="162" customFormat="1" ht="12" customHeight="1" x14ac:dyDescent="0.25">
      <c r="A13" s="250"/>
      <c r="B13" s="209"/>
      <c r="C13" s="251"/>
      <c r="D13" s="260"/>
      <c r="E13" s="199"/>
      <c r="F13" s="200"/>
      <c r="G13" s="261"/>
      <c r="H13" s="275"/>
      <c r="I13" s="173"/>
      <c r="J13" s="173"/>
      <c r="K13" s="173"/>
      <c r="L13" s="174"/>
      <c r="M13" s="173"/>
      <c r="N13" s="276"/>
      <c r="O13" s="287"/>
      <c r="P13" s="177"/>
      <c r="Q13" s="177"/>
      <c r="R13" s="177"/>
      <c r="S13" s="177"/>
      <c r="T13" s="210"/>
      <c r="U13" s="177"/>
      <c r="V13" s="178"/>
      <c r="W13" s="177"/>
      <c r="X13" s="177"/>
      <c r="Y13" s="177"/>
      <c r="Z13" s="177"/>
      <c r="AA13" s="288"/>
      <c r="AB13" s="458"/>
      <c r="AC13" s="453"/>
      <c r="AD13" s="160"/>
      <c r="AE13" s="160"/>
      <c r="AF13" s="160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</row>
    <row r="14" spans="1:115" s="162" customFormat="1" ht="12" customHeight="1" x14ac:dyDescent="0.25">
      <c r="A14" s="250"/>
      <c r="B14" s="209"/>
      <c r="C14" s="251"/>
      <c r="D14" s="260"/>
      <c r="E14" s="199"/>
      <c r="F14" s="200"/>
      <c r="G14" s="261"/>
      <c r="H14" s="275"/>
      <c r="I14" s="173"/>
      <c r="J14" s="173"/>
      <c r="K14" s="173"/>
      <c r="L14" s="174"/>
      <c r="M14" s="173"/>
      <c r="N14" s="276"/>
      <c r="O14" s="287"/>
      <c r="P14" s="177"/>
      <c r="Q14" s="177"/>
      <c r="R14" s="177"/>
      <c r="S14" s="177"/>
      <c r="T14" s="210"/>
      <c r="U14" s="177"/>
      <c r="V14" s="178"/>
      <c r="W14" s="177"/>
      <c r="X14" s="177"/>
      <c r="Y14" s="177"/>
      <c r="Z14" s="177"/>
      <c r="AA14" s="288"/>
      <c r="AB14" s="458"/>
      <c r="AC14" s="453"/>
      <c r="AD14" s="160"/>
      <c r="AE14" s="160"/>
      <c r="AF14" s="160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</row>
    <row r="15" spans="1:115" s="162" customFormat="1" ht="12" customHeight="1" x14ac:dyDescent="0.25">
      <c r="A15" s="250"/>
      <c r="B15" s="209"/>
      <c r="C15" s="251"/>
      <c r="D15" s="260"/>
      <c r="E15" s="199"/>
      <c r="F15" s="200"/>
      <c r="G15" s="261"/>
      <c r="H15" s="275"/>
      <c r="I15" s="173"/>
      <c r="J15" s="173"/>
      <c r="K15" s="173"/>
      <c r="L15" s="174"/>
      <c r="M15" s="173"/>
      <c r="N15" s="276"/>
      <c r="O15" s="287"/>
      <c r="P15" s="177"/>
      <c r="Q15" s="177"/>
      <c r="R15" s="177"/>
      <c r="S15" s="177"/>
      <c r="T15" s="210"/>
      <c r="U15" s="177"/>
      <c r="V15" s="178"/>
      <c r="W15" s="177"/>
      <c r="X15" s="177"/>
      <c r="Y15" s="177"/>
      <c r="Z15" s="177"/>
      <c r="AA15" s="288"/>
      <c r="AB15" s="458"/>
      <c r="AC15" s="453"/>
      <c r="AD15" s="160"/>
      <c r="AE15" s="160"/>
      <c r="AF15" s="160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</row>
    <row r="16" spans="1:115" s="162" customFormat="1" ht="12" customHeight="1" x14ac:dyDescent="0.25">
      <c r="A16" s="250"/>
      <c r="B16" s="209"/>
      <c r="C16" s="251"/>
      <c r="D16" s="260"/>
      <c r="E16" s="199"/>
      <c r="F16" s="200"/>
      <c r="G16" s="261"/>
      <c r="H16" s="275"/>
      <c r="I16" s="173"/>
      <c r="J16" s="173"/>
      <c r="K16" s="173"/>
      <c r="L16" s="174"/>
      <c r="M16" s="173"/>
      <c r="N16" s="276"/>
      <c r="O16" s="287"/>
      <c r="P16" s="177"/>
      <c r="Q16" s="177"/>
      <c r="R16" s="177"/>
      <c r="S16" s="177"/>
      <c r="T16" s="210"/>
      <c r="U16" s="177"/>
      <c r="V16" s="178"/>
      <c r="W16" s="177"/>
      <c r="X16" s="177"/>
      <c r="Y16" s="177"/>
      <c r="Z16" s="177"/>
      <c r="AA16" s="288"/>
      <c r="AB16" s="458"/>
      <c r="AC16" s="453"/>
      <c r="AD16" s="160"/>
      <c r="AE16" s="160"/>
      <c r="AF16" s="160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</row>
    <row r="17" spans="1:115" s="162" customFormat="1" ht="12" customHeight="1" x14ac:dyDescent="0.25">
      <c r="A17" s="250"/>
      <c r="B17" s="209"/>
      <c r="C17" s="251"/>
      <c r="D17" s="260"/>
      <c r="E17" s="199"/>
      <c r="F17" s="200"/>
      <c r="G17" s="261"/>
      <c r="H17" s="275"/>
      <c r="I17" s="173"/>
      <c r="J17" s="173"/>
      <c r="K17" s="173"/>
      <c r="L17" s="174"/>
      <c r="M17" s="173"/>
      <c r="N17" s="276"/>
      <c r="O17" s="287"/>
      <c r="P17" s="177"/>
      <c r="Q17" s="177"/>
      <c r="R17" s="177"/>
      <c r="S17" s="177"/>
      <c r="T17" s="210"/>
      <c r="U17" s="177"/>
      <c r="V17" s="178"/>
      <c r="W17" s="177"/>
      <c r="X17" s="177"/>
      <c r="Y17" s="177"/>
      <c r="Z17" s="177"/>
      <c r="AA17" s="288"/>
      <c r="AB17" s="458"/>
      <c r="AC17" s="453"/>
      <c r="AD17" s="160"/>
      <c r="AE17" s="160"/>
      <c r="AF17" s="160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</row>
    <row r="18" spans="1:115" s="162" customFormat="1" ht="12" customHeight="1" x14ac:dyDescent="0.25">
      <c r="A18" s="250"/>
      <c r="B18" s="209"/>
      <c r="C18" s="251"/>
      <c r="D18" s="260"/>
      <c r="E18" s="199"/>
      <c r="F18" s="200"/>
      <c r="G18" s="261"/>
      <c r="H18" s="275"/>
      <c r="I18" s="173"/>
      <c r="J18" s="173"/>
      <c r="K18" s="173"/>
      <c r="L18" s="174"/>
      <c r="M18" s="173"/>
      <c r="N18" s="276"/>
      <c r="O18" s="287"/>
      <c r="P18" s="177"/>
      <c r="Q18" s="177"/>
      <c r="R18" s="177"/>
      <c r="S18" s="177"/>
      <c r="T18" s="210"/>
      <c r="U18" s="177"/>
      <c r="V18" s="178"/>
      <c r="W18" s="177"/>
      <c r="X18" s="177"/>
      <c r="Y18" s="177"/>
      <c r="Z18" s="177"/>
      <c r="AA18" s="288"/>
      <c r="AB18" s="458"/>
      <c r="AC18" s="453"/>
      <c r="AD18" s="160"/>
      <c r="AE18" s="160"/>
      <c r="AF18" s="160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</row>
    <row r="19" spans="1:115" s="162" customFormat="1" ht="12" customHeight="1" x14ac:dyDescent="0.25">
      <c r="A19" s="250"/>
      <c r="B19" s="209"/>
      <c r="C19" s="251"/>
      <c r="D19" s="260"/>
      <c r="E19" s="199"/>
      <c r="F19" s="200"/>
      <c r="G19" s="261"/>
      <c r="H19" s="275"/>
      <c r="I19" s="173"/>
      <c r="J19" s="173"/>
      <c r="K19" s="173"/>
      <c r="L19" s="174"/>
      <c r="M19" s="173"/>
      <c r="N19" s="276"/>
      <c r="O19" s="287"/>
      <c r="P19" s="177"/>
      <c r="Q19" s="177"/>
      <c r="R19" s="177"/>
      <c r="S19" s="177"/>
      <c r="T19" s="210"/>
      <c r="U19" s="177"/>
      <c r="V19" s="178"/>
      <c r="W19" s="177"/>
      <c r="X19" s="177"/>
      <c r="Y19" s="177"/>
      <c r="Z19" s="177"/>
      <c r="AA19" s="288"/>
      <c r="AB19" s="458"/>
      <c r="AC19" s="453"/>
      <c r="AD19" s="160"/>
      <c r="AE19" s="160"/>
      <c r="AF19" s="160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</row>
    <row r="20" spans="1:115" s="162" customFormat="1" ht="12" customHeight="1" x14ac:dyDescent="0.25">
      <c r="A20" s="250"/>
      <c r="B20" s="209"/>
      <c r="C20" s="251"/>
      <c r="D20" s="260"/>
      <c r="E20" s="199"/>
      <c r="F20" s="200"/>
      <c r="G20" s="261"/>
      <c r="H20" s="275"/>
      <c r="I20" s="173"/>
      <c r="J20" s="173"/>
      <c r="K20" s="173"/>
      <c r="L20" s="174"/>
      <c r="M20" s="173"/>
      <c r="N20" s="276"/>
      <c r="O20" s="287"/>
      <c r="P20" s="177"/>
      <c r="Q20" s="177"/>
      <c r="R20" s="177"/>
      <c r="S20" s="177"/>
      <c r="T20" s="210"/>
      <c r="U20" s="177"/>
      <c r="V20" s="178"/>
      <c r="W20" s="177"/>
      <c r="X20" s="177"/>
      <c r="Y20" s="177"/>
      <c r="Z20" s="177"/>
      <c r="AA20" s="288"/>
      <c r="AB20" s="458"/>
      <c r="AC20" s="453"/>
      <c r="AD20" s="160"/>
      <c r="AE20" s="160"/>
      <c r="AF20" s="160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</row>
    <row r="21" spans="1:115" s="162" customFormat="1" ht="12" customHeight="1" x14ac:dyDescent="0.25">
      <c r="A21" s="250"/>
      <c r="B21" s="209"/>
      <c r="C21" s="251"/>
      <c r="D21" s="260"/>
      <c r="E21" s="199"/>
      <c r="F21" s="200"/>
      <c r="G21" s="261"/>
      <c r="H21" s="275"/>
      <c r="I21" s="173"/>
      <c r="J21" s="173"/>
      <c r="K21" s="173"/>
      <c r="L21" s="174"/>
      <c r="M21" s="173"/>
      <c r="N21" s="276"/>
      <c r="O21" s="287"/>
      <c r="P21" s="177"/>
      <c r="Q21" s="177"/>
      <c r="R21" s="177"/>
      <c r="S21" s="177"/>
      <c r="T21" s="210"/>
      <c r="U21" s="177"/>
      <c r="V21" s="178"/>
      <c r="W21" s="177"/>
      <c r="X21" s="177"/>
      <c r="Y21" s="177"/>
      <c r="Z21" s="177"/>
      <c r="AA21" s="288"/>
      <c r="AB21" s="458"/>
      <c r="AC21" s="453"/>
      <c r="AD21" s="160"/>
      <c r="AE21" s="160"/>
      <c r="AF21" s="160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</row>
    <row r="22" spans="1:115" s="162" customFormat="1" ht="12" customHeight="1" x14ac:dyDescent="0.25">
      <c r="A22" s="250"/>
      <c r="B22" s="209"/>
      <c r="C22" s="251"/>
      <c r="D22" s="260"/>
      <c r="E22" s="199"/>
      <c r="F22" s="200"/>
      <c r="G22" s="261"/>
      <c r="H22" s="275"/>
      <c r="I22" s="173"/>
      <c r="J22" s="173"/>
      <c r="K22" s="173"/>
      <c r="L22" s="174"/>
      <c r="M22" s="173"/>
      <c r="N22" s="276"/>
      <c r="O22" s="287"/>
      <c r="P22" s="177"/>
      <c r="Q22" s="177"/>
      <c r="R22" s="177"/>
      <c r="S22" s="177"/>
      <c r="T22" s="210"/>
      <c r="U22" s="177"/>
      <c r="V22" s="178"/>
      <c r="W22" s="177"/>
      <c r="X22" s="177"/>
      <c r="Y22" s="177"/>
      <c r="Z22" s="177"/>
      <c r="AA22" s="288"/>
      <c r="AB22" s="458"/>
      <c r="AC22" s="453"/>
      <c r="AD22" s="160"/>
      <c r="AE22" s="160"/>
      <c r="AF22" s="160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</row>
    <row r="23" spans="1:115" s="162" customFormat="1" ht="12" customHeight="1" x14ac:dyDescent="0.25">
      <c r="A23" s="250"/>
      <c r="B23" s="209"/>
      <c r="C23" s="251"/>
      <c r="D23" s="260"/>
      <c r="E23" s="199"/>
      <c r="F23" s="200"/>
      <c r="G23" s="261"/>
      <c r="H23" s="275"/>
      <c r="I23" s="173"/>
      <c r="J23" s="173"/>
      <c r="K23" s="173"/>
      <c r="L23" s="174"/>
      <c r="M23" s="173"/>
      <c r="N23" s="276"/>
      <c r="O23" s="287"/>
      <c r="P23" s="177"/>
      <c r="Q23" s="177"/>
      <c r="R23" s="177"/>
      <c r="S23" s="177"/>
      <c r="T23" s="210"/>
      <c r="U23" s="177"/>
      <c r="V23" s="178"/>
      <c r="W23" s="177"/>
      <c r="X23" s="177"/>
      <c r="Y23" s="177"/>
      <c r="Z23" s="177"/>
      <c r="AA23" s="288"/>
      <c r="AB23" s="458"/>
      <c r="AC23" s="453"/>
      <c r="AD23" s="160"/>
      <c r="AE23" s="160"/>
      <c r="AF23" s="160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</row>
    <row r="24" spans="1:115" s="162" customFormat="1" ht="12" customHeight="1" x14ac:dyDescent="0.25">
      <c r="A24" s="250"/>
      <c r="B24" s="209"/>
      <c r="C24" s="251"/>
      <c r="D24" s="260"/>
      <c r="E24" s="199"/>
      <c r="F24" s="200"/>
      <c r="G24" s="261"/>
      <c r="H24" s="275"/>
      <c r="I24" s="173"/>
      <c r="J24" s="173"/>
      <c r="K24" s="173"/>
      <c r="L24" s="174"/>
      <c r="M24" s="173"/>
      <c r="N24" s="276"/>
      <c r="O24" s="287"/>
      <c r="P24" s="177"/>
      <c r="Q24" s="177"/>
      <c r="R24" s="177"/>
      <c r="S24" s="177"/>
      <c r="T24" s="210"/>
      <c r="U24" s="177"/>
      <c r="V24" s="178"/>
      <c r="W24" s="177"/>
      <c r="X24" s="177"/>
      <c r="Y24" s="177"/>
      <c r="Z24" s="177"/>
      <c r="AA24" s="288"/>
      <c r="AB24" s="458"/>
      <c r="AC24" s="453"/>
      <c r="AD24" s="160"/>
      <c r="AE24" s="160"/>
      <c r="AF24" s="160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</row>
    <row r="25" spans="1:115" s="162" customFormat="1" ht="12" customHeight="1" x14ac:dyDescent="0.25">
      <c r="A25" s="250"/>
      <c r="B25" s="209"/>
      <c r="C25" s="251"/>
      <c r="D25" s="260"/>
      <c r="E25" s="199"/>
      <c r="F25" s="200"/>
      <c r="G25" s="261"/>
      <c r="H25" s="275"/>
      <c r="I25" s="173"/>
      <c r="J25" s="173"/>
      <c r="K25" s="173"/>
      <c r="L25" s="174"/>
      <c r="M25" s="173"/>
      <c r="N25" s="276"/>
      <c r="O25" s="287"/>
      <c r="P25" s="177"/>
      <c r="Q25" s="177"/>
      <c r="R25" s="177"/>
      <c r="S25" s="177"/>
      <c r="T25" s="210"/>
      <c r="U25" s="177"/>
      <c r="V25" s="178"/>
      <c r="W25" s="177"/>
      <c r="X25" s="177"/>
      <c r="Y25" s="177"/>
      <c r="Z25" s="177"/>
      <c r="AA25" s="288"/>
      <c r="AB25" s="458"/>
      <c r="AC25" s="453"/>
      <c r="AD25" s="160"/>
      <c r="AE25" s="160"/>
      <c r="AF25" s="160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62" customFormat="1" ht="12" customHeight="1" x14ac:dyDescent="0.25">
      <c r="A26" s="250"/>
      <c r="B26" s="209"/>
      <c r="C26" s="251"/>
      <c r="D26" s="260"/>
      <c r="E26" s="199"/>
      <c r="F26" s="200"/>
      <c r="G26" s="261"/>
      <c r="H26" s="275"/>
      <c r="I26" s="173"/>
      <c r="J26" s="173"/>
      <c r="K26" s="173"/>
      <c r="L26" s="174"/>
      <c r="M26" s="173"/>
      <c r="N26" s="276"/>
      <c r="O26" s="287"/>
      <c r="P26" s="177"/>
      <c r="Q26" s="177"/>
      <c r="R26" s="177"/>
      <c r="S26" s="177"/>
      <c r="T26" s="210"/>
      <c r="U26" s="177"/>
      <c r="V26" s="178"/>
      <c r="W26" s="177"/>
      <c r="X26" s="177"/>
      <c r="Y26" s="177"/>
      <c r="Z26" s="177"/>
      <c r="AA26" s="288"/>
      <c r="AB26" s="458"/>
      <c r="AC26" s="453"/>
      <c r="AD26" s="160"/>
      <c r="AE26" s="160"/>
      <c r="AF26" s="160"/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</row>
    <row r="27" spans="1:115" s="162" customFormat="1" ht="12" customHeight="1" x14ac:dyDescent="0.25">
      <c r="A27" s="250"/>
      <c r="B27" s="209"/>
      <c r="C27" s="251"/>
      <c r="D27" s="260"/>
      <c r="E27" s="199"/>
      <c r="F27" s="200"/>
      <c r="G27" s="261"/>
      <c r="H27" s="275"/>
      <c r="I27" s="173"/>
      <c r="J27" s="173"/>
      <c r="K27" s="173"/>
      <c r="L27" s="174"/>
      <c r="M27" s="173"/>
      <c r="N27" s="276"/>
      <c r="O27" s="287"/>
      <c r="P27" s="177"/>
      <c r="Q27" s="177"/>
      <c r="R27" s="177"/>
      <c r="S27" s="177"/>
      <c r="T27" s="210"/>
      <c r="U27" s="177"/>
      <c r="V27" s="178"/>
      <c r="W27" s="177"/>
      <c r="X27" s="177"/>
      <c r="Y27" s="177"/>
      <c r="Z27" s="177"/>
      <c r="AA27" s="288"/>
      <c r="AB27" s="458"/>
      <c r="AC27" s="453"/>
      <c r="AD27" s="160"/>
      <c r="AE27" s="160"/>
      <c r="AF27" s="160"/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62" customFormat="1" ht="12" customHeight="1" x14ac:dyDescent="0.25">
      <c r="A28" s="250"/>
      <c r="B28" s="209"/>
      <c r="C28" s="251"/>
      <c r="D28" s="260"/>
      <c r="E28" s="199"/>
      <c r="F28" s="200"/>
      <c r="G28" s="261"/>
      <c r="H28" s="275"/>
      <c r="I28" s="173"/>
      <c r="J28" s="173"/>
      <c r="K28" s="173"/>
      <c r="L28" s="174"/>
      <c r="M28" s="173"/>
      <c r="N28" s="276"/>
      <c r="O28" s="287"/>
      <c r="P28" s="177"/>
      <c r="Q28" s="177"/>
      <c r="R28" s="177"/>
      <c r="S28" s="177"/>
      <c r="T28" s="210"/>
      <c r="U28" s="177"/>
      <c r="V28" s="178"/>
      <c r="W28" s="177"/>
      <c r="X28" s="177"/>
      <c r="Y28" s="177"/>
      <c r="Z28" s="177"/>
      <c r="AA28" s="288"/>
      <c r="AB28" s="458"/>
      <c r="AC28" s="453"/>
      <c r="AD28" s="160"/>
      <c r="AE28" s="160"/>
      <c r="AF28" s="160"/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</row>
    <row r="29" spans="1:115" s="162" customFormat="1" ht="12" customHeight="1" x14ac:dyDescent="0.25">
      <c r="A29" s="250"/>
      <c r="B29" s="209"/>
      <c r="C29" s="251"/>
      <c r="D29" s="260"/>
      <c r="E29" s="199"/>
      <c r="F29" s="200"/>
      <c r="G29" s="261"/>
      <c r="H29" s="275"/>
      <c r="I29" s="173"/>
      <c r="J29" s="173"/>
      <c r="K29" s="173"/>
      <c r="L29" s="174"/>
      <c r="M29" s="173"/>
      <c r="N29" s="276"/>
      <c r="O29" s="287"/>
      <c r="P29" s="177"/>
      <c r="Q29" s="177"/>
      <c r="R29" s="177"/>
      <c r="S29" s="177"/>
      <c r="T29" s="210"/>
      <c r="U29" s="177"/>
      <c r="V29" s="178"/>
      <c r="W29" s="177"/>
      <c r="X29" s="177"/>
      <c r="Y29" s="177"/>
      <c r="Z29" s="177"/>
      <c r="AA29" s="288"/>
      <c r="AB29" s="458"/>
      <c r="AC29" s="453"/>
      <c r="AD29" s="160"/>
      <c r="AE29" s="160"/>
      <c r="AF29" s="160"/>
      <c r="AG29" s="160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</row>
    <row r="30" spans="1:115" s="162" customFormat="1" ht="12" customHeight="1" x14ac:dyDescent="0.25">
      <c r="A30" s="250"/>
      <c r="B30" s="209"/>
      <c r="C30" s="251"/>
      <c r="D30" s="260"/>
      <c r="E30" s="199"/>
      <c r="F30" s="200"/>
      <c r="G30" s="261"/>
      <c r="H30" s="275"/>
      <c r="I30" s="173"/>
      <c r="J30" s="173"/>
      <c r="K30" s="173"/>
      <c r="L30" s="174"/>
      <c r="M30" s="173"/>
      <c r="N30" s="276"/>
      <c r="O30" s="287"/>
      <c r="P30" s="177"/>
      <c r="Q30" s="177"/>
      <c r="R30" s="177"/>
      <c r="S30" s="177"/>
      <c r="T30" s="210"/>
      <c r="U30" s="177"/>
      <c r="V30" s="178"/>
      <c r="W30" s="177"/>
      <c r="X30" s="177"/>
      <c r="Y30" s="177"/>
      <c r="Z30" s="177"/>
      <c r="AA30" s="288"/>
      <c r="AB30" s="458"/>
      <c r="AC30" s="453"/>
      <c r="AD30" s="160"/>
      <c r="AE30" s="160"/>
      <c r="AF30" s="160"/>
      <c r="AG30" s="160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</row>
    <row r="31" spans="1:115" s="162" customFormat="1" ht="12" customHeight="1" x14ac:dyDescent="0.25">
      <c r="A31" s="250"/>
      <c r="B31" s="209"/>
      <c r="C31" s="251"/>
      <c r="D31" s="260"/>
      <c r="E31" s="199"/>
      <c r="F31" s="200"/>
      <c r="G31" s="261"/>
      <c r="H31" s="275"/>
      <c r="I31" s="173"/>
      <c r="J31" s="173"/>
      <c r="K31" s="173"/>
      <c r="L31" s="174"/>
      <c r="M31" s="173"/>
      <c r="N31" s="276"/>
      <c r="O31" s="287"/>
      <c r="P31" s="177"/>
      <c r="Q31" s="177"/>
      <c r="R31" s="177"/>
      <c r="S31" s="177"/>
      <c r="T31" s="210"/>
      <c r="U31" s="177"/>
      <c r="V31" s="178"/>
      <c r="W31" s="177"/>
      <c r="X31" s="177"/>
      <c r="Y31" s="177"/>
      <c r="Z31" s="177"/>
      <c r="AA31" s="288"/>
      <c r="AB31" s="458"/>
      <c r="AC31" s="453"/>
      <c r="AD31" s="160"/>
      <c r="AE31" s="160"/>
      <c r="AF31" s="160"/>
      <c r="AG31" s="160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</row>
    <row r="32" spans="1:115" s="162" customFormat="1" ht="12" customHeight="1" x14ac:dyDescent="0.25">
      <c r="A32" s="250"/>
      <c r="B32" s="209"/>
      <c r="C32" s="251"/>
      <c r="D32" s="260"/>
      <c r="E32" s="199"/>
      <c r="F32" s="200"/>
      <c r="G32" s="261"/>
      <c r="H32" s="275"/>
      <c r="I32" s="173"/>
      <c r="J32" s="173"/>
      <c r="K32" s="173"/>
      <c r="L32" s="174"/>
      <c r="M32" s="173"/>
      <c r="N32" s="276"/>
      <c r="O32" s="287"/>
      <c r="P32" s="177"/>
      <c r="Q32" s="177"/>
      <c r="R32" s="177"/>
      <c r="S32" s="177"/>
      <c r="T32" s="210"/>
      <c r="U32" s="177"/>
      <c r="V32" s="178"/>
      <c r="W32" s="177"/>
      <c r="X32" s="177"/>
      <c r="Y32" s="177"/>
      <c r="Z32" s="177"/>
      <c r="AA32" s="288"/>
      <c r="AB32" s="287"/>
      <c r="AC32" s="288"/>
      <c r="AD32" s="160"/>
      <c r="AE32" s="160"/>
      <c r="AF32" s="160"/>
      <c r="AG32" s="160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</row>
    <row r="33" spans="1:115" s="162" customFormat="1" ht="12" customHeight="1" x14ac:dyDescent="0.25">
      <c r="A33" s="250"/>
      <c r="B33" s="209"/>
      <c r="C33" s="251"/>
      <c r="D33" s="260"/>
      <c r="E33" s="199"/>
      <c r="F33" s="200"/>
      <c r="G33" s="261"/>
      <c r="H33" s="275"/>
      <c r="I33" s="173"/>
      <c r="J33" s="173"/>
      <c r="K33" s="173"/>
      <c r="L33" s="174"/>
      <c r="M33" s="173"/>
      <c r="N33" s="276"/>
      <c r="O33" s="287"/>
      <c r="P33" s="177"/>
      <c r="Q33" s="177"/>
      <c r="R33" s="177"/>
      <c r="S33" s="177"/>
      <c r="T33" s="210"/>
      <c r="U33" s="177"/>
      <c r="V33" s="178"/>
      <c r="W33" s="177"/>
      <c r="X33" s="177"/>
      <c r="Y33" s="177"/>
      <c r="Z33" s="177"/>
      <c r="AA33" s="288"/>
      <c r="AB33" s="287"/>
      <c r="AC33" s="288"/>
      <c r="AD33" s="160"/>
      <c r="AE33" s="160"/>
      <c r="AF33" s="160"/>
      <c r="AG33" s="160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</row>
    <row r="34" spans="1:115" s="162" customFormat="1" ht="12" customHeight="1" x14ac:dyDescent="0.25">
      <c r="A34" s="250"/>
      <c r="B34" s="209"/>
      <c r="C34" s="251"/>
      <c r="D34" s="260"/>
      <c r="E34" s="199"/>
      <c r="F34" s="200"/>
      <c r="G34" s="261"/>
      <c r="H34" s="275"/>
      <c r="I34" s="173"/>
      <c r="J34" s="173"/>
      <c r="K34" s="173"/>
      <c r="L34" s="174"/>
      <c r="M34" s="173"/>
      <c r="N34" s="276"/>
      <c r="O34" s="287"/>
      <c r="P34" s="177"/>
      <c r="Q34" s="177"/>
      <c r="R34" s="177"/>
      <c r="S34" s="177"/>
      <c r="T34" s="210"/>
      <c r="U34" s="177"/>
      <c r="V34" s="178"/>
      <c r="W34" s="177"/>
      <c r="X34" s="177"/>
      <c r="Y34" s="177"/>
      <c r="Z34" s="177"/>
      <c r="AA34" s="288"/>
      <c r="AB34" s="458"/>
      <c r="AC34" s="453"/>
      <c r="AD34" s="160"/>
      <c r="AE34" s="160"/>
      <c r="AF34" s="160"/>
      <c r="AG34" s="160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</row>
    <row r="35" spans="1:115" s="162" customFormat="1" ht="12" customHeight="1" x14ac:dyDescent="0.25">
      <c r="A35" s="250"/>
      <c r="B35" s="209"/>
      <c r="C35" s="251"/>
      <c r="D35" s="260"/>
      <c r="E35" s="199"/>
      <c r="F35" s="200"/>
      <c r="G35" s="261"/>
      <c r="H35" s="275"/>
      <c r="I35" s="173"/>
      <c r="J35" s="173"/>
      <c r="K35" s="173"/>
      <c r="L35" s="174"/>
      <c r="M35" s="173"/>
      <c r="N35" s="276"/>
      <c r="O35" s="287"/>
      <c r="P35" s="177"/>
      <c r="Q35" s="177"/>
      <c r="R35" s="177"/>
      <c r="S35" s="177"/>
      <c r="T35" s="210"/>
      <c r="U35" s="177"/>
      <c r="V35" s="178"/>
      <c r="W35" s="177"/>
      <c r="X35" s="177"/>
      <c r="Y35" s="177"/>
      <c r="Z35" s="177"/>
      <c r="AA35" s="288"/>
      <c r="AB35" s="458"/>
      <c r="AC35" s="453"/>
      <c r="AD35" s="160"/>
      <c r="AE35" s="160"/>
      <c r="AF35" s="160"/>
      <c r="AG35" s="160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</row>
    <row r="36" spans="1:115" s="162" customFormat="1" ht="12" customHeight="1" x14ac:dyDescent="0.25">
      <c r="A36" s="250"/>
      <c r="B36" s="209"/>
      <c r="C36" s="251"/>
      <c r="D36" s="260"/>
      <c r="E36" s="199"/>
      <c r="F36" s="200"/>
      <c r="G36" s="261"/>
      <c r="H36" s="275"/>
      <c r="I36" s="173"/>
      <c r="J36" s="173"/>
      <c r="K36" s="173"/>
      <c r="L36" s="174"/>
      <c r="M36" s="173"/>
      <c r="N36" s="276"/>
      <c r="O36" s="287"/>
      <c r="P36" s="177"/>
      <c r="Q36" s="177"/>
      <c r="R36" s="177"/>
      <c r="S36" s="177"/>
      <c r="T36" s="210"/>
      <c r="U36" s="177"/>
      <c r="V36" s="178"/>
      <c r="W36" s="177"/>
      <c r="X36" s="177"/>
      <c r="Y36" s="177"/>
      <c r="Z36" s="177"/>
      <c r="AA36" s="288"/>
      <c r="AB36" s="287"/>
      <c r="AC36" s="288"/>
      <c r="AD36" s="160"/>
      <c r="AE36" s="160"/>
      <c r="AF36" s="160"/>
      <c r="AG36" s="160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</row>
    <row r="37" spans="1:115" s="162" customFormat="1" ht="12" customHeight="1" x14ac:dyDescent="0.25">
      <c r="A37" s="250"/>
      <c r="B37" s="209"/>
      <c r="C37" s="251"/>
      <c r="D37" s="260"/>
      <c r="E37" s="199"/>
      <c r="F37" s="200"/>
      <c r="G37" s="261"/>
      <c r="H37" s="275"/>
      <c r="I37" s="173"/>
      <c r="J37" s="173"/>
      <c r="K37" s="173"/>
      <c r="L37" s="174"/>
      <c r="M37" s="173"/>
      <c r="N37" s="276"/>
      <c r="O37" s="287"/>
      <c r="P37" s="177"/>
      <c r="Q37" s="177"/>
      <c r="R37" s="177"/>
      <c r="S37" s="177"/>
      <c r="T37" s="210"/>
      <c r="U37" s="177"/>
      <c r="V37" s="178"/>
      <c r="W37" s="177"/>
      <c r="X37" s="177"/>
      <c r="Y37" s="177"/>
      <c r="Z37" s="177"/>
      <c r="AA37" s="288"/>
      <c r="AB37" s="287"/>
      <c r="AC37" s="288"/>
      <c r="AD37" s="160"/>
      <c r="AE37" s="160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</row>
    <row r="38" spans="1:115" s="162" customFormat="1" ht="12" customHeight="1" x14ac:dyDescent="0.25">
      <c r="A38" s="250"/>
      <c r="B38" s="209"/>
      <c r="C38" s="251"/>
      <c r="D38" s="260"/>
      <c r="E38" s="199"/>
      <c r="F38" s="200"/>
      <c r="G38" s="261"/>
      <c r="H38" s="275"/>
      <c r="I38" s="173"/>
      <c r="J38" s="173"/>
      <c r="K38" s="173"/>
      <c r="L38" s="174"/>
      <c r="M38" s="173"/>
      <c r="N38" s="276"/>
      <c r="O38" s="287"/>
      <c r="P38" s="177"/>
      <c r="Q38" s="177"/>
      <c r="R38" s="177"/>
      <c r="S38" s="177"/>
      <c r="T38" s="210"/>
      <c r="U38" s="177"/>
      <c r="V38" s="178"/>
      <c r="W38" s="177"/>
      <c r="X38" s="177"/>
      <c r="Y38" s="177"/>
      <c r="Z38" s="177"/>
      <c r="AA38" s="288"/>
      <c r="AB38" s="458"/>
      <c r="AC38" s="453"/>
      <c r="AD38" s="160"/>
      <c r="AE38" s="160"/>
      <c r="AF38" s="160"/>
      <c r="AG38" s="160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</row>
    <row r="39" spans="1:115" s="162" customFormat="1" ht="12" customHeight="1" x14ac:dyDescent="0.25">
      <c r="A39" s="250"/>
      <c r="B39" s="209"/>
      <c r="C39" s="251"/>
      <c r="D39" s="260"/>
      <c r="E39" s="199"/>
      <c r="F39" s="200"/>
      <c r="G39" s="261"/>
      <c r="H39" s="275"/>
      <c r="I39" s="173"/>
      <c r="J39" s="173"/>
      <c r="K39" s="173"/>
      <c r="L39" s="174"/>
      <c r="M39" s="173"/>
      <c r="N39" s="276"/>
      <c r="O39" s="287"/>
      <c r="P39" s="177"/>
      <c r="Q39" s="177"/>
      <c r="R39" s="177"/>
      <c r="S39" s="177"/>
      <c r="T39" s="210"/>
      <c r="U39" s="177"/>
      <c r="V39" s="178"/>
      <c r="W39" s="177"/>
      <c r="X39" s="177"/>
      <c r="Y39" s="177"/>
      <c r="Z39" s="177"/>
      <c r="AA39" s="288"/>
      <c r="AB39" s="458"/>
      <c r="AC39" s="453"/>
      <c r="AD39" s="160"/>
      <c r="AE39" s="160"/>
      <c r="AF39" s="160"/>
      <c r="AG39" s="160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</row>
    <row r="40" spans="1:115" s="162" customFormat="1" ht="12" customHeight="1" x14ac:dyDescent="0.25">
      <c r="A40" s="250"/>
      <c r="B40" s="209"/>
      <c r="C40" s="251"/>
      <c r="D40" s="260"/>
      <c r="E40" s="199"/>
      <c r="F40" s="200"/>
      <c r="G40" s="261"/>
      <c r="H40" s="275"/>
      <c r="I40" s="173"/>
      <c r="J40" s="173"/>
      <c r="K40" s="173"/>
      <c r="L40" s="174"/>
      <c r="M40" s="173"/>
      <c r="N40" s="276"/>
      <c r="O40" s="287"/>
      <c r="P40" s="177"/>
      <c r="Q40" s="177"/>
      <c r="R40" s="177"/>
      <c r="S40" s="177"/>
      <c r="T40" s="210"/>
      <c r="U40" s="177"/>
      <c r="V40" s="178"/>
      <c r="W40" s="177"/>
      <c r="X40" s="177"/>
      <c r="Y40" s="177"/>
      <c r="Z40" s="177"/>
      <c r="AA40" s="288"/>
      <c r="AB40" s="458"/>
      <c r="AC40" s="453"/>
      <c r="AD40" s="160"/>
      <c r="AE40" s="160"/>
      <c r="AF40" s="160"/>
      <c r="AG40" s="160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</row>
    <row r="41" spans="1:115" s="162" customFormat="1" ht="12" customHeight="1" x14ac:dyDescent="0.25">
      <c r="A41" s="250"/>
      <c r="B41" s="209"/>
      <c r="C41" s="251"/>
      <c r="D41" s="260"/>
      <c r="E41" s="199"/>
      <c r="F41" s="200"/>
      <c r="G41" s="261"/>
      <c r="H41" s="275"/>
      <c r="I41" s="173"/>
      <c r="J41" s="173"/>
      <c r="K41" s="173"/>
      <c r="L41" s="174"/>
      <c r="M41" s="173"/>
      <c r="N41" s="276"/>
      <c r="O41" s="287"/>
      <c r="P41" s="177"/>
      <c r="Q41" s="177"/>
      <c r="R41" s="177"/>
      <c r="S41" s="177"/>
      <c r="T41" s="210"/>
      <c r="U41" s="177"/>
      <c r="V41" s="178"/>
      <c r="W41" s="177"/>
      <c r="X41" s="177"/>
      <c r="Y41" s="177"/>
      <c r="Z41" s="177"/>
      <c r="AA41" s="288"/>
      <c r="AB41" s="458"/>
      <c r="AC41" s="453"/>
      <c r="AD41" s="160"/>
      <c r="AE41" s="160"/>
      <c r="AF41" s="160"/>
      <c r="AG41" s="160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</row>
    <row r="42" spans="1:115" s="162" customFormat="1" ht="12" customHeight="1" x14ac:dyDescent="0.25">
      <c r="A42" s="250"/>
      <c r="B42" s="209"/>
      <c r="C42" s="251"/>
      <c r="D42" s="260"/>
      <c r="E42" s="199"/>
      <c r="F42" s="200"/>
      <c r="G42" s="261"/>
      <c r="H42" s="275"/>
      <c r="I42" s="173"/>
      <c r="J42" s="173"/>
      <c r="K42" s="173"/>
      <c r="L42" s="174"/>
      <c r="M42" s="173"/>
      <c r="N42" s="276"/>
      <c r="O42" s="287"/>
      <c r="P42" s="177"/>
      <c r="Q42" s="177"/>
      <c r="R42" s="177"/>
      <c r="S42" s="177"/>
      <c r="T42" s="210"/>
      <c r="U42" s="177"/>
      <c r="V42" s="178"/>
      <c r="W42" s="177"/>
      <c r="X42" s="177"/>
      <c r="Y42" s="177"/>
      <c r="Z42" s="177"/>
      <c r="AA42" s="288"/>
      <c r="AB42" s="458"/>
      <c r="AC42" s="453"/>
      <c r="AD42" s="160"/>
      <c r="AE42" s="160"/>
      <c r="AF42" s="160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</row>
    <row r="43" spans="1:115" s="162" customFormat="1" ht="12" customHeight="1" x14ac:dyDescent="0.25">
      <c r="A43" s="250"/>
      <c r="B43" s="209"/>
      <c r="C43" s="251"/>
      <c r="D43" s="260"/>
      <c r="E43" s="199"/>
      <c r="F43" s="200"/>
      <c r="G43" s="261"/>
      <c r="H43" s="275"/>
      <c r="I43" s="173"/>
      <c r="J43" s="173"/>
      <c r="K43" s="173"/>
      <c r="L43" s="174"/>
      <c r="M43" s="173"/>
      <c r="N43" s="276"/>
      <c r="O43" s="287"/>
      <c r="P43" s="177"/>
      <c r="Q43" s="177"/>
      <c r="R43" s="177"/>
      <c r="S43" s="177"/>
      <c r="T43" s="210"/>
      <c r="U43" s="177"/>
      <c r="V43" s="178"/>
      <c r="W43" s="177"/>
      <c r="X43" s="177"/>
      <c r="Y43" s="177"/>
      <c r="Z43" s="177"/>
      <c r="AA43" s="288"/>
      <c r="AB43" s="458"/>
      <c r="AC43" s="453"/>
      <c r="AD43" s="160"/>
      <c r="AE43" s="160"/>
      <c r="AF43" s="160"/>
      <c r="AG43" s="160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</row>
    <row r="44" spans="1:115" s="162" customFormat="1" ht="12" customHeight="1" x14ac:dyDescent="0.25">
      <c r="A44" s="250"/>
      <c r="B44" s="209"/>
      <c r="C44" s="251"/>
      <c r="D44" s="260"/>
      <c r="E44" s="199"/>
      <c r="F44" s="200"/>
      <c r="G44" s="261"/>
      <c r="H44" s="275"/>
      <c r="I44" s="173"/>
      <c r="J44" s="173"/>
      <c r="K44" s="173"/>
      <c r="L44" s="174"/>
      <c r="M44" s="173"/>
      <c r="N44" s="276"/>
      <c r="O44" s="287"/>
      <c r="P44" s="177"/>
      <c r="Q44" s="177"/>
      <c r="R44" s="177"/>
      <c r="S44" s="177"/>
      <c r="T44" s="210"/>
      <c r="U44" s="177"/>
      <c r="V44" s="178"/>
      <c r="W44" s="177"/>
      <c r="X44" s="177"/>
      <c r="Y44" s="177"/>
      <c r="Z44" s="177"/>
      <c r="AA44" s="288"/>
      <c r="AB44" s="458"/>
      <c r="AC44" s="453"/>
      <c r="AD44" s="160"/>
      <c r="AE44" s="160"/>
      <c r="AF44" s="160"/>
      <c r="AG44" s="160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</row>
    <row r="45" spans="1:115" s="162" customFormat="1" ht="12" customHeight="1" x14ac:dyDescent="0.25">
      <c r="A45" s="250"/>
      <c r="B45" s="209"/>
      <c r="C45" s="251"/>
      <c r="D45" s="260"/>
      <c r="E45" s="199"/>
      <c r="F45" s="200"/>
      <c r="G45" s="261"/>
      <c r="H45" s="275"/>
      <c r="I45" s="173"/>
      <c r="J45" s="173"/>
      <c r="K45" s="173"/>
      <c r="L45" s="174"/>
      <c r="M45" s="173"/>
      <c r="N45" s="276"/>
      <c r="O45" s="287"/>
      <c r="P45" s="177"/>
      <c r="Q45" s="177"/>
      <c r="R45" s="177"/>
      <c r="S45" s="177"/>
      <c r="T45" s="210"/>
      <c r="U45" s="177"/>
      <c r="V45" s="178"/>
      <c r="W45" s="177"/>
      <c r="X45" s="177"/>
      <c r="Y45" s="177"/>
      <c r="Z45" s="177"/>
      <c r="AA45" s="288"/>
      <c r="AB45" s="458"/>
      <c r="AC45" s="453"/>
      <c r="AD45" s="160"/>
      <c r="AE45" s="160"/>
      <c r="AF45" s="160"/>
      <c r="AG45" s="160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</row>
    <row r="46" spans="1:115" s="162" customFormat="1" ht="12" customHeight="1" x14ac:dyDescent="0.25">
      <c r="A46" s="250"/>
      <c r="B46" s="209"/>
      <c r="C46" s="251"/>
      <c r="D46" s="260"/>
      <c r="E46" s="199"/>
      <c r="F46" s="200"/>
      <c r="G46" s="261"/>
      <c r="H46" s="275"/>
      <c r="I46" s="173"/>
      <c r="J46" s="173"/>
      <c r="K46" s="173"/>
      <c r="L46" s="174"/>
      <c r="M46" s="173"/>
      <c r="N46" s="276"/>
      <c r="O46" s="287"/>
      <c r="P46" s="177"/>
      <c r="Q46" s="177"/>
      <c r="R46" s="177"/>
      <c r="S46" s="177"/>
      <c r="T46" s="210"/>
      <c r="U46" s="177"/>
      <c r="V46" s="178"/>
      <c r="W46" s="177"/>
      <c r="X46" s="177"/>
      <c r="Y46" s="177"/>
      <c r="Z46" s="177"/>
      <c r="AA46" s="288"/>
      <c r="AB46" s="458"/>
      <c r="AC46" s="453"/>
      <c r="AD46" s="160"/>
      <c r="AE46" s="160"/>
      <c r="AF46" s="160"/>
      <c r="AG46" s="160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</row>
    <row r="47" spans="1:115" s="162" customFormat="1" ht="12" customHeight="1" x14ac:dyDescent="0.25">
      <c r="A47" s="250"/>
      <c r="B47" s="209"/>
      <c r="C47" s="251"/>
      <c r="D47" s="260"/>
      <c r="E47" s="199"/>
      <c r="F47" s="200"/>
      <c r="G47" s="261"/>
      <c r="H47" s="275"/>
      <c r="I47" s="173"/>
      <c r="J47" s="173"/>
      <c r="K47" s="173"/>
      <c r="L47" s="174"/>
      <c r="M47" s="173"/>
      <c r="N47" s="276"/>
      <c r="O47" s="287"/>
      <c r="P47" s="177"/>
      <c r="Q47" s="177"/>
      <c r="R47" s="177"/>
      <c r="S47" s="177"/>
      <c r="T47" s="210"/>
      <c r="U47" s="177"/>
      <c r="V47" s="178"/>
      <c r="W47" s="177"/>
      <c r="X47" s="177"/>
      <c r="Y47" s="177"/>
      <c r="Z47" s="177"/>
      <c r="AA47" s="288"/>
      <c r="AB47" s="458"/>
      <c r="AC47" s="453"/>
      <c r="AD47" s="160"/>
      <c r="AE47" s="160"/>
      <c r="AF47" s="160"/>
      <c r="AG47" s="160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</row>
    <row r="48" spans="1:115" s="162" customFormat="1" ht="12" customHeight="1" x14ac:dyDescent="0.25">
      <c r="A48" s="250"/>
      <c r="B48" s="209"/>
      <c r="C48" s="251"/>
      <c r="D48" s="260"/>
      <c r="E48" s="199"/>
      <c r="F48" s="200"/>
      <c r="G48" s="261"/>
      <c r="H48" s="275"/>
      <c r="I48" s="173"/>
      <c r="J48" s="173"/>
      <c r="K48" s="173"/>
      <c r="L48" s="174"/>
      <c r="M48" s="173"/>
      <c r="N48" s="276"/>
      <c r="O48" s="287"/>
      <c r="P48" s="177"/>
      <c r="Q48" s="177"/>
      <c r="R48" s="177"/>
      <c r="S48" s="177"/>
      <c r="T48" s="210"/>
      <c r="U48" s="177"/>
      <c r="V48" s="178"/>
      <c r="W48" s="177"/>
      <c r="X48" s="177"/>
      <c r="Y48" s="177"/>
      <c r="Z48" s="177"/>
      <c r="AA48" s="288"/>
      <c r="AB48" s="458"/>
      <c r="AC48" s="453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</row>
    <row r="49" spans="1:115" s="162" customFormat="1" ht="12" customHeight="1" x14ac:dyDescent="0.25">
      <c r="A49" s="250"/>
      <c r="B49" s="209"/>
      <c r="C49" s="251"/>
      <c r="D49" s="260"/>
      <c r="E49" s="199"/>
      <c r="F49" s="200"/>
      <c r="G49" s="261"/>
      <c r="H49" s="275"/>
      <c r="I49" s="173"/>
      <c r="J49" s="173"/>
      <c r="K49" s="173"/>
      <c r="L49" s="174"/>
      <c r="M49" s="173"/>
      <c r="N49" s="276"/>
      <c r="O49" s="287"/>
      <c r="P49" s="177"/>
      <c r="Q49" s="177"/>
      <c r="R49" s="177"/>
      <c r="S49" s="177"/>
      <c r="T49" s="210"/>
      <c r="U49" s="177"/>
      <c r="V49" s="178"/>
      <c r="W49" s="177"/>
      <c r="X49" s="177"/>
      <c r="Y49" s="177"/>
      <c r="Z49" s="177"/>
      <c r="AA49" s="288"/>
      <c r="AB49" s="458"/>
      <c r="AC49" s="453"/>
      <c r="AD49" s="160"/>
      <c r="AE49" s="160"/>
      <c r="AF49" s="160"/>
      <c r="AG49" s="160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</row>
    <row r="50" spans="1:115" s="162" customFormat="1" ht="12" customHeight="1" x14ac:dyDescent="0.25">
      <c r="A50" s="250"/>
      <c r="B50" s="209"/>
      <c r="C50" s="251"/>
      <c r="D50" s="260"/>
      <c r="E50" s="199"/>
      <c r="F50" s="200"/>
      <c r="G50" s="261"/>
      <c r="H50" s="275"/>
      <c r="I50" s="173"/>
      <c r="J50" s="173"/>
      <c r="K50" s="173"/>
      <c r="L50" s="174"/>
      <c r="M50" s="173"/>
      <c r="N50" s="276"/>
      <c r="O50" s="287"/>
      <c r="P50" s="177"/>
      <c r="Q50" s="177"/>
      <c r="R50" s="177"/>
      <c r="S50" s="177"/>
      <c r="T50" s="210"/>
      <c r="U50" s="177"/>
      <c r="V50" s="178"/>
      <c r="W50" s="177"/>
      <c r="X50" s="177"/>
      <c r="Y50" s="177"/>
      <c r="Z50" s="177"/>
      <c r="AA50" s="288"/>
      <c r="AB50" s="458"/>
      <c r="AC50" s="453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</row>
    <row r="51" spans="1:115" s="162" customFormat="1" ht="12" customHeight="1" x14ac:dyDescent="0.25">
      <c r="A51" s="250"/>
      <c r="B51" s="209"/>
      <c r="C51" s="251"/>
      <c r="D51" s="260"/>
      <c r="E51" s="199"/>
      <c r="F51" s="200"/>
      <c r="G51" s="261"/>
      <c r="H51" s="275"/>
      <c r="I51" s="173"/>
      <c r="J51" s="173"/>
      <c r="K51" s="173"/>
      <c r="L51" s="174"/>
      <c r="M51" s="173"/>
      <c r="N51" s="276"/>
      <c r="O51" s="287"/>
      <c r="P51" s="177"/>
      <c r="Q51" s="177"/>
      <c r="R51" s="177"/>
      <c r="S51" s="177"/>
      <c r="T51" s="210"/>
      <c r="U51" s="177"/>
      <c r="V51" s="178"/>
      <c r="W51" s="177"/>
      <c r="X51" s="177"/>
      <c r="Y51" s="177"/>
      <c r="Z51" s="177"/>
      <c r="AA51" s="288"/>
      <c r="AB51" s="458"/>
      <c r="AC51" s="453"/>
      <c r="AD51" s="160"/>
      <c r="AE51" s="160"/>
      <c r="AF51" s="160"/>
      <c r="AG51" s="160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</row>
    <row r="52" spans="1:115" s="162" customFormat="1" ht="12" customHeight="1" x14ac:dyDescent="0.25">
      <c r="A52" s="250"/>
      <c r="B52" s="209"/>
      <c r="C52" s="251"/>
      <c r="D52" s="260"/>
      <c r="E52" s="199"/>
      <c r="F52" s="200"/>
      <c r="G52" s="261"/>
      <c r="H52" s="275"/>
      <c r="I52" s="173"/>
      <c r="J52" s="173"/>
      <c r="K52" s="173"/>
      <c r="L52" s="174"/>
      <c r="M52" s="173"/>
      <c r="N52" s="276"/>
      <c r="O52" s="287"/>
      <c r="P52" s="177"/>
      <c r="Q52" s="177"/>
      <c r="R52" s="177"/>
      <c r="S52" s="177"/>
      <c r="T52" s="210"/>
      <c r="U52" s="177"/>
      <c r="V52" s="178"/>
      <c r="W52" s="177"/>
      <c r="X52" s="177"/>
      <c r="Y52" s="177"/>
      <c r="Z52" s="177"/>
      <c r="AA52" s="288"/>
      <c r="AB52" s="458"/>
      <c r="AC52" s="453"/>
      <c r="AD52" s="160"/>
      <c r="AE52" s="160"/>
      <c r="AF52" s="160"/>
      <c r="AG52" s="160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</row>
    <row r="53" spans="1:115" s="162" customFormat="1" ht="12" customHeight="1" x14ac:dyDescent="0.25">
      <c r="A53" s="250"/>
      <c r="B53" s="209"/>
      <c r="C53" s="251"/>
      <c r="D53" s="260"/>
      <c r="E53" s="199"/>
      <c r="F53" s="200"/>
      <c r="G53" s="261"/>
      <c r="H53" s="275"/>
      <c r="I53" s="173"/>
      <c r="J53" s="173"/>
      <c r="K53" s="173"/>
      <c r="L53" s="174"/>
      <c r="M53" s="173"/>
      <c r="N53" s="276"/>
      <c r="O53" s="287"/>
      <c r="P53" s="177"/>
      <c r="Q53" s="177"/>
      <c r="R53" s="177"/>
      <c r="S53" s="177"/>
      <c r="T53" s="210"/>
      <c r="U53" s="177"/>
      <c r="V53" s="178"/>
      <c r="W53" s="177"/>
      <c r="X53" s="177"/>
      <c r="Y53" s="177"/>
      <c r="Z53" s="177"/>
      <c r="AA53" s="288"/>
      <c r="AB53" s="458"/>
      <c r="AC53" s="453"/>
      <c r="AD53" s="160"/>
      <c r="AE53" s="160"/>
      <c r="AF53" s="160"/>
      <c r="AG53" s="160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</row>
    <row r="54" spans="1:115" s="162" customFormat="1" ht="12" customHeight="1" x14ac:dyDescent="0.25">
      <c r="A54" s="250"/>
      <c r="B54" s="209"/>
      <c r="C54" s="251"/>
      <c r="D54" s="260"/>
      <c r="E54" s="199"/>
      <c r="F54" s="200"/>
      <c r="G54" s="261"/>
      <c r="H54" s="275"/>
      <c r="I54" s="173"/>
      <c r="J54" s="173"/>
      <c r="K54" s="173"/>
      <c r="L54" s="174"/>
      <c r="M54" s="173"/>
      <c r="N54" s="276"/>
      <c r="O54" s="287"/>
      <c r="P54" s="177"/>
      <c r="Q54" s="177"/>
      <c r="R54" s="177"/>
      <c r="S54" s="177"/>
      <c r="T54" s="210"/>
      <c r="U54" s="177"/>
      <c r="V54" s="178"/>
      <c r="W54" s="177"/>
      <c r="X54" s="177"/>
      <c r="Y54" s="177"/>
      <c r="Z54" s="177"/>
      <c r="AA54" s="288"/>
      <c r="AB54" s="458"/>
      <c r="AC54" s="453"/>
      <c r="AD54" s="160"/>
      <c r="AE54" s="160"/>
      <c r="AF54" s="160"/>
      <c r="AG54" s="160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</row>
    <row r="55" spans="1:115" s="162" customFormat="1" ht="12" customHeight="1" x14ac:dyDescent="0.25">
      <c r="A55" s="250"/>
      <c r="B55" s="209"/>
      <c r="C55" s="251"/>
      <c r="D55" s="260"/>
      <c r="E55" s="199"/>
      <c r="F55" s="200"/>
      <c r="G55" s="261"/>
      <c r="H55" s="275"/>
      <c r="I55" s="173"/>
      <c r="J55" s="173"/>
      <c r="K55" s="173"/>
      <c r="L55" s="174"/>
      <c r="M55" s="173"/>
      <c r="N55" s="276"/>
      <c r="O55" s="287"/>
      <c r="P55" s="177"/>
      <c r="Q55" s="177"/>
      <c r="R55" s="177"/>
      <c r="S55" s="177"/>
      <c r="T55" s="210"/>
      <c r="U55" s="177"/>
      <c r="V55" s="178"/>
      <c r="W55" s="177"/>
      <c r="X55" s="177"/>
      <c r="Y55" s="177"/>
      <c r="Z55" s="177"/>
      <c r="AA55" s="288"/>
      <c r="AB55" s="458"/>
      <c r="AC55" s="453"/>
      <c r="AD55" s="160"/>
      <c r="AE55" s="160"/>
      <c r="AF55" s="160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</row>
    <row r="56" spans="1:115" s="162" customFormat="1" ht="12" customHeight="1" x14ac:dyDescent="0.25">
      <c r="A56" s="250"/>
      <c r="B56" s="209"/>
      <c r="C56" s="251"/>
      <c r="D56" s="260"/>
      <c r="E56" s="199"/>
      <c r="F56" s="200"/>
      <c r="G56" s="261"/>
      <c r="H56" s="275"/>
      <c r="I56" s="173"/>
      <c r="J56" s="173"/>
      <c r="K56" s="173"/>
      <c r="L56" s="174"/>
      <c r="M56" s="173"/>
      <c r="N56" s="276"/>
      <c r="O56" s="287"/>
      <c r="P56" s="177"/>
      <c r="Q56" s="177"/>
      <c r="R56" s="177"/>
      <c r="S56" s="177"/>
      <c r="T56" s="210"/>
      <c r="U56" s="177"/>
      <c r="V56" s="178"/>
      <c r="W56" s="177"/>
      <c r="X56" s="177"/>
      <c r="Y56" s="177"/>
      <c r="Z56" s="177"/>
      <c r="AA56" s="288"/>
      <c r="AB56" s="458"/>
      <c r="AC56" s="453"/>
      <c r="AD56" s="160"/>
      <c r="AE56" s="160"/>
      <c r="AF56" s="160"/>
      <c r="AG56" s="160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</row>
    <row r="57" spans="1:115" s="162" customFormat="1" ht="12" customHeight="1" x14ac:dyDescent="0.25">
      <c r="A57" s="250"/>
      <c r="B57" s="209"/>
      <c r="C57" s="251"/>
      <c r="D57" s="260"/>
      <c r="E57" s="199"/>
      <c r="F57" s="200"/>
      <c r="G57" s="261"/>
      <c r="H57" s="275"/>
      <c r="I57" s="173"/>
      <c r="J57" s="173"/>
      <c r="K57" s="173"/>
      <c r="L57" s="174"/>
      <c r="M57" s="173"/>
      <c r="N57" s="276"/>
      <c r="O57" s="287"/>
      <c r="P57" s="177"/>
      <c r="Q57" s="177"/>
      <c r="R57" s="177"/>
      <c r="S57" s="177"/>
      <c r="T57" s="210"/>
      <c r="U57" s="177"/>
      <c r="V57" s="178"/>
      <c r="W57" s="177"/>
      <c r="X57" s="177"/>
      <c r="Y57" s="177"/>
      <c r="Z57" s="177"/>
      <c r="AA57" s="288"/>
      <c r="AB57" s="458"/>
      <c r="AC57" s="453"/>
      <c r="AD57" s="160"/>
      <c r="AE57" s="160"/>
      <c r="AF57" s="160"/>
      <c r="AG57" s="160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</row>
    <row r="58" spans="1:115" s="162" customFormat="1" ht="12" customHeight="1" x14ac:dyDescent="0.25">
      <c r="A58" s="250"/>
      <c r="B58" s="209"/>
      <c r="C58" s="251"/>
      <c r="D58" s="260"/>
      <c r="E58" s="199"/>
      <c r="F58" s="200"/>
      <c r="G58" s="261"/>
      <c r="H58" s="275"/>
      <c r="I58" s="173"/>
      <c r="J58" s="173"/>
      <c r="K58" s="173"/>
      <c r="L58" s="174"/>
      <c r="M58" s="173"/>
      <c r="N58" s="276"/>
      <c r="O58" s="287"/>
      <c r="P58" s="177"/>
      <c r="Q58" s="177"/>
      <c r="R58" s="177"/>
      <c r="S58" s="177"/>
      <c r="T58" s="210"/>
      <c r="U58" s="177"/>
      <c r="V58" s="178"/>
      <c r="W58" s="177"/>
      <c r="X58" s="177"/>
      <c r="Y58" s="177"/>
      <c r="Z58" s="177"/>
      <c r="AA58" s="288"/>
      <c r="AB58" s="458"/>
      <c r="AC58" s="453"/>
      <c r="AD58" s="160"/>
      <c r="AE58" s="160"/>
      <c r="AF58" s="160"/>
      <c r="AG58" s="160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</row>
    <row r="59" spans="1:115" s="162" customFormat="1" ht="12" customHeight="1" x14ac:dyDescent="0.25">
      <c r="A59" s="250"/>
      <c r="B59" s="209"/>
      <c r="C59" s="251"/>
      <c r="D59" s="260"/>
      <c r="E59" s="199"/>
      <c r="F59" s="200"/>
      <c r="G59" s="261"/>
      <c r="H59" s="275"/>
      <c r="I59" s="173"/>
      <c r="J59" s="173"/>
      <c r="K59" s="173"/>
      <c r="L59" s="174"/>
      <c r="M59" s="173"/>
      <c r="N59" s="276"/>
      <c r="O59" s="287"/>
      <c r="P59" s="177"/>
      <c r="Q59" s="177"/>
      <c r="R59" s="177"/>
      <c r="S59" s="177"/>
      <c r="T59" s="210"/>
      <c r="U59" s="177"/>
      <c r="V59" s="178"/>
      <c r="W59" s="177"/>
      <c r="X59" s="177"/>
      <c r="Y59" s="177"/>
      <c r="Z59" s="177"/>
      <c r="AA59" s="288"/>
      <c r="AB59" s="458"/>
      <c r="AC59" s="453"/>
      <c r="AD59" s="160"/>
      <c r="AE59" s="160"/>
      <c r="AF59" s="160"/>
      <c r="AG59" s="160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</row>
    <row r="60" spans="1:115" s="162" customFormat="1" ht="12" customHeight="1" x14ac:dyDescent="0.25">
      <c r="A60" s="250"/>
      <c r="B60" s="209"/>
      <c r="C60" s="251"/>
      <c r="D60" s="260"/>
      <c r="E60" s="199"/>
      <c r="F60" s="200"/>
      <c r="G60" s="261"/>
      <c r="H60" s="275"/>
      <c r="I60" s="173"/>
      <c r="J60" s="173"/>
      <c r="K60" s="173"/>
      <c r="L60" s="174"/>
      <c r="M60" s="173"/>
      <c r="N60" s="276"/>
      <c r="O60" s="287"/>
      <c r="P60" s="177"/>
      <c r="Q60" s="177"/>
      <c r="R60" s="177"/>
      <c r="S60" s="177"/>
      <c r="T60" s="210"/>
      <c r="U60" s="177"/>
      <c r="V60" s="178"/>
      <c r="W60" s="177"/>
      <c r="X60" s="177"/>
      <c r="Y60" s="177"/>
      <c r="Z60" s="177"/>
      <c r="AA60" s="288"/>
      <c r="AB60" s="458"/>
      <c r="AC60" s="453"/>
      <c r="AD60" s="160"/>
      <c r="AE60" s="160"/>
      <c r="AF60" s="160"/>
      <c r="AG60" s="160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</row>
    <row r="61" spans="1:115" s="162" customFormat="1" ht="12" customHeight="1" x14ac:dyDescent="0.25">
      <c r="A61" s="250"/>
      <c r="B61" s="209"/>
      <c r="C61" s="251"/>
      <c r="D61" s="260"/>
      <c r="E61" s="199"/>
      <c r="F61" s="200"/>
      <c r="G61" s="261"/>
      <c r="H61" s="275"/>
      <c r="I61" s="173"/>
      <c r="J61" s="173"/>
      <c r="K61" s="173"/>
      <c r="L61" s="174"/>
      <c r="M61" s="173"/>
      <c r="N61" s="276"/>
      <c r="O61" s="287"/>
      <c r="P61" s="177"/>
      <c r="Q61" s="177"/>
      <c r="R61" s="177"/>
      <c r="S61" s="177"/>
      <c r="T61" s="210"/>
      <c r="U61" s="177"/>
      <c r="V61" s="178"/>
      <c r="W61" s="177"/>
      <c r="X61" s="177"/>
      <c r="Y61" s="177"/>
      <c r="Z61" s="177"/>
      <c r="AA61" s="288"/>
      <c r="AB61" s="458"/>
      <c r="AC61" s="453"/>
      <c r="AD61" s="160"/>
      <c r="AE61" s="160"/>
      <c r="AF61" s="160"/>
      <c r="AG61" s="160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</row>
    <row r="62" spans="1:115" s="162" customFormat="1" ht="12" customHeight="1" x14ac:dyDescent="0.25">
      <c r="A62" s="250"/>
      <c r="B62" s="209"/>
      <c r="C62" s="251"/>
      <c r="D62" s="260"/>
      <c r="E62" s="199"/>
      <c r="F62" s="200"/>
      <c r="G62" s="261"/>
      <c r="H62" s="275"/>
      <c r="I62" s="173"/>
      <c r="J62" s="173"/>
      <c r="K62" s="173"/>
      <c r="L62" s="174"/>
      <c r="M62" s="173"/>
      <c r="N62" s="276"/>
      <c r="O62" s="287"/>
      <c r="P62" s="177"/>
      <c r="Q62" s="177"/>
      <c r="R62" s="177"/>
      <c r="S62" s="177"/>
      <c r="T62" s="210"/>
      <c r="U62" s="177"/>
      <c r="V62" s="178"/>
      <c r="W62" s="177"/>
      <c r="X62" s="177"/>
      <c r="Y62" s="177"/>
      <c r="Z62" s="177"/>
      <c r="AA62" s="288"/>
      <c r="AB62" s="458"/>
      <c r="AC62" s="453"/>
      <c r="AD62" s="160"/>
      <c r="AE62" s="160"/>
      <c r="AF62" s="160"/>
      <c r="AG62" s="160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</row>
    <row r="63" spans="1:115" s="162" customFormat="1" ht="12" customHeight="1" x14ac:dyDescent="0.25">
      <c r="A63" s="250"/>
      <c r="B63" s="209"/>
      <c r="C63" s="251"/>
      <c r="D63" s="260"/>
      <c r="E63" s="199"/>
      <c r="F63" s="200"/>
      <c r="G63" s="261"/>
      <c r="H63" s="275"/>
      <c r="I63" s="173"/>
      <c r="J63" s="173"/>
      <c r="K63" s="173"/>
      <c r="L63" s="174"/>
      <c r="M63" s="173"/>
      <c r="N63" s="276"/>
      <c r="O63" s="287"/>
      <c r="P63" s="177"/>
      <c r="Q63" s="177"/>
      <c r="R63" s="177"/>
      <c r="S63" s="177"/>
      <c r="T63" s="210"/>
      <c r="U63" s="177"/>
      <c r="V63" s="178"/>
      <c r="W63" s="177"/>
      <c r="X63" s="177"/>
      <c r="Y63" s="177"/>
      <c r="Z63" s="177"/>
      <c r="AA63" s="288"/>
      <c r="AB63" s="458"/>
      <c r="AC63" s="453"/>
      <c r="AD63" s="160"/>
      <c r="AE63" s="160"/>
      <c r="AF63" s="160"/>
      <c r="AG63" s="160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</row>
    <row r="64" spans="1:115" s="162" customFormat="1" ht="12" customHeight="1" x14ac:dyDescent="0.25">
      <c r="A64" s="250"/>
      <c r="B64" s="209"/>
      <c r="C64" s="251"/>
      <c r="D64" s="260"/>
      <c r="E64" s="199"/>
      <c r="F64" s="200"/>
      <c r="G64" s="261"/>
      <c r="H64" s="275"/>
      <c r="I64" s="173"/>
      <c r="J64" s="173"/>
      <c r="K64" s="173"/>
      <c r="L64" s="174"/>
      <c r="M64" s="173"/>
      <c r="N64" s="276"/>
      <c r="O64" s="287"/>
      <c r="P64" s="177"/>
      <c r="Q64" s="177"/>
      <c r="R64" s="177"/>
      <c r="S64" s="177"/>
      <c r="T64" s="210"/>
      <c r="U64" s="177"/>
      <c r="V64" s="178"/>
      <c r="W64" s="177"/>
      <c r="X64" s="177"/>
      <c r="Y64" s="177"/>
      <c r="Z64" s="177"/>
      <c r="AA64" s="288"/>
      <c r="AB64" s="458"/>
      <c r="AC64" s="453"/>
      <c r="AD64" s="160"/>
      <c r="AE64" s="160"/>
      <c r="AF64" s="160"/>
      <c r="AG64" s="160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</row>
    <row r="65" spans="1:115" s="162" customFormat="1" ht="12" customHeight="1" x14ac:dyDescent="0.25">
      <c r="A65" s="250"/>
      <c r="B65" s="209"/>
      <c r="C65" s="251"/>
      <c r="D65" s="260"/>
      <c r="E65" s="199"/>
      <c r="F65" s="200"/>
      <c r="G65" s="261"/>
      <c r="H65" s="275"/>
      <c r="I65" s="173"/>
      <c r="J65" s="173"/>
      <c r="K65" s="173"/>
      <c r="L65" s="174"/>
      <c r="M65" s="173"/>
      <c r="N65" s="276"/>
      <c r="O65" s="287"/>
      <c r="P65" s="177"/>
      <c r="Q65" s="177"/>
      <c r="R65" s="177"/>
      <c r="S65" s="177"/>
      <c r="T65" s="210"/>
      <c r="U65" s="177"/>
      <c r="V65" s="178"/>
      <c r="W65" s="177"/>
      <c r="X65" s="177"/>
      <c r="Y65" s="177"/>
      <c r="Z65" s="177"/>
      <c r="AA65" s="288"/>
      <c r="AB65" s="458"/>
      <c r="AC65" s="453"/>
      <c r="AD65" s="160"/>
      <c r="AE65" s="160"/>
      <c r="AF65" s="160"/>
      <c r="AG65" s="160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</row>
    <row r="66" spans="1:115" s="162" customFormat="1" ht="12" customHeight="1" x14ac:dyDescent="0.25">
      <c r="A66" s="250"/>
      <c r="B66" s="209"/>
      <c r="C66" s="251"/>
      <c r="D66" s="260"/>
      <c r="E66" s="199"/>
      <c r="F66" s="200"/>
      <c r="G66" s="261"/>
      <c r="H66" s="275"/>
      <c r="I66" s="173"/>
      <c r="J66" s="173"/>
      <c r="K66" s="173"/>
      <c r="L66" s="174"/>
      <c r="M66" s="173"/>
      <c r="N66" s="276"/>
      <c r="O66" s="287"/>
      <c r="P66" s="177"/>
      <c r="Q66" s="177"/>
      <c r="R66" s="177"/>
      <c r="S66" s="177"/>
      <c r="T66" s="210"/>
      <c r="U66" s="177"/>
      <c r="V66" s="178"/>
      <c r="W66" s="177"/>
      <c r="X66" s="177"/>
      <c r="Y66" s="177"/>
      <c r="Z66" s="177"/>
      <c r="AA66" s="288"/>
      <c r="AB66" s="287"/>
      <c r="AC66" s="288"/>
      <c r="AD66" s="160"/>
      <c r="AE66" s="160"/>
      <c r="AF66" s="160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</row>
    <row r="67" spans="1:115" s="162" customFormat="1" ht="12" customHeight="1" x14ac:dyDescent="0.25">
      <c r="A67" s="250"/>
      <c r="B67" s="209"/>
      <c r="C67" s="251"/>
      <c r="D67" s="260"/>
      <c r="E67" s="199"/>
      <c r="F67" s="200"/>
      <c r="G67" s="261"/>
      <c r="H67" s="275"/>
      <c r="I67" s="173"/>
      <c r="J67" s="173"/>
      <c r="K67" s="173"/>
      <c r="L67" s="174"/>
      <c r="M67" s="173"/>
      <c r="N67" s="276"/>
      <c r="O67" s="287"/>
      <c r="P67" s="177"/>
      <c r="Q67" s="177"/>
      <c r="R67" s="177"/>
      <c r="S67" s="177"/>
      <c r="T67" s="210"/>
      <c r="U67" s="177"/>
      <c r="V67" s="178"/>
      <c r="W67" s="177"/>
      <c r="X67" s="177"/>
      <c r="Y67" s="177"/>
      <c r="Z67" s="177"/>
      <c r="AA67" s="288"/>
      <c r="AB67" s="458"/>
      <c r="AC67" s="453"/>
      <c r="AD67" s="160"/>
      <c r="AE67" s="160"/>
      <c r="AF67" s="160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</row>
    <row r="68" spans="1:115" s="162" customFormat="1" ht="12" customHeight="1" x14ac:dyDescent="0.25">
      <c r="A68" s="250"/>
      <c r="B68" s="209"/>
      <c r="C68" s="251"/>
      <c r="D68" s="260"/>
      <c r="E68" s="199"/>
      <c r="F68" s="200"/>
      <c r="G68" s="261"/>
      <c r="H68" s="275"/>
      <c r="I68" s="173"/>
      <c r="J68" s="173"/>
      <c r="K68" s="173"/>
      <c r="L68" s="174"/>
      <c r="M68" s="173"/>
      <c r="N68" s="276"/>
      <c r="O68" s="287"/>
      <c r="P68" s="177"/>
      <c r="Q68" s="177"/>
      <c r="R68" s="177"/>
      <c r="S68" s="177"/>
      <c r="T68" s="210"/>
      <c r="U68" s="177"/>
      <c r="V68" s="178"/>
      <c r="W68" s="177"/>
      <c r="X68" s="177"/>
      <c r="Y68" s="177"/>
      <c r="Z68" s="177"/>
      <c r="AA68" s="288"/>
      <c r="AB68" s="458"/>
      <c r="AC68" s="453"/>
      <c r="AD68" s="160"/>
      <c r="AE68" s="160"/>
      <c r="AF68" s="160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</row>
    <row r="69" spans="1:115" s="162" customFormat="1" ht="12" customHeight="1" x14ac:dyDescent="0.25">
      <c r="A69" s="250"/>
      <c r="B69" s="209"/>
      <c r="C69" s="251"/>
      <c r="D69" s="260"/>
      <c r="E69" s="199"/>
      <c r="F69" s="200"/>
      <c r="G69" s="261"/>
      <c r="H69" s="275"/>
      <c r="I69" s="173"/>
      <c r="J69" s="173"/>
      <c r="K69" s="173"/>
      <c r="L69" s="174"/>
      <c r="M69" s="173"/>
      <c r="N69" s="276"/>
      <c r="O69" s="287"/>
      <c r="P69" s="177"/>
      <c r="Q69" s="177"/>
      <c r="R69" s="177"/>
      <c r="S69" s="177"/>
      <c r="T69" s="210"/>
      <c r="U69" s="177"/>
      <c r="V69" s="178"/>
      <c r="W69" s="177"/>
      <c r="X69" s="177"/>
      <c r="Y69" s="177"/>
      <c r="Z69" s="177"/>
      <c r="AA69" s="288"/>
      <c r="AB69" s="458"/>
      <c r="AC69" s="453"/>
      <c r="AD69" s="160"/>
      <c r="AE69" s="160"/>
      <c r="AF69" s="160"/>
      <c r="AG69" s="160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</row>
    <row r="70" spans="1:115" s="162" customFormat="1" ht="12" customHeight="1" x14ac:dyDescent="0.25">
      <c r="A70" s="250"/>
      <c r="B70" s="209"/>
      <c r="C70" s="251"/>
      <c r="D70" s="260"/>
      <c r="E70" s="199"/>
      <c r="F70" s="200"/>
      <c r="G70" s="261"/>
      <c r="H70" s="275"/>
      <c r="I70" s="173"/>
      <c r="J70" s="173"/>
      <c r="K70" s="173"/>
      <c r="L70" s="174"/>
      <c r="M70" s="173"/>
      <c r="N70" s="276"/>
      <c r="O70" s="287"/>
      <c r="P70" s="177"/>
      <c r="Q70" s="177"/>
      <c r="R70" s="177"/>
      <c r="S70" s="177"/>
      <c r="T70" s="210"/>
      <c r="U70" s="177"/>
      <c r="V70" s="178"/>
      <c r="W70" s="177"/>
      <c r="X70" s="177"/>
      <c r="Y70" s="177"/>
      <c r="Z70" s="177"/>
      <c r="AA70" s="288"/>
      <c r="AB70" s="458"/>
      <c r="AC70" s="453"/>
      <c r="AD70" s="160"/>
      <c r="AE70" s="160"/>
      <c r="AF70" s="160"/>
      <c r="AG70" s="160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</row>
    <row r="71" spans="1:115" s="162" customFormat="1" ht="12" customHeight="1" x14ac:dyDescent="0.25">
      <c r="A71" s="250"/>
      <c r="B71" s="209"/>
      <c r="C71" s="251"/>
      <c r="D71" s="260"/>
      <c r="E71" s="199"/>
      <c r="F71" s="200"/>
      <c r="G71" s="261"/>
      <c r="H71" s="275"/>
      <c r="I71" s="173"/>
      <c r="J71" s="173"/>
      <c r="K71" s="173"/>
      <c r="L71" s="174"/>
      <c r="M71" s="173"/>
      <c r="N71" s="276"/>
      <c r="O71" s="287"/>
      <c r="P71" s="177"/>
      <c r="Q71" s="177"/>
      <c r="R71" s="177"/>
      <c r="S71" s="177"/>
      <c r="T71" s="210"/>
      <c r="U71" s="177"/>
      <c r="V71" s="178"/>
      <c r="W71" s="177"/>
      <c r="X71" s="177"/>
      <c r="Y71" s="177"/>
      <c r="Z71" s="177"/>
      <c r="AA71" s="288"/>
      <c r="AB71" s="287"/>
      <c r="AC71" s="288"/>
      <c r="AD71" s="160"/>
      <c r="AE71" s="160"/>
      <c r="AF71" s="160"/>
      <c r="AG71" s="160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</row>
    <row r="72" spans="1:115" s="162" customFormat="1" ht="12" customHeight="1" x14ac:dyDescent="0.25">
      <c r="A72" s="250"/>
      <c r="B72" s="209"/>
      <c r="C72" s="251"/>
      <c r="D72" s="260"/>
      <c r="E72" s="199"/>
      <c r="F72" s="200"/>
      <c r="G72" s="261"/>
      <c r="H72" s="275"/>
      <c r="I72" s="173"/>
      <c r="J72" s="173"/>
      <c r="K72" s="173"/>
      <c r="L72" s="174"/>
      <c r="M72" s="173"/>
      <c r="N72" s="276"/>
      <c r="O72" s="287"/>
      <c r="P72" s="177"/>
      <c r="Q72" s="177"/>
      <c r="R72" s="177"/>
      <c r="S72" s="177"/>
      <c r="T72" s="210"/>
      <c r="U72" s="177"/>
      <c r="V72" s="178"/>
      <c r="W72" s="177"/>
      <c r="X72" s="177"/>
      <c r="Y72" s="177"/>
      <c r="Z72" s="177"/>
      <c r="AA72" s="288"/>
      <c r="AB72" s="287"/>
      <c r="AC72" s="288"/>
      <c r="AD72" s="160"/>
      <c r="AE72" s="160"/>
      <c r="AF72" s="160"/>
      <c r="AG72" s="160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</row>
    <row r="73" spans="1:115" s="162" customFormat="1" ht="12" customHeight="1" x14ac:dyDescent="0.25">
      <c r="A73" s="250"/>
      <c r="B73" s="209"/>
      <c r="C73" s="251"/>
      <c r="D73" s="260"/>
      <c r="E73" s="199"/>
      <c r="F73" s="200"/>
      <c r="G73" s="261"/>
      <c r="H73" s="275"/>
      <c r="I73" s="173"/>
      <c r="J73" s="173"/>
      <c r="K73" s="173"/>
      <c r="L73" s="174"/>
      <c r="M73" s="173"/>
      <c r="N73" s="276"/>
      <c r="O73" s="287"/>
      <c r="P73" s="177"/>
      <c r="Q73" s="177"/>
      <c r="R73" s="177"/>
      <c r="S73" s="177"/>
      <c r="T73" s="210"/>
      <c r="U73" s="177"/>
      <c r="V73" s="178"/>
      <c r="W73" s="177"/>
      <c r="X73" s="177"/>
      <c r="Y73" s="177"/>
      <c r="Z73" s="177"/>
      <c r="AA73" s="288"/>
      <c r="AB73" s="458"/>
      <c r="AC73" s="453"/>
      <c r="AD73" s="160"/>
      <c r="AE73" s="160"/>
      <c r="AF73" s="160"/>
      <c r="AG73" s="160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s="162" customFormat="1" ht="12" customHeight="1" x14ac:dyDescent="0.25">
      <c r="A74" s="250"/>
      <c r="B74" s="209"/>
      <c r="C74" s="251"/>
      <c r="D74" s="260"/>
      <c r="E74" s="199"/>
      <c r="F74" s="200"/>
      <c r="G74" s="261"/>
      <c r="H74" s="275"/>
      <c r="I74" s="173"/>
      <c r="J74" s="173"/>
      <c r="K74" s="173"/>
      <c r="L74" s="174"/>
      <c r="M74" s="173"/>
      <c r="N74" s="276"/>
      <c r="O74" s="287"/>
      <c r="P74" s="177"/>
      <c r="Q74" s="177"/>
      <c r="R74" s="177"/>
      <c r="S74" s="177"/>
      <c r="T74" s="210"/>
      <c r="U74" s="177"/>
      <c r="V74" s="178"/>
      <c r="W74" s="177"/>
      <c r="X74" s="177"/>
      <c r="Y74" s="177"/>
      <c r="Z74" s="177"/>
      <c r="AA74" s="288"/>
      <c r="AB74" s="458"/>
      <c r="AC74" s="453"/>
      <c r="AD74" s="160"/>
      <c r="AE74" s="160"/>
      <c r="AF74" s="160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s="162" customFormat="1" ht="12" customHeight="1" x14ac:dyDescent="0.25">
      <c r="A75" s="250"/>
      <c r="B75" s="209"/>
      <c r="C75" s="251"/>
      <c r="D75" s="260"/>
      <c r="E75" s="199"/>
      <c r="F75" s="200"/>
      <c r="G75" s="261"/>
      <c r="H75" s="275"/>
      <c r="I75" s="173"/>
      <c r="J75" s="173"/>
      <c r="K75" s="173"/>
      <c r="L75" s="174"/>
      <c r="M75" s="173"/>
      <c r="N75" s="276"/>
      <c r="O75" s="287"/>
      <c r="P75" s="177"/>
      <c r="Q75" s="177"/>
      <c r="R75" s="177"/>
      <c r="S75" s="177"/>
      <c r="T75" s="210"/>
      <c r="U75" s="177"/>
      <c r="V75" s="178"/>
      <c r="W75" s="177"/>
      <c r="X75" s="177"/>
      <c r="Y75" s="177"/>
      <c r="Z75" s="177"/>
      <c r="AA75" s="288"/>
      <c r="AB75" s="458"/>
      <c r="AC75" s="453"/>
      <c r="AD75" s="160"/>
      <c r="AE75" s="160"/>
      <c r="AF75" s="160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</row>
    <row r="76" spans="1:115" s="162" customFormat="1" ht="12" customHeight="1" x14ac:dyDescent="0.25">
      <c r="A76" s="250"/>
      <c r="B76" s="209"/>
      <c r="C76" s="251"/>
      <c r="D76" s="260"/>
      <c r="E76" s="199"/>
      <c r="F76" s="200"/>
      <c r="G76" s="261"/>
      <c r="H76" s="275"/>
      <c r="I76" s="173"/>
      <c r="J76" s="173"/>
      <c r="K76" s="173"/>
      <c r="L76" s="174"/>
      <c r="M76" s="173"/>
      <c r="N76" s="276"/>
      <c r="O76" s="287"/>
      <c r="P76" s="177"/>
      <c r="Q76" s="177"/>
      <c r="R76" s="177"/>
      <c r="S76" s="177"/>
      <c r="T76" s="210"/>
      <c r="U76" s="177"/>
      <c r="V76" s="178"/>
      <c r="W76" s="177"/>
      <c r="X76" s="177"/>
      <c r="Y76" s="177"/>
      <c r="Z76" s="177"/>
      <c r="AA76" s="288"/>
      <c r="AB76" s="287"/>
      <c r="AC76" s="288"/>
      <c r="AD76" s="160"/>
      <c r="AE76" s="160"/>
      <c r="AF76" s="160"/>
      <c r="AG76" s="160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</row>
    <row r="77" spans="1:115" s="162" customFormat="1" ht="12" customHeight="1" x14ac:dyDescent="0.25">
      <c r="A77" s="250"/>
      <c r="B77" s="209"/>
      <c r="C77" s="251"/>
      <c r="D77" s="260"/>
      <c r="E77" s="199"/>
      <c r="F77" s="200"/>
      <c r="G77" s="261"/>
      <c r="H77" s="275"/>
      <c r="I77" s="173"/>
      <c r="J77" s="173"/>
      <c r="K77" s="173"/>
      <c r="L77" s="174"/>
      <c r="M77" s="173"/>
      <c r="N77" s="276"/>
      <c r="O77" s="287"/>
      <c r="P77" s="177"/>
      <c r="Q77" s="177"/>
      <c r="R77" s="177"/>
      <c r="S77" s="177"/>
      <c r="T77" s="210"/>
      <c r="U77" s="177"/>
      <c r="V77" s="178"/>
      <c r="W77" s="177"/>
      <c r="X77" s="177"/>
      <c r="Y77" s="177"/>
      <c r="Z77" s="177"/>
      <c r="AA77" s="288"/>
      <c r="AB77" s="458"/>
      <c r="AC77" s="453"/>
      <c r="AD77" s="160"/>
      <c r="AE77" s="160"/>
      <c r="AF77" s="160"/>
      <c r="AG77" s="160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</row>
    <row r="78" spans="1:115" s="162" customFormat="1" ht="12" customHeight="1" x14ac:dyDescent="0.25">
      <c r="A78" s="250"/>
      <c r="B78" s="209"/>
      <c r="C78" s="251"/>
      <c r="D78" s="260"/>
      <c r="E78" s="199"/>
      <c r="F78" s="200"/>
      <c r="G78" s="261"/>
      <c r="H78" s="275"/>
      <c r="I78" s="173"/>
      <c r="J78" s="173"/>
      <c r="K78" s="173"/>
      <c r="L78" s="174"/>
      <c r="M78" s="173"/>
      <c r="N78" s="276"/>
      <c r="O78" s="287"/>
      <c r="P78" s="177"/>
      <c r="Q78" s="177"/>
      <c r="R78" s="177"/>
      <c r="S78" s="177"/>
      <c r="T78" s="210"/>
      <c r="U78" s="177"/>
      <c r="V78" s="178"/>
      <c r="W78" s="177"/>
      <c r="X78" s="177"/>
      <c r="Y78" s="177"/>
      <c r="Z78" s="177"/>
      <c r="AA78" s="288"/>
      <c r="AB78" s="458"/>
      <c r="AC78" s="453"/>
      <c r="AD78" s="160"/>
      <c r="AE78" s="160"/>
      <c r="AF78" s="160"/>
      <c r="AG78" s="160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</row>
    <row r="79" spans="1:115" s="162" customFormat="1" ht="12" customHeight="1" x14ac:dyDescent="0.25">
      <c r="A79" s="250"/>
      <c r="B79" s="209"/>
      <c r="C79" s="251"/>
      <c r="D79" s="260"/>
      <c r="E79" s="199"/>
      <c r="F79" s="200"/>
      <c r="G79" s="261"/>
      <c r="H79" s="275"/>
      <c r="I79" s="173"/>
      <c r="J79" s="173"/>
      <c r="K79" s="173"/>
      <c r="L79" s="174"/>
      <c r="M79" s="173"/>
      <c r="N79" s="276"/>
      <c r="O79" s="287"/>
      <c r="P79" s="177"/>
      <c r="Q79" s="177"/>
      <c r="R79" s="177"/>
      <c r="S79" s="177"/>
      <c r="T79" s="210"/>
      <c r="U79" s="177"/>
      <c r="V79" s="178"/>
      <c r="W79" s="177"/>
      <c r="X79" s="177"/>
      <c r="Y79" s="177"/>
      <c r="Z79" s="177"/>
      <c r="AA79" s="288"/>
      <c r="AB79" s="287"/>
      <c r="AC79" s="288"/>
      <c r="AD79" s="160"/>
      <c r="AE79" s="160"/>
      <c r="AF79" s="160"/>
      <c r="AG79" s="160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</row>
    <row r="80" spans="1:115" s="162" customFormat="1" ht="12" customHeight="1" x14ac:dyDescent="0.25">
      <c r="A80" s="250"/>
      <c r="B80" s="209"/>
      <c r="C80" s="251"/>
      <c r="D80" s="260"/>
      <c r="E80" s="199"/>
      <c r="F80" s="200"/>
      <c r="G80" s="261"/>
      <c r="H80" s="275"/>
      <c r="I80" s="173"/>
      <c r="J80" s="173"/>
      <c r="K80" s="173"/>
      <c r="L80" s="174"/>
      <c r="M80" s="173"/>
      <c r="N80" s="276"/>
      <c r="O80" s="287"/>
      <c r="P80" s="177"/>
      <c r="Q80" s="177"/>
      <c r="R80" s="177"/>
      <c r="S80" s="177"/>
      <c r="T80" s="210"/>
      <c r="U80" s="177"/>
      <c r="V80" s="178"/>
      <c r="W80" s="177"/>
      <c r="X80" s="177"/>
      <c r="Y80" s="177"/>
      <c r="Z80" s="177"/>
      <c r="AA80" s="288"/>
      <c r="AB80" s="287"/>
      <c r="AC80" s="288"/>
      <c r="AD80" s="160"/>
      <c r="AE80" s="160"/>
      <c r="AF80" s="160"/>
      <c r="AG80" s="160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</row>
    <row r="81" spans="1:115" s="162" customFormat="1" ht="12" customHeight="1" x14ac:dyDescent="0.25">
      <c r="A81" s="250"/>
      <c r="B81" s="209"/>
      <c r="C81" s="251"/>
      <c r="D81" s="260"/>
      <c r="E81" s="199"/>
      <c r="F81" s="200"/>
      <c r="G81" s="261"/>
      <c r="H81" s="275"/>
      <c r="I81" s="173"/>
      <c r="J81" s="173"/>
      <c r="K81" s="173"/>
      <c r="L81" s="174"/>
      <c r="M81" s="173"/>
      <c r="N81" s="276"/>
      <c r="O81" s="287"/>
      <c r="P81" s="177"/>
      <c r="Q81" s="177"/>
      <c r="R81" s="177"/>
      <c r="S81" s="177"/>
      <c r="T81" s="210"/>
      <c r="U81" s="177"/>
      <c r="V81" s="178"/>
      <c r="W81" s="177"/>
      <c r="X81" s="177"/>
      <c r="Y81" s="177"/>
      <c r="Z81" s="177"/>
      <c r="AA81" s="288"/>
      <c r="AB81" s="458"/>
      <c r="AC81" s="453"/>
      <c r="AD81" s="160"/>
      <c r="AE81" s="160"/>
      <c r="AF81" s="160"/>
      <c r="AG81" s="160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</row>
    <row r="82" spans="1:115" s="162" customFormat="1" ht="12" customHeight="1" x14ac:dyDescent="0.25">
      <c r="A82" s="250"/>
      <c r="B82" s="209"/>
      <c r="C82" s="251"/>
      <c r="D82" s="260"/>
      <c r="E82" s="199"/>
      <c r="F82" s="200"/>
      <c r="G82" s="261"/>
      <c r="H82" s="275"/>
      <c r="I82" s="173"/>
      <c r="J82" s="173"/>
      <c r="K82" s="173"/>
      <c r="L82" s="174"/>
      <c r="M82" s="173"/>
      <c r="N82" s="276"/>
      <c r="O82" s="287"/>
      <c r="P82" s="177"/>
      <c r="Q82" s="177"/>
      <c r="R82" s="177"/>
      <c r="S82" s="177"/>
      <c r="T82" s="210"/>
      <c r="U82" s="177"/>
      <c r="V82" s="178"/>
      <c r="W82" s="177"/>
      <c r="X82" s="177"/>
      <c r="Y82" s="177"/>
      <c r="Z82" s="177"/>
      <c r="AA82" s="288"/>
      <c r="AB82" s="458"/>
      <c r="AC82" s="453"/>
      <c r="AD82" s="160"/>
      <c r="AE82" s="160"/>
      <c r="AF82" s="160"/>
      <c r="AG82" s="160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</row>
    <row r="83" spans="1:115" s="162" customFormat="1" ht="12" customHeight="1" x14ac:dyDescent="0.25">
      <c r="A83" s="250"/>
      <c r="B83" s="209"/>
      <c r="C83" s="251"/>
      <c r="D83" s="260"/>
      <c r="E83" s="199"/>
      <c r="F83" s="200"/>
      <c r="G83" s="261"/>
      <c r="H83" s="275"/>
      <c r="I83" s="173"/>
      <c r="J83" s="173"/>
      <c r="K83" s="173"/>
      <c r="L83" s="174"/>
      <c r="M83" s="173"/>
      <c r="N83" s="276"/>
      <c r="O83" s="287"/>
      <c r="P83" s="177"/>
      <c r="Q83" s="177"/>
      <c r="R83" s="177"/>
      <c r="S83" s="177"/>
      <c r="T83" s="210"/>
      <c r="U83" s="177"/>
      <c r="V83" s="178"/>
      <c r="W83" s="177"/>
      <c r="X83" s="177"/>
      <c r="Y83" s="177"/>
      <c r="Z83" s="177"/>
      <c r="AA83" s="288"/>
      <c r="AB83" s="458"/>
      <c r="AC83" s="453"/>
      <c r="AD83" s="160"/>
      <c r="AE83" s="160"/>
      <c r="AF83" s="160"/>
      <c r="AG83" s="160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</row>
    <row r="84" spans="1:115" s="162" customFormat="1" ht="12" customHeight="1" x14ac:dyDescent="0.25">
      <c r="A84" s="250"/>
      <c r="B84" s="209"/>
      <c r="C84" s="251"/>
      <c r="D84" s="260"/>
      <c r="E84" s="199"/>
      <c r="F84" s="200"/>
      <c r="G84" s="261"/>
      <c r="H84" s="275"/>
      <c r="I84" s="173"/>
      <c r="J84" s="173"/>
      <c r="K84" s="173"/>
      <c r="L84" s="174"/>
      <c r="M84" s="173"/>
      <c r="N84" s="276"/>
      <c r="O84" s="287"/>
      <c r="P84" s="177"/>
      <c r="Q84" s="177"/>
      <c r="R84" s="177"/>
      <c r="S84" s="177"/>
      <c r="T84" s="210"/>
      <c r="U84" s="177"/>
      <c r="V84" s="178"/>
      <c r="W84" s="177"/>
      <c r="X84" s="177"/>
      <c r="Y84" s="177"/>
      <c r="Z84" s="177"/>
      <c r="AA84" s="288"/>
      <c r="AB84" s="287"/>
      <c r="AC84" s="288"/>
      <c r="AD84" s="160"/>
      <c r="AE84" s="160"/>
      <c r="AF84" s="160"/>
      <c r="AG84" s="160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</row>
    <row r="85" spans="1:115" s="162" customFormat="1" ht="12" customHeight="1" x14ac:dyDescent="0.25">
      <c r="A85" s="250"/>
      <c r="B85" s="209"/>
      <c r="C85" s="251"/>
      <c r="D85" s="260"/>
      <c r="E85" s="199"/>
      <c r="F85" s="200"/>
      <c r="G85" s="261"/>
      <c r="H85" s="275"/>
      <c r="I85" s="173"/>
      <c r="J85" s="173"/>
      <c r="K85" s="173"/>
      <c r="L85" s="174"/>
      <c r="M85" s="173"/>
      <c r="N85" s="276"/>
      <c r="O85" s="287"/>
      <c r="P85" s="177"/>
      <c r="Q85" s="177"/>
      <c r="R85" s="177"/>
      <c r="S85" s="177"/>
      <c r="T85" s="210"/>
      <c r="U85" s="177"/>
      <c r="V85" s="178"/>
      <c r="W85" s="177"/>
      <c r="X85" s="177"/>
      <c r="Y85" s="177"/>
      <c r="Z85" s="177"/>
      <c r="AA85" s="288"/>
      <c r="AB85" s="287"/>
      <c r="AC85" s="288"/>
      <c r="AD85" s="160"/>
      <c r="AE85" s="160"/>
      <c r="AF85" s="160"/>
      <c r="AG85" s="160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</row>
    <row r="86" spans="1:115" s="162" customFormat="1" ht="12" customHeight="1" x14ac:dyDescent="0.25">
      <c r="A86" s="250"/>
      <c r="B86" s="209"/>
      <c r="C86" s="251"/>
      <c r="D86" s="260"/>
      <c r="E86" s="199"/>
      <c r="F86" s="200"/>
      <c r="G86" s="261"/>
      <c r="H86" s="275"/>
      <c r="I86" s="173"/>
      <c r="J86" s="173"/>
      <c r="K86" s="173"/>
      <c r="L86" s="174"/>
      <c r="M86" s="173"/>
      <c r="N86" s="276"/>
      <c r="O86" s="287"/>
      <c r="P86" s="177"/>
      <c r="Q86" s="177"/>
      <c r="R86" s="177"/>
      <c r="S86" s="177"/>
      <c r="T86" s="210"/>
      <c r="U86" s="177"/>
      <c r="V86" s="178"/>
      <c r="W86" s="177"/>
      <c r="X86" s="177"/>
      <c r="Y86" s="177"/>
      <c r="Z86" s="177"/>
      <c r="AA86" s="288"/>
      <c r="AB86" s="458"/>
      <c r="AC86" s="453"/>
      <c r="AD86" s="160"/>
      <c r="AE86" s="160"/>
      <c r="AF86" s="160"/>
      <c r="AG86" s="160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</row>
    <row r="87" spans="1:115" s="162" customFormat="1" ht="12" customHeight="1" x14ac:dyDescent="0.25">
      <c r="A87" s="250"/>
      <c r="B87" s="209"/>
      <c r="C87" s="251"/>
      <c r="D87" s="260"/>
      <c r="E87" s="199"/>
      <c r="F87" s="200"/>
      <c r="G87" s="261"/>
      <c r="H87" s="275"/>
      <c r="I87" s="173"/>
      <c r="J87" s="173"/>
      <c r="K87" s="173"/>
      <c r="L87" s="174"/>
      <c r="M87" s="173"/>
      <c r="N87" s="276"/>
      <c r="O87" s="287"/>
      <c r="P87" s="177"/>
      <c r="Q87" s="177"/>
      <c r="R87" s="177"/>
      <c r="S87" s="177"/>
      <c r="T87" s="210"/>
      <c r="U87" s="177"/>
      <c r="V87" s="178"/>
      <c r="W87" s="177"/>
      <c r="X87" s="177"/>
      <c r="Y87" s="177"/>
      <c r="Z87" s="177"/>
      <c r="AA87" s="288"/>
      <c r="AB87" s="458"/>
      <c r="AC87" s="453"/>
      <c r="AD87" s="160"/>
      <c r="AE87" s="160"/>
      <c r="AF87" s="160"/>
      <c r="AG87" s="160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</row>
    <row r="88" spans="1:115" s="162" customFormat="1" ht="12" customHeight="1" x14ac:dyDescent="0.25">
      <c r="A88" s="250"/>
      <c r="B88" s="209"/>
      <c r="C88" s="251"/>
      <c r="D88" s="260"/>
      <c r="E88" s="199"/>
      <c r="F88" s="200"/>
      <c r="G88" s="261"/>
      <c r="H88" s="275"/>
      <c r="I88" s="173"/>
      <c r="J88" s="173"/>
      <c r="K88" s="173"/>
      <c r="L88" s="174"/>
      <c r="M88" s="173"/>
      <c r="N88" s="276"/>
      <c r="O88" s="287"/>
      <c r="P88" s="177"/>
      <c r="Q88" s="177"/>
      <c r="R88" s="177"/>
      <c r="S88" s="177"/>
      <c r="T88" s="210"/>
      <c r="U88" s="177"/>
      <c r="V88" s="178"/>
      <c r="W88" s="177"/>
      <c r="X88" s="177"/>
      <c r="Y88" s="177"/>
      <c r="Z88" s="177"/>
      <c r="AA88" s="288"/>
      <c r="AB88" s="458"/>
      <c r="AC88" s="453"/>
      <c r="AD88" s="160"/>
      <c r="AE88" s="160"/>
      <c r="AF88" s="160"/>
      <c r="AG88" s="160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</row>
    <row r="89" spans="1:115" s="162" customFormat="1" ht="12" customHeight="1" x14ac:dyDescent="0.25">
      <c r="A89" s="250"/>
      <c r="B89" s="209"/>
      <c r="C89" s="251"/>
      <c r="D89" s="260"/>
      <c r="E89" s="199"/>
      <c r="F89" s="200"/>
      <c r="G89" s="261"/>
      <c r="H89" s="275"/>
      <c r="I89" s="173"/>
      <c r="J89" s="173"/>
      <c r="K89" s="173"/>
      <c r="L89" s="174"/>
      <c r="M89" s="173"/>
      <c r="N89" s="276"/>
      <c r="O89" s="287"/>
      <c r="P89" s="177"/>
      <c r="Q89" s="177"/>
      <c r="R89" s="177"/>
      <c r="S89" s="177"/>
      <c r="T89" s="210"/>
      <c r="U89" s="177"/>
      <c r="V89" s="178"/>
      <c r="W89" s="177"/>
      <c r="X89" s="177"/>
      <c r="Y89" s="177"/>
      <c r="Z89" s="177"/>
      <c r="AA89" s="288"/>
      <c r="AB89" s="458"/>
      <c r="AC89" s="453"/>
      <c r="AD89" s="160"/>
      <c r="AE89" s="160"/>
      <c r="AF89" s="160"/>
      <c r="AG89" s="160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</row>
    <row r="90" spans="1:115" s="162" customFormat="1" ht="12" customHeight="1" x14ac:dyDescent="0.25">
      <c r="A90" s="250"/>
      <c r="B90" s="209"/>
      <c r="C90" s="251"/>
      <c r="D90" s="260"/>
      <c r="E90" s="199"/>
      <c r="F90" s="200"/>
      <c r="G90" s="261"/>
      <c r="H90" s="275"/>
      <c r="I90" s="173"/>
      <c r="J90" s="173"/>
      <c r="K90" s="173"/>
      <c r="L90" s="174"/>
      <c r="M90" s="173"/>
      <c r="N90" s="276"/>
      <c r="O90" s="287"/>
      <c r="P90" s="177"/>
      <c r="Q90" s="177"/>
      <c r="R90" s="177"/>
      <c r="S90" s="177"/>
      <c r="T90" s="210"/>
      <c r="U90" s="177"/>
      <c r="V90" s="178"/>
      <c r="W90" s="177"/>
      <c r="X90" s="177"/>
      <c r="Y90" s="177"/>
      <c r="Z90" s="177"/>
      <c r="AA90" s="288"/>
      <c r="AB90" s="458"/>
      <c r="AC90" s="453"/>
      <c r="AD90" s="160"/>
      <c r="AE90" s="160"/>
      <c r="AF90" s="160"/>
      <c r="AG90" s="160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</row>
    <row r="91" spans="1:115" s="162" customFormat="1" ht="12" customHeight="1" x14ac:dyDescent="0.25">
      <c r="A91" s="250"/>
      <c r="B91" s="209"/>
      <c r="C91" s="251"/>
      <c r="D91" s="260"/>
      <c r="E91" s="199"/>
      <c r="F91" s="200"/>
      <c r="G91" s="261"/>
      <c r="H91" s="275"/>
      <c r="I91" s="173"/>
      <c r="J91" s="173"/>
      <c r="K91" s="173"/>
      <c r="L91" s="174"/>
      <c r="M91" s="173"/>
      <c r="N91" s="276"/>
      <c r="O91" s="287"/>
      <c r="P91" s="177"/>
      <c r="Q91" s="177"/>
      <c r="R91" s="177"/>
      <c r="S91" s="177"/>
      <c r="T91" s="210"/>
      <c r="U91" s="177"/>
      <c r="V91" s="178"/>
      <c r="W91" s="177"/>
      <c r="X91" s="177"/>
      <c r="Y91" s="177"/>
      <c r="Z91" s="177"/>
      <c r="AA91" s="288"/>
      <c r="AB91" s="287"/>
      <c r="AC91" s="288"/>
      <c r="AD91" s="160"/>
      <c r="AE91" s="160"/>
      <c r="AF91" s="160"/>
      <c r="AG91" s="160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</row>
    <row r="92" spans="1:115" s="162" customFormat="1" ht="12" customHeight="1" x14ac:dyDescent="0.25">
      <c r="A92" s="250"/>
      <c r="B92" s="209"/>
      <c r="C92" s="251"/>
      <c r="D92" s="260"/>
      <c r="E92" s="199"/>
      <c r="F92" s="200"/>
      <c r="G92" s="261"/>
      <c r="H92" s="275"/>
      <c r="I92" s="173"/>
      <c r="J92" s="173"/>
      <c r="K92" s="173"/>
      <c r="L92" s="174"/>
      <c r="M92" s="173"/>
      <c r="N92" s="276"/>
      <c r="O92" s="287"/>
      <c r="P92" s="177"/>
      <c r="Q92" s="177"/>
      <c r="R92" s="177"/>
      <c r="S92" s="177"/>
      <c r="T92" s="210"/>
      <c r="U92" s="177"/>
      <c r="V92" s="178"/>
      <c r="W92" s="177"/>
      <c r="X92" s="177"/>
      <c r="Y92" s="177"/>
      <c r="Z92" s="177"/>
      <c r="AA92" s="288"/>
      <c r="AB92" s="287"/>
      <c r="AC92" s="288"/>
      <c r="AD92" s="160"/>
      <c r="AE92" s="160"/>
      <c r="AF92" s="160"/>
      <c r="AG92" s="160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</row>
    <row r="93" spans="1:115" s="162" customFormat="1" ht="12" customHeight="1" x14ac:dyDescent="0.25">
      <c r="A93" s="250"/>
      <c r="B93" s="209"/>
      <c r="C93" s="251"/>
      <c r="D93" s="260"/>
      <c r="E93" s="199"/>
      <c r="F93" s="200"/>
      <c r="G93" s="261"/>
      <c r="H93" s="275"/>
      <c r="I93" s="173"/>
      <c r="J93" s="173"/>
      <c r="K93" s="173"/>
      <c r="L93" s="174"/>
      <c r="M93" s="173"/>
      <c r="N93" s="276"/>
      <c r="O93" s="287"/>
      <c r="P93" s="177"/>
      <c r="Q93" s="177"/>
      <c r="R93" s="177"/>
      <c r="S93" s="177"/>
      <c r="T93" s="210"/>
      <c r="U93" s="177"/>
      <c r="V93" s="178"/>
      <c r="W93" s="177"/>
      <c r="X93" s="177"/>
      <c r="Y93" s="177"/>
      <c r="Z93" s="177"/>
      <c r="AA93" s="288"/>
      <c r="AB93" s="287"/>
      <c r="AC93" s="288"/>
      <c r="AD93" s="160"/>
      <c r="AE93" s="160"/>
      <c r="AF93" s="160"/>
      <c r="AG93" s="160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</row>
    <row r="94" spans="1:115" s="162" customFormat="1" ht="12" customHeight="1" x14ac:dyDescent="0.25">
      <c r="A94" s="250"/>
      <c r="B94" s="209"/>
      <c r="C94" s="251"/>
      <c r="D94" s="260"/>
      <c r="E94" s="199"/>
      <c r="F94" s="200"/>
      <c r="G94" s="261"/>
      <c r="H94" s="275"/>
      <c r="I94" s="173"/>
      <c r="J94" s="173"/>
      <c r="K94" s="173"/>
      <c r="L94" s="174"/>
      <c r="M94" s="173"/>
      <c r="N94" s="276"/>
      <c r="O94" s="287"/>
      <c r="P94" s="177"/>
      <c r="Q94" s="177"/>
      <c r="R94" s="177"/>
      <c r="S94" s="177"/>
      <c r="T94" s="210"/>
      <c r="U94" s="177"/>
      <c r="V94" s="178"/>
      <c r="W94" s="177"/>
      <c r="X94" s="177"/>
      <c r="Y94" s="177"/>
      <c r="Z94" s="177"/>
      <c r="AA94" s="288"/>
      <c r="AB94" s="287"/>
      <c r="AC94" s="288"/>
      <c r="AD94" s="160"/>
      <c r="AE94" s="160"/>
      <c r="AF94" s="160"/>
      <c r="AG94" s="160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</row>
    <row r="95" spans="1:115" s="162" customFormat="1" ht="12" customHeight="1" x14ac:dyDescent="0.25">
      <c r="A95" s="250"/>
      <c r="B95" s="209"/>
      <c r="C95" s="251"/>
      <c r="D95" s="260"/>
      <c r="E95" s="199"/>
      <c r="F95" s="200"/>
      <c r="G95" s="261"/>
      <c r="H95" s="275"/>
      <c r="I95" s="173"/>
      <c r="J95" s="173"/>
      <c r="K95" s="173"/>
      <c r="L95" s="174"/>
      <c r="M95" s="173"/>
      <c r="N95" s="276"/>
      <c r="O95" s="287"/>
      <c r="P95" s="177"/>
      <c r="Q95" s="177"/>
      <c r="R95" s="177"/>
      <c r="S95" s="177"/>
      <c r="T95" s="210"/>
      <c r="U95" s="177"/>
      <c r="V95" s="178"/>
      <c r="W95" s="177"/>
      <c r="X95" s="177"/>
      <c r="Y95" s="177"/>
      <c r="Z95" s="177"/>
      <c r="AA95" s="288"/>
      <c r="AB95" s="287"/>
      <c r="AC95" s="288"/>
      <c r="AD95" s="160"/>
      <c r="AE95" s="160"/>
      <c r="AF95" s="160"/>
      <c r="AG95" s="160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</row>
    <row r="96" spans="1:115" s="162" customFormat="1" ht="12" customHeight="1" x14ac:dyDescent="0.25">
      <c r="A96" s="250"/>
      <c r="B96" s="209"/>
      <c r="C96" s="251"/>
      <c r="D96" s="260"/>
      <c r="E96" s="199"/>
      <c r="F96" s="200"/>
      <c r="G96" s="261"/>
      <c r="H96" s="275"/>
      <c r="I96" s="173"/>
      <c r="J96" s="173"/>
      <c r="K96" s="173"/>
      <c r="L96" s="174"/>
      <c r="M96" s="173"/>
      <c r="N96" s="276"/>
      <c r="O96" s="287"/>
      <c r="P96" s="177"/>
      <c r="Q96" s="177"/>
      <c r="R96" s="177"/>
      <c r="S96" s="177"/>
      <c r="T96" s="210"/>
      <c r="U96" s="177"/>
      <c r="V96" s="178"/>
      <c r="W96" s="177"/>
      <c r="X96" s="177"/>
      <c r="Y96" s="177"/>
      <c r="Z96" s="177"/>
      <c r="AA96" s="288"/>
      <c r="AB96" s="287"/>
      <c r="AC96" s="288"/>
      <c r="AD96" s="160"/>
      <c r="AE96" s="160"/>
      <c r="AF96" s="160"/>
      <c r="AG96" s="160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</row>
    <row r="97" spans="1:115" s="162" customFormat="1" ht="12" customHeight="1" x14ac:dyDescent="0.25">
      <c r="A97" s="250"/>
      <c r="B97" s="209"/>
      <c r="C97" s="251"/>
      <c r="D97" s="260"/>
      <c r="E97" s="199"/>
      <c r="F97" s="200"/>
      <c r="G97" s="261"/>
      <c r="H97" s="275"/>
      <c r="I97" s="173"/>
      <c r="J97" s="173"/>
      <c r="K97" s="173"/>
      <c r="L97" s="174"/>
      <c r="M97" s="173"/>
      <c r="N97" s="276"/>
      <c r="O97" s="287"/>
      <c r="P97" s="177"/>
      <c r="Q97" s="177"/>
      <c r="R97" s="177"/>
      <c r="S97" s="177"/>
      <c r="T97" s="210"/>
      <c r="U97" s="177"/>
      <c r="V97" s="178"/>
      <c r="W97" s="177"/>
      <c r="X97" s="177"/>
      <c r="Y97" s="177"/>
      <c r="Z97" s="177"/>
      <c r="AA97" s="288"/>
      <c r="AB97" s="287"/>
      <c r="AC97" s="288"/>
      <c r="AD97" s="160"/>
      <c r="AE97" s="160"/>
      <c r="AF97" s="160"/>
      <c r="AG97" s="160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</row>
    <row r="98" spans="1:115" s="162" customFormat="1" ht="12" customHeight="1" x14ac:dyDescent="0.25">
      <c r="A98" s="250"/>
      <c r="B98" s="209"/>
      <c r="C98" s="251"/>
      <c r="D98" s="260"/>
      <c r="E98" s="199"/>
      <c r="F98" s="200"/>
      <c r="G98" s="261"/>
      <c r="H98" s="275"/>
      <c r="I98" s="173"/>
      <c r="J98" s="173"/>
      <c r="K98" s="173"/>
      <c r="L98" s="174"/>
      <c r="M98" s="173"/>
      <c r="N98" s="276"/>
      <c r="O98" s="287"/>
      <c r="P98" s="177"/>
      <c r="Q98" s="177"/>
      <c r="R98" s="177"/>
      <c r="S98" s="177"/>
      <c r="T98" s="210"/>
      <c r="U98" s="177"/>
      <c r="V98" s="178"/>
      <c r="W98" s="177"/>
      <c r="X98" s="177"/>
      <c r="Y98" s="177"/>
      <c r="Z98" s="177"/>
      <c r="AA98" s="288"/>
      <c r="AB98" s="287"/>
      <c r="AC98" s="288"/>
      <c r="AD98" s="160"/>
      <c r="AE98" s="160"/>
      <c r="AF98" s="160"/>
      <c r="AG98" s="160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</row>
    <row r="99" spans="1:115" s="162" customFormat="1" ht="12" customHeight="1" x14ac:dyDescent="0.25">
      <c r="A99" s="250"/>
      <c r="B99" s="209"/>
      <c r="C99" s="251"/>
      <c r="D99" s="260"/>
      <c r="E99" s="199"/>
      <c r="F99" s="200"/>
      <c r="G99" s="261"/>
      <c r="H99" s="275"/>
      <c r="I99" s="173"/>
      <c r="J99" s="173"/>
      <c r="K99" s="173"/>
      <c r="L99" s="174"/>
      <c r="M99" s="173"/>
      <c r="N99" s="276"/>
      <c r="O99" s="287"/>
      <c r="P99" s="177"/>
      <c r="Q99" s="177"/>
      <c r="R99" s="177"/>
      <c r="S99" s="177"/>
      <c r="T99" s="210"/>
      <c r="U99" s="177"/>
      <c r="V99" s="178"/>
      <c r="W99" s="177"/>
      <c r="X99" s="177"/>
      <c r="Y99" s="177"/>
      <c r="Z99" s="177"/>
      <c r="AA99" s="288"/>
      <c r="AB99" s="287"/>
      <c r="AC99" s="288"/>
      <c r="AD99" s="160"/>
      <c r="AE99" s="160"/>
      <c r="AF99" s="160"/>
      <c r="AG99" s="160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</row>
    <row r="100" spans="1:115" s="162" customFormat="1" ht="12" customHeight="1" x14ac:dyDescent="0.25">
      <c r="A100" s="250"/>
      <c r="B100" s="209"/>
      <c r="C100" s="251"/>
      <c r="D100" s="260"/>
      <c r="E100" s="199"/>
      <c r="F100" s="200"/>
      <c r="G100" s="261"/>
      <c r="H100" s="275"/>
      <c r="I100" s="173"/>
      <c r="J100" s="173"/>
      <c r="K100" s="173"/>
      <c r="L100" s="174"/>
      <c r="M100" s="173"/>
      <c r="N100" s="276"/>
      <c r="O100" s="287"/>
      <c r="P100" s="177"/>
      <c r="Q100" s="177"/>
      <c r="R100" s="177"/>
      <c r="S100" s="177"/>
      <c r="T100" s="210"/>
      <c r="U100" s="177"/>
      <c r="V100" s="178"/>
      <c r="W100" s="177"/>
      <c r="X100" s="177"/>
      <c r="Y100" s="177"/>
      <c r="Z100" s="177"/>
      <c r="AA100" s="288"/>
      <c r="AB100" s="287"/>
      <c r="AC100" s="288"/>
      <c r="AD100" s="160"/>
      <c r="AE100" s="160"/>
      <c r="AF100" s="160"/>
      <c r="AG100" s="160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</row>
    <row r="101" spans="1:115" s="162" customFormat="1" ht="12" customHeight="1" x14ac:dyDescent="0.25">
      <c r="A101" s="250"/>
      <c r="B101" s="209"/>
      <c r="C101" s="251"/>
      <c r="D101" s="260"/>
      <c r="E101" s="199"/>
      <c r="F101" s="200"/>
      <c r="G101" s="261"/>
      <c r="H101" s="275"/>
      <c r="I101" s="173"/>
      <c r="J101" s="173"/>
      <c r="K101" s="173"/>
      <c r="L101" s="174"/>
      <c r="M101" s="173"/>
      <c r="N101" s="276"/>
      <c r="O101" s="287"/>
      <c r="P101" s="177"/>
      <c r="Q101" s="177"/>
      <c r="R101" s="177"/>
      <c r="S101" s="177"/>
      <c r="T101" s="210"/>
      <c r="U101" s="177"/>
      <c r="V101" s="178"/>
      <c r="W101" s="177"/>
      <c r="X101" s="177"/>
      <c r="Y101" s="177"/>
      <c r="Z101" s="177"/>
      <c r="AA101" s="288"/>
      <c r="AB101" s="287"/>
      <c r="AC101" s="288"/>
      <c r="AD101" s="160"/>
      <c r="AE101" s="160"/>
      <c r="AF101" s="160"/>
      <c r="AG101" s="160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</row>
    <row r="102" spans="1:115" s="162" customFormat="1" ht="12" customHeight="1" x14ac:dyDescent="0.25">
      <c r="A102" s="250"/>
      <c r="B102" s="209"/>
      <c r="C102" s="251"/>
      <c r="D102" s="260"/>
      <c r="E102" s="199"/>
      <c r="F102" s="200"/>
      <c r="G102" s="261"/>
      <c r="H102" s="275"/>
      <c r="I102" s="173"/>
      <c r="J102" s="173"/>
      <c r="K102" s="173"/>
      <c r="L102" s="174"/>
      <c r="M102" s="173"/>
      <c r="N102" s="276"/>
      <c r="O102" s="287"/>
      <c r="P102" s="177"/>
      <c r="Q102" s="177"/>
      <c r="R102" s="177"/>
      <c r="S102" s="177"/>
      <c r="T102" s="210"/>
      <c r="U102" s="177"/>
      <c r="V102" s="178"/>
      <c r="W102" s="177"/>
      <c r="X102" s="177"/>
      <c r="Y102" s="177"/>
      <c r="Z102" s="177"/>
      <c r="AA102" s="288"/>
      <c r="AB102" s="287"/>
      <c r="AC102" s="288"/>
      <c r="AD102" s="160"/>
      <c r="AE102" s="160"/>
      <c r="AF102" s="160"/>
      <c r="AG102" s="160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</row>
    <row r="103" spans="1:115" s="162" customFormat="1" ht="12" customHeight="1" x14ac:dyDescent="0.25">
      <c r="A103" s="250"/>
      <c r="B103" s="209"/>
      <c r="C103" s="251"/>
      <c r="D103" s="260"/>
      <c r="E103" s="199"/>
      <c r="F103" s="200"/>
      <c r="G103" s="261"/>
      <c r="H103" s="275"/>
      <c r="I103" s="173"/>
      <c r="J103" s="173"/>
      <c r="K103" s="173"/>
      <c r="L103" s="174"/>
      <c r="M103" s="173"/>
      <c r="N103" s="276"/>
      <c r="O103" s="287"/>
      <c r="P103" s="177"/>
      <c r="Q103" s="177"/>
      <c r="R103" s="177"/>
      <c r="S103" s="177"/>
      <c r="T103" s="210"/>
      <c r="U103" s="177"/>
      <c r="V103" s="178"/>
      <c r="W103" s="177"/>
      <c r="X103" s="177"/>
      <c r="Y103" s="177"/>
      <c r="Z103" s="177"/>
      <c r="AA103" s="288"/>
      <c r="AB103" s="287"/>
      <c r="AC103" s="288"/>
      <c r="AD103" s="160"/>
      <c r="AE103" s="160"/>
      <c r="AF103" s="160"/>
      <c r="AG103" s="160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</row>
    <row r="104" spans="1:115" s="162" customFormat="1" ht="12" customHeight="1" x14ac:dyDescent="0.25">
      <c r="A104" s="250"/>
      <c r="B104" s="209"/>
      <c r="C104" s="251"/>
      <c r="D104" s="260"/>
      <c r="E104" s="199"/>
      <c r="F104" s="200"/>
      <c r="G104" s="261"/>
      <c r="H104" s="275"/>
      <c r="I104" s="173"/>
      <c r="J104" s="173"/>
      <c r="K104" s="173"/>
      <c r="L104" s="174"/>
      <c r="M104" s="173"/>
      <c r="N104" s="276"/>
      <c r="O104" s="287"/>
      <c r="P104" s="177"/>
      <c r="Q104" s="177"/>
      <c r="R104" s="177"/>
      <c r="S104" s="177"/>
      <c r="T104" s="210"/>
      <c r="U104" s="177"/>
      <c r="V104" s="178"/>
      <c r="W104" s="177"/>
      <c r="X104" s="177"/>
      <c r="Y104" s="177"/>
      <c r="Z104" s="177"/>
      <c r="AA104" s="288"/>
      <c r="AB104" s="287"/>
      <c r="AC104" s="288"/>
      <c r="AD104" s="160"/>
      <c r="AE104" s="160"/>
      <c r="AF104" s="160"/>
      <c r="AG104" s="160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</row>
    <row r="105" spans="1:115" s="162" customFormat="1" ht="12" customHeight="1" x14ac:dyDescent="0.25">
      <c r="A105" s="250"/>
      <c r="B105" s="209"/>
      <c r="C105" s="251"/>
      <c r="D105" s="260"/>
      <c r="E105" s="199"/>
      <c r="F105" s="200"/>
      <c r="G105" s="261"/>
      <c r="H105" s="275"/>
      <c r="I105" s="173"/>
      <c r="J105" s="173"/>
      <c r="K105" s="173"/>
      <c r="L105" s="174"/>
      <c r="M105" s="173"/>
      <c r="N105" s="276"/>
      <c r="O105" s="287"/>
      <c r="P105" s="177"/>
      <c r="Q105" s="177"/>
      <c r="R105" s="177"/>
      <c r="S105" s="177"/>
      <c r="T105" s="210"/>
      <c r="U105" s="177"/>
      <c r="V105" s="178"/>
      <c r="W105" s="177"/>
      <c r="X105" s="177"/>
      <c r="Y105" s="177"/>
      <c r="Z105" s="177"/>
      <c r="AA105" s="288"/>
      <c r="AB105" s="287"/>
      <c r="AC105" s="288"/>
      <c r="AD105" s="160"/>
      <c r="AE105" s="160"/>
      <c r="AF105" s="160"/>
      <c r="AG105" s="160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</row>
    <row r="106" spans="1:115" s="162" customFormat="1" ht="12" customHeight="1" x14ac:dyDescent="0.25">
      <c r="A106" s="250"/>
      <c r="B106" s="209"/>
      <c r="C106" s="251"/>
      <c r="D106" s="260"/>
      <c r="E106" s="199"/>
      <c r="F106" s="200"/>
      <c r="G106" s="261"/>
      <c r="H106" s="275"/>
      <c r="I106" s="173"/>
      <c r="J106" s="173"/>
      <c r="K106" s="173"/>
      <c r="L106" s="174"/>
      <c r="M106" s="173"/>
      <c r="N106" s="276"/>
      <c r="O106" s="287"/>
      <c r="P106" s="177"/>
      <c r="Q106" s="177"/>
      <c r="R106" s="177"/>
      <c r="S106" s="177"/>
      <c r="T106" s="210"/>
      <c r="U106" s="177"/>
      <c r="V106" s="178"/>
      <c r="W106" s="177"/>
      <c r="X106" s="177"/>
      <c r="Y106" s="177"/>
      <c r="Z106" s="177"/>
      <c r="AA106" s="288"/>
      <c r="AB106" s="287"/>
      <c r="AC106" s="288"/>
      <c r="AD106" s="160"/>
      <c r="AE106" s="160"/>
      <c r="AF106" s="160"/>
      <c r="AG106" s="160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</row>
    <row r="107" spans="1:115" s="162" customFormat="1" ht="12" customHeight="1" x14ac:dyDescent="0.25">
      <c r="A107" s="250"/>
      <c r="B107" s="209"/>
      <c r="C107" s="251"/>
      <c r="D107" s="260"/>
      <c r="E107" s="199"/>
      <c r="F107" s="200"/>
      <c r="G107" s="261"/>
      <c r="H107" s="275"/>
      <c r="I107" s="173"/>
      <c r="J107" s="173"/>
      <c r="K107" s="173"/>
      <c r="L107" s="174"/>
      <c r="M107" s="173"/>
      <c r="N107" s="276"/>
      <c r="O107" s="287"/>
      <c r="P107" s="177"/>
      <c r="Q107" s="177"/>
      <c r="R107" s="177"/>
      <c r="S107" s="177"/>
      <c r="T107" s="210"/>
      <c r="U107" s="177"/>
      <c r="V107" s="178"/>
      <c r="W107" s="177"/>
      <c r="X107" s="177"/>
      <c r="Y107" s="177"/>
      <c r="Z107" s="177"/>
      <c r="AA107" s="288"/>
      <c r="AB107" s="287"/>
      <c r="AC107" s="288"/>
      <c r="AD107" s="160"/>
      <c r="AE107" s="160"/>
      <c r="AF107" s="160"/>
      <c r="AG107" s="160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</row>
    <row r="108" spans="1:115" s="162" customFormat="1" ht="12" customHeight="1" x14ac:dyDescent="0.25">
      <c r="A108" s="250"/>
      <c r="B108" s="209"/>
      <c r="C108" s="251"/>
      <c r="D108" s="260"/>
      <c r="E108" s="199"/>
      <c r="F108" s="200"/>
      <c r="G108" s="261"/>
      <c r="H108" s="275"/>
      <c r="I108" s="173"/>
      <c r="J108" s="173"/>
      <c r="K108" s="173"/>
      <c r="L108" s="174"/>
      <c r="M108" s="173"/>
      <c r="N108" s="276"/>
      <c r="O108" s="287"/>
      <c r="P108" s="177"/>
      <c r="Q108" s="177"/>
      <c r="R108" s="177"/>
      <c r="S108" s="177"/>
      <c r="T108" s="210"/>
      <c r="U108" s="177"/>
      <c r="V108" s="178"/>
      <c r="W108" s="177"/>
      <c r="X108" s="177"/>
      <c r="Y108" s="177"/>
      <c r="Z108" s="177"/>
      <c r="AA108" s="288"/>
      <c r="AB108" s="287"/>
      <c r="AC108" s="288"/>
      <c r="AD108" s="160"/>
      <c r="AE108" s="160"/>
      <c r="AF108" s="160"/>
      <c r="AG108" s="160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</row>
    <row r="109" spans="1:115" s="162" customFormat="1" ht="12" customHeight="1" x14ac:dyDescent="0.25">
      <c r="A109" s="250"/>
      <c r="B109" s="209"/>
      <c r="C109" s="251"/>
      <c r="D109" s="260"/>
      <c r="E109" s="199"/>
      <c r="F109" s="200"/>
      <c r="G109" s="261"/>
      <c r="H109" s="275"/>
      <c r="I109" s="173"/>
      <c r="J109" s="173"/>
      <c r="K109" s="173"/>
      <c r="L109" s="174"/>
      <c r="M109" s="173"/>
      <c r="N109" s="276"/>
      <c r="O109" s="287"/>
      <c r="P109" s="177"/>
      <c r="Q109" s="177"/>
      <c r="R109" s="177"/>
      <c r="S109" s="177"/>
      <c r="T109" s="210"/>
      <c r="U109" s="177"/>
      <c r="V109" s="178"/>
      <c r="W109" s="177"/>
      <c r="X109" s="177"/>
      <c r="Y109" s="177"/>
      <c r="Z109" s="177"/>
      <c r="AA109" s="288"/>
      <c r="AB109" s="287"/>
      <c r="AC109" s="288"/>
      <c r="AD109" s="160"/>
      <c r="AE109" s="160"/>
      <c r="AF109" s="160"/>
      <c r="AG109" s="160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</row>
    <row r="110" spans="1:115" s="162" customFormat="1" ht="12" customHeight="1" x14ac:dyDescent="0.25">
      <c r="A110" s="250"/>
      <c r="B110" s="209"/>
      <c r="C110" s="251"/>
      <c r="D110" s="260"/>
      <c r="E110" s="199"/>
      <c r="F110" s="200"/>
      <c r="G110" s="261"/>
      <c r="H110" s="275"/>
      <c r="I110" s="173"/>
      <c r="J110" s="173"/>
      <c r="K110" s="173"/>
      <c r="L110" s="174"/>
      <c r="M110" s="173"/>
      <c r="N110" s="276"/>
      <c r="O110" s="287"/>
      <c r="P110" s="177"/>
      <c r="Q110" s="177"/>
      <c r="R110" s="177"/>
      <c r="S110" s="177"/>
      <c r="T110" s="210"/>
      <c r="U110" s="177"/>
      <c r="V110" s="178"/>
      <c r="W110" s="177"/>
      <c r="X110" s="177"/>
      <c r="Y110" s="177"/>
      <c r="Z110" s="177"/>
      <c r="AA110" s="288"/>
      <c r="AB110" s="287"/>
      <c r="AC110" s="288"/>
      <c r="AD110" s="160"/>
      <c r="AE110" s="160"/>
      <c r="AF110" s="160"/>
      <c r="AG110" s="160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</row>
    <row r="111" spans="1:115" s="162" customFormat="1" ht="12" customHeight="1" x14ac:dyDescent="0.25">
      <c r="A111" s="250"/>
      <c r="B111" s="209"/>
      <c r="C111" s="251"/>
      <c r="D111" s="260"/>
      <c r="E111" s="199"/>
      <c r="F111" s="200"/>
      <c r="G111" s="261"/>
      <c r="H111" s="275"/>
      <c r="I111" s="173"/>
      <c r="J111" s="173"/>
      <c r="K111" s="173"/>
      <c r="L111" s="174"/>
      <c r="M111" s="173"/>
      <c r="N111" s="276"/>
      <c r="O111" s="287"/>
      <c r="P111" s="177"/>
      <c r="Q111" s="177"/>
      <c r="R111" s="177"/>
      <c r="S111" s="177"/>
      <c r="T111" s="210"/>
      <c r="U111" s="177"/>
      <c r="V111" s="178"/>
      <c r="W111" s="177"/>
      <c r="X111" s="177"/>
      <c r="Y111" s="177"/>
      <c r="Z111" s="177"/>
      <c r="AA111" s="288"/>
      <c r="AB111" s="287"/>
      <c r="AC111" s="288"/>
      <c r="AD111" s="160"/>
      <c r="AE111" s="160"/>
      <c r="AF111" s="160"/>
      <c r="AG111" s="160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</row>
    <row r="112" spans="1:115" s="162" customFormat="1" ht="12" customHeight="1" x14ac:dyDescent="0.25">
      <c r="A112" s="250"/>
      <c r="B112" s="209"/>
      <c r="C112" s="251"/>
      <c r="D112" s="260"/>
      <c r="E112" s="199"/>
      <c r="F112" s="200"/>
      <c r="G112" s="261"/>
      <c r="H112" s="275"/>
      <c r="I112" s="173"/>
      <c r="J112" s="173"/>
      <c r="K112" s="173"/>
      <c r="L112" s="174"/>
      <c r="M112" s="173"/>
      <c r="N112" s="276"/>
      <c r="O112" s="287"/>
      <c r="P112" s="177"/>
      <c r="Q112" s="177"/>
      <c r="R112" s="177"/>
      <c r="S112" s="177"/>
      <c r="T112" s="210"/>
      <c r="U112" s="177"/>
      <c r="V112" s="178"/>
      <c r="W112" s="177"/>
      <c r="X112" s="177"/>
      <c r="Y112" s="177"/>
      <c r="Z112" s="177"/>
      <c r="AA112" s="288"/>
      <c r="AB112" s="287"/>
      <c r="AC112" s="288"/>
      <c r="AD112" s="160"/>
      <c r="AE112" s="160"/>
      <c r="AF112" s="160"/>
      <c r="AG112" s="160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</row>
    <row r="113" spans="1:115" s="9" customFormat="1" ht="11" thickBot="1" x14ac:dyDescent="0.3">
      <c r="A113" s="252" t="s">
        <v>36</v>
      </c>
      <c r="B113" s="253"/>
      <c r="C113" s="254"/>
      <c r="D113" s="262">
        <f t="shared" ref="D113:AC113" si="0">SUM(D6:D112)</f>
        <v>0</v>
      </c>
      <c r="E113" s="263">
        <f t="shared" si="0"/>
        <v>0</v>
      </c>
      <c r="F113" s="264">
        <f t="shared" si="0"/>
        <v>0</v>
      </c>
      <c r="G113" s="265">
        <f t="shared" si="0"/>
        <v>0</v>
      </c>
      <c r="H113" s="262">
        <f t="shared" si="0"/>
        <v>0</v>
      </c>
      <c r="I113" s="263">
        <f t="shared" si="0"/>
        <v>0</v>
      </c>
      <c r="J113" s="263">
        <f t="shared" si="0"/>
        <v>0</v>
      </c>
      <c r="K113" s="263">
        <f t="shared" si="0"/>
        <v>0</v>
      </c>
      <c r="L113" s="263">
        <f t="shared" si="0"/>
        <v>0</v>
      </c>
      <c r="M113" s="263">
        <f t="shared" si="0"/>
        <v>0</v>
      </c>
      <c r="N113" s="277">
        <f t="shared" si="0"/>
        <v>0</v>
      </c>
      <c r="O113" s="289">
        <f t="shared" si="0"/>
        <v>0</v>
      </c>
      <c r="P113" s="290">
        <f t="shared" si="0"/>
        <v>0</v>
      </c>
      <c r="Q113" s="290">
        <f t="shared" si="0"/>
        <v>0</v>
      </c>
      <c r="R113" s="290">
        <f t="shared" si="0"/>
        <v>0</v>
      </c>
      <c r="S113" s="290">
        <f t="shared" si="0"/>
        <v>0</v>
      </c>
      <c r="T113" s="290">
        <f t="shared" si="0"/>
        <v>0</v>
      </c>
      <c r="U113" s="290">
        <f t="shared" si="0"/>
        <v>0</v>
      </c>
      <c r="V113" s="290">
        <f t="shared" si="0"/>
        <v>0</v>
      </c>
      <c r="W113" s="290">
        <f t="shared" si="0"/>
        <v>0</v>
      </c>
      <c r="X113" s="290">
        <f t="shared" si="0"/>
        <v>0</v>
      </c>
      <c r="Y113" s="290">
        <f t="shared" si="0"/>
        <v>0</v>
      </c>
      <c r="Z113" s="290">
        <f t="shared" si="0"/>
        <v>0</v>
      </c>
      <c r="AA113" s="291">
        <f t="shared" si="0"/>
        <v>0</v>
      </c>
      <c r="AB113" s="289">
        <f t="shared" si="0"/>
        <v>0</v>
      </c>
      <c r="AC113" s="291">
        <f t="shared" si="0"/>
        <v>0</v>
      </c>
      <c r="AD113" s="36"/>
      <c r="AE113" s="36"/>
      <c r="AF113" s="36"/>
      <c r="AG113" s="3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</row>
    <row r="114" spans="1:115" s="37" customFormat="1" ht="11.5" thickTop="1" thickBot="1" x14ac:dyDescent="0.3">
      <c r="A114" s="293"/>
      <c r="B114" s="294"/>
      <c r="C114" s="295"/>
      <c r="D114" s="303"/>
      <c r="E114" s="304"/>
      <c r="F114" s="305"/>
      <c r="G114" s="306"/>
      <c r="H114" s="320"/>
      <c r="I114" s="305"/>
      <c r="J114" s="305"/>
      <c r="K114" s="305"/>
      <c r="L114" s="321"/>
      <c r="M114" s="305"/>
      <c r="N114" s="306"/>
      <c r="O114" s="337"/>
      <c r="P114" s="338"/>
      <c r="Q114" s="338"/>
      <c r="R114" s="338"/>
      <c r="S114" s="339"/>
      <c r="T114" s="338"/>
      <c r="U114" s="338"/>
      <c r="V114" s="340"/>
      <c r="W114" s="341"/>
      <c r="X114" s="341"/>
      <c r="Y114" s="341"/>
      <c r="Z114" s="341"/>
      <c r="AA114" s="342"/>
      <c r="AB114" s="469"/>
      <c r="AC114" s="470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</row>
    <row r="115" spans="1:115" s="6" customFormat="1" ht="47.5" customHeight="1" thickTop="1" thickBot="1" x14ac:dyDescent="0.3">
      <c r="A115" s="296" t="s">
        <v>30</v>
      </c>
      <c r="B115" s="12" t="s">
        <v>9</v>
      </c>
      <c r="C115" s="297"/>
      <c r="D115" s="307" t="s">
        <v>10</v>
      </c>
      <c r="E115" s="211"/>
      <c r="F115" s="211" t="s">
        <v>11</v>
      </c>
      <c r="G115" s="308"/>
      <c r="H115" s="322" t="str">
        <f>H3</f>
        <v>Contributions Normales</v>
      </c>
      <c r="I115" s="13" t="str">
        <f t="shared" ref="I115:AC115" si="1">I3</f>
        <v>Ventes Littérature</v>
      </c>
      <c r="J115" s="13" t="str">
        <f t="shared" si="1"/>
        <v>Recettes Fêtes IGPB</v>
      </c>
      <c r="K115" s="13" t="str">
        <f t="shared" si="1"/>
        <v>Chapeaux Réunion IGPB</v>
      </c>
      <c r="L115" s="14" t="str">
        <f t="shared" si="1"/>
        <v>Recettes Exeption- nelles</v>
      </c>
      <c r="M115" s="15" t="str">
        <f t="shared" si="1"/>
        <v>Virements Internes Livert A</v>
      </c>
      <c r="N115" s="323" t="str">
        <f t="shared" si="1"/>
        <v>Reports Caisse +       BNP( N-1)</v>
      </c>
      <c r="O115" s="266" t="str">
        <f t="shared" si="1"/>
        <v xml:space="preserve">Location local Sauton + charges </v>
      </c>
      <c r="P115" s="268" t="str">
        <f t="shared" si="1"/>
        <v>Electicité - Eaux Local Sauton</v>
      </c>
      <c r="Q115" s="278" t="str">
        <f t="shared" si="1"/>
        <v>Entretien équipement IGPB, Petits travaux</v>
      </c>
      <c r="R115" s="279" t="str">
        <f t="shared" si="1"/>
        <v>Achat de littérature BSG+ Médailles</v>
      </c>
      <c r="S115" s="280" t="str">
        <f t="shared" si="1"/>
        <v>Achat de littérature Hors (BSG &amp; Médailles)</v>
      </c>
      <c r="T115" s="268" t="str">
        <f t="shared" si="1"/>
        <v>Dépenses Fêtes IGPB</v>
      </c>
      <c r="U115" s="268" t="str">
        <f t="shared" si="1"/>
        <v>Informatique, Téléphone, Abonnement Internet</v>
      </c>
      <c r="V115" s="267" t="str">
        <f t="shared" si="1"/>
        <v>Frais Secrétariat, Lingettes, Gel …</v>
      </c>
      <c r="W115" s="281" t="str">
        <f t="shared" si="1"/>
        <v>Location Salles Réunions</v>
      </c>
      <c r="X115" s="268" t="str">
        <f t="shared" si="1"/>
        <v>Transport parking</v>
      </c>
      <c r="Y115" s="268" t="str">
        <f t="shared" si="1"/>
        <v>Frais Bancaires</v>
      </c>
      <c r="Z115" s="268" t="str">
        <f t="shared" si="1"/>
        <v>Virements internes</v>
      </c>
      <c r="AA115" s="269" t="str">
        <f t="shared" si="1"/>
        <v>Dépenses exception- nelles</v>
      </c>
      <c r="AB115" s="426" t="str">
        <f t="shared" si="1"/>
        <v>Evolutions Informatiques (1500 €)</v>
      </c>
      <c r="AC115" s="269" t="str">
        <f t="shared" si="1"/>
        <v>Gros Travaux Sauton (3000 €)</v>
      </c>
    </row>
    <row r="116" spans="1:115" s="6" customFormat="1" ht="11" thickBot="1" x14ac:dyDescent="0.3">
      <c r="A116" s="298"/>
      <c r="B116" s="16"/>
      <c r="C116" s="299"/>
      <c r="D116" s="309" t="s">
        <v>32</v>
      </c>
      <c r="E116" s="38" t="s">
        <v>33</v>
      </c>
      <c r="F116" s="16" t="s">
        <v>32</v>
      </c>
      <c r="G116" s="310" t="s">
        <v>33</v>
      </c>
      <c r="H116" s="298" t="s">
        <v>32</v>
      </c>
      <c r="I116" s="16" t="s">
        <v>32</v>
      </c>
      <c r="J116" s="16" t="s">
        <v>32</v>
      </c>
      <c r="K116" s="16" t="s">
        <v>32</v>
      </c>
      <c r="L116" s="17" t="s">
        <v>32</v>
      </c>
      <c r="M116" s="18" t="s">
        <v>32</v>
      </c>
      <c r="N116" s="324" t="s">
        <v>32</v>
      </c>
      <c r="O116" s="298" t="s">
        <v>33</v>
      </c>
      <c r="P116" s="16" t="s">
        <v>33</v>
      </c>
      <c r="Q116" s="18" t="s">
        <v>33</v>
      </c>
      <c r="R116" s="18" t="s">
        <v>33</v>
      </c>
      <c r="S116" s="16" t="s">
        <v>33</v>
      </c>
      <c r="T116" s="16" t="s">
        <v>33</v>
      </c>
      <c r="U116" s="16" t="s">
        <v>33</v>
      </c>
      <c r="V116" s="19" t="s">
        <v>33</v>
      </c>
      <c r="W116" s="16" t="s">
        <v>33</v>
      </c>
      <c r="X116" s="16" t="s">
        <v>33</v>
      </c>
      <c r="Y116" s="16" t="s">
        <v>33</v>
      </c>
      <c r="Z116" s="16" t="s">
        <v>33</v>
      </c>
      <c r="AA116" s="343" t="s">
        <v>33</v>
      </c>
      <c r="AB116" s="298" t="s">
        <v>138</v>
      </c>
      <c r="AC116" s="343" t="s">
        <v>138</v>
      </c>
    </row>
    <row r="117" spans="1:115" s="20" customFormat="1" ht="11" thickBot="1" x14ac:dyDescent="0.3">
      <c r="A117" s="300"/>
      <c r="B117" s="301"/>
      <c r="C117" s="302"/>
      <c r="D117" s="311">
        <f>SUM(D5:D112)</f>
        <v>12956.810000000009</v>
      </c>
      <c r="E117" s="312">
        <f t="shared" ref="E117:AC117" si="2">SUM(E5:E112)</f>
        <v>0</v>
      </c>
      <c r="F117" s="312">
        <f t="shared" si="2"/>
        <v>109.70000000000164</v>
      </c>
      <c r="G117" s="313">
        <f t="shared" si="2"/>
        <v>0</v>
      </c>
      <c r="H117" s="325">
        <f t="shared" si="2"/>
        <v>0</v>
      </c>
      <c r="I117" s="326">
        <f t="shared" si="2"/>
        <v>0</v>
      </c>
      <c r="J117" s="326">
        <f t="shared" si="2"/>
        <v>0</v>
      </c>
      <c r="K117" s="326">
        <f t="shared" si="2"/>
        <v>0</v>
      </c>
      <c r="L117" s="326">
        <f t="shared" si="2"/>
        <v>0</v>
      </c>
      <c r="M117" s="326">
        <f t="shared" si="2"/>
        <v>0</v>
      </c>
      <c r="N117" s="327">
        <f t="shared" si="2"/>
        <v>13066.510000000009</v>
      </c>
      <c r="O117" s="325">
        <f t="shared" si="2"/>
        <v>0</v>
      </c>
      <c r="P117" s="326">
        <f t="shared" si="2"/>
        <v>0</v>
      </c>
      <c r="Q117" s="326">
        <f t="shared" si="2"/>
        <v>0</v>
      </c>
      <c r="R117" s="326">
        <f t="shared" si="2"/>
        <v>0</v>
      </c>
      <c r="S117" s="326">
        <f t="shared" si="2"/>
        <v>0</v>
      </c>
      <c r="T117" s="326">
        <f t="shared" si="2"/>
        <v>0</v>
      </c>
      <c r="U117" s="326">
        <f t="shared" si="2"/>
        <v>0</v>
      </c>
      <c r="V117" s="326">
        <f t="shared" si="2"/>
        <v>0</v>
      </c>
      <c r="W117" s="326">
        <f t="shared" si="2"/>
        <v>0</v>
      </c>
      <c r="X117" s="326">
        <f t="shared" si="2"/>
        <v>0</v>
      </c>
      <c r="Y117" s="326">
        <f t="shared" si="2"/>
        <v>0</v>
      </c>
      <c r="Z117" s="326">
        <f t="shared" si="2"/>
        <v>0</v>
      </c>
      <c r="AA117" s="327">
        <f t="shared" si="2"/>
        <v>0</v>
      </c>
      <c r="AB117" s="325">
        <f t="shared" si="2"/>
        <v>0</v>
      </c>
      <c r="AC117" s="327">
        <f t="shared" si="2"/>
        <v>0</v>
      </c>
    </row>
    <row r="118" spans="1:115" s="6" customFormat="1" ht="11.5" thickTop="1" thickBot="1" x14ac:dyDescent="0.3">
      <c r="A118" s="314"/>
      <c r="B118" s="315" t="s">
        <v>37</v>
      </c>
      <c r="C118" s="316"/>
      <c r="D118" s="317">
        <f>SUM(D117-E117)</f>
        <v>12956.810000000009</v>
      </c>
      <c r="E118" s="318"/>
      <c r="F118" s="317">
        <f>SUM(F117-G117)</f>
        <v>109.70000000000164</v>
      </c>
      <c r="G118" s="319"/>
      <c r="H118" s="329"/>
      <c r="I118" s="344"/>
      <c r="J118" s="344"/>
      <c r="K118" s="344" t="s">
        <v>38</v>
      </c>
      <c r="L118" s="331"/>
      <c r="M118" s="330"/>
      <c r="N118" s="332" t="s">
        <v>38</v>
      </c>
      <c r="O118" s="329"/>
      <c r="P118" s="330"/>
      <c r="Q118" s="330" t="s">
        <v>38</v>
      </c>
      <c r="R118" s="330" t="s">
        <v>38</v>
      </c>
      <c r="S118" s="330" t="s">
        <v>38</v>
      </c>
      <c r="T118" s="336"/>
      <c r="U118" s="330" t="s">
        <v>38</v>
      </c>
      <c r="V118" s="336"/>
      <c r="W118" s="330" t="s">
        <v>38</v>
      </c>
      <c r="X118" s="330" t="s">
        <v>38</v>
      </c>
      <c r="Y118" s="330" t="s">
        <v>38</v>
      </c>
      <c r="Z118" s="330" t="s">
        <v>38</v>
      </c>
      <c r="AA118" s="319" t="s">
        <v>38</v>
      </c>
      <c r="AB118" s="329" t="s">
        <v>38</v>
      </c>
      <c r="AC118" s="319" t="s">
        <v>38</v>
      </c>
    </row>
    <row r="119" spans="1:115" s="6" customFormat="1" ht="13.5" thickTop="1" thickBot="1" x14ac:dyDescent="0.3">
      <c r="A119" s="2"/>
      <c r="B119" s="2"/>
      <c r="C119" s="54"/>
      <c r="D119" s="34"/>
      <c r="E119" s="33"/>
      <c r="F119" s="4"/>
      <c r="I119" s="486" t="s">
        <v>39</v>
      </c>
      <c r="J119" s="487"/>
      <c r="K119" s="488"/>
      <c r="L119" s="328">
        <f>SUM(H117:N117)</f>
        <v>13066.510000000009</v>
      </c>
      <c r="N119" s="21"/>
      <c r="O119" s="4"/>
      <c r="P119" s="6" t="s">
        <v>40</v>
      </c>
      <c r="Q119" s="333" t="s">
        <v>38</v>
      </c>
      <c r="R119" s="334">
        <f>SUM(O117:AC117)</f>
        <v>0</v>
      </c>
      <c r="S119" s="335"/>
    </row>
    <row r="120" spans="1:115" s="6" customFormat="1" ht="11" thickBot="1" x14ac:dyDescent="0.3">
      <c r="A120" s="2"/>
      <c r="B120" s="22" t="s">
        <v>41</v>
      </c>
      <c r="C120" s="22"/>
      <c r="D120" s="39" t="s">
        <v>38</v>
      </c>
      <c r="E120" s="179">
        <f>SUM(D117-E117+F117-G117)</f>
        <v>13066.510000000009</v>
      </c>
      <c r="F120" s="24" t="s">
        <v>42</v>
      </c>
      <c r="H120" s="25"/>
      <c r="I120" s="45"/>
      <c r="J120" s="45"/>
      <c r="K120" s="45"/>
      <c r="L120" s="26"/>
      <c r="N120" s="23">
        <f>E117</f>
        <v>0</v>
      </c>
      <c r="O120" s="495">
        <f>SUM(L119-R119)</f>
        <v>13066.510000000009</v>
      </c>
      <c r="P120" s="495"/>
      <c r="Q120" s="481" t="s">
        <v>43</v>
      </c>
      <c r="R120" s="481"/>
      <c r="S120" s="481"/>
    </row>
    <row r="121" spans="1:115" s="6" customFormat="1" ht="10.5" x14ac:dyDescent="0.25">
      <c r="A121" s="1"/>
      <c r="B121" s="2"/>
      <c r="C121" s="54"/>
      <c r="D121" s="27"/>
      <c r="E121" s="33"/>
      <c r="F121" s="4"/>
      <c r="G121" s="3"/>
      <c r="H121" s="3"/>
      <c r="I121" s="3"/>
      <c r="J121" s="3"/>
      <c r="K121" s="3"/>
      <c r="L121" s="5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115" s="6" customFormat="1" x14ac:dyDescent="0.25">
      <c r="A122" s="1"/>
      <c r="B122" s="2"/>
      <c r="C122" s="2"/>
      <c r="D122" s="482" t="s">
        <v>44</v>
      </c>
      <c r="E122" s="483"/>
      <c r="F122" s="180">
        <f>212.36</f>
        <v>212.36</v>
      </c>
      <c r="G122" s="183">
        <f>13052.56-300+(1520.7+18.98)</f>
        <v>14292.24</v>
      </c>
      <c r="H122" s="51" t="s">
        <v>45</v>
      </c>
      <c r="I122" s="56"/>
      <c r="J122" s="56"/>
      <c r="K122" s="3"/>
      <c r="L122" s="5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115" s="6" customFormat="1" x14ac:dyDescent="0.25">
      <c r="A123" s="1"/>
      <c r="B123" s="2"/>
      <c r="C123" s="2"/>
      <c r="D123" s="484" t="s">
        <v>46</v>
      </c>
      <c r="E123" s="485"/>
      <c r="F123" s="181">
        <f>27.6</f>
        <v>27.6</v>
      </c>
      <c r="G123" s="183">
        <f>D118</f>
        <v>12956.810000000009</v>
      </c>
      <c r="H123" s="51" t="s">
        <v>47</v>
      </c>
      <c r="I123" s="56"/>
      <c r="J123" s="56"/>
      <c r="K123" s="3"/>
      <c r="L123" s="474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115" s="6" customFormat="1" x14ac:dyDescent="0.25">
      <c r="A124" s="1"/>
      <c r="B124" s="2"/>
      <c r="C124" s="2"/>
      <c r="D124" s="484" t="s">
        <v>48</v>
      </c>
      <c r="E124" s="485"/>
      <c r="F124" s="180">
        <f>99.2-0.1</f>
        <v>99.100000000000009</v>
      </c>
      <c r="G124" s="184">
        <f>G122-G123</f>
        <v>1335.4299999999912</v>
      </c>
      <c r="H124" s="52" t="s">
        <v>49</v>
      </c>
      <c r="I124" s="3"/>
      <c r="J124" s="3"/>
      <c r="K124" s="3"/>
      <c r="L124" s="5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115" s="6" customFormat="1" x14ac:dyDescent="0.25">
      <c r="A125" s="1"/>
      <c r="B125" s="2"/>
      <c r="C125" s="2"/>
      <c r="D125" s="489" t="s">
        <v>49</v>
      </c>
      <c r="E125" s="490"/>
      <c r="F125" s="182">
        <f>F122+F123+F124-F118</f>
        <v>229.35999999999837</v>
      </c>
      <c r="G125" s="83"/>
      <c r="H125" s="84"/>
      <c r="I125" s="3"/>
      <c r="J125" s="3"/>
      <c r="K125" s="3"/>
      <c r="L125" s="5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</sheetData>
  <sheetProtection selectLockedCells="1" selectUnlockedCells="1"/>
  <mergeCells count="10">
    <mergeCell ref="F3:G3"/>
    <mergeCell ref="I119:K119"/>
    <mergeCell ref="O120:P120"/>
    <mergeCell ref="Q120:S120"/>
    <mergeCell ref="D122:E122"/>
    <mergeCell ref="D123:E123"/>
    <mergeCell ref="D124:E124"/>
    <mergeCell ref="D125:E125"/>
    <mergeCell ref="A1:D1"/>
    <mergeCell ref="D3:E3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4EB11-E4F7-4353-972C-0C97D6AD9FE6}">
  <sheetPr>
    <pageSetUpPr fitToPage="1"/>
  </sheetPr>
  <dimension ref="A1:AP1182"/>
  <sheetViews>
    <sheetView showGridLines="0" workbookViewId="0">
      <selection activeCell="I3" sqref="I3"/>
    </sheetView>
  </sheetViews>
  <sheetFormatPr baseColWidth="10" defaultColWidth="10.81640625" defaultRowHeight="10.5" x14ac:dyDescent="0.25"/>
  <cols>
    <col min="1" max="1" width="10.81640625" style="57"/>
    <col min="2" max="2" width="31.81640625" style="57" customWidth="1"/>
    <col min="3" max="3" width="10.81640625" style="57"/>
    <col min="4" max="5" width="10.81640625" style="145" customWidth="1"/>
    <col min="6" max="6" width="10.81640625" style="57"/>
    <col min="7" max="7" width="11.81640625" style="155" customWidth="1"/>
    <col min="8" max="8" width="10.81640625" style="3"/>
    <col min="9" max="9" width="10.81640625" style="57"/>
    <col min="10" max="10" width="31.54296875" style="57" customWidth="1"/>
    <col min="11" max="11" width="10.81640625" style="57" customWidth="1"/>
    <col min="12" max="13" width="10.81640625" style="145" customWidth="1"/>
    <col min="14" max="14" width="10.81640625" style="57"/>
    <col min="15" max="15" width="11.54296875" style="155" customWidth="1"/>
    <col min="16" max="16" width="15.81640625" style="3" customWidth="1"/>
    <col min="17" max="42" width="10.81640625" style="3"/>
    <col min="43" max="16384" width="10.81640625" style="57"/>
  </cols>
  <sheetData>
    <row r="1" spans="1:42" ht="11" thickBot="1" x14ac:dyDescent="0.3">
      <c r="A1" s="420"/>
      <c r="B1" s="421"/>
      <c r="C1" s="421"/>
      <c r="D1" s="422"/>
      <c r="E1" s="422"/>
      <c r="F1" s="421"/>
      <c r="G1" s="423"/>
      <c r="I1" s="420"/>
      <c r="J1" s="421"/>
      <c r="K1" s="421"/>
      <c r="L1" s="422"/>
      <c r="M1" s="422"/>
      <c r="N1" s="421"/>
      <c r="O1" s="423"/>
    </row>
    <row r="2" spans="1:42" ht="14" thickTop="1" thickBot="1" x14ac:dyDescent="0.35">
      <c r="A2" s="477" t="s">
        <v>155</v>
      </c>
      <c r="B2" s="478"/>
      <c r="C2" s="478"/>
      <c r="D2" s="478"/>
      <c r="E2" s="478"/>
      <c r="F2" s="478"/>
      <c r="G2" s="479"/>
      <c r="I2" s="477" t="s">
        <v>158</v>
      </c>
      <c r="J2" s="478"/>
      <c r="K2" s="478"/>
      <c r="L2" s="478"/>
      <c r="M2" s="478"/>
      <c r="N2" s="478"/>
      <c r="O2" s="479"/>
    </row>
    <row r="3" spans="1:42" ht="13.5" thickTop="1" x14ac:dyDescent="0.3">
      <c r="A3" s="424" t="s">
        <v>0</v>
      </c>
      <c r="B3" s="190" t="s">
        <v>1</v>
      </c>
      <c r="C3" s="190" t="s">
        <v>2</v>
      </c>
      <c r="D3" s="190" t="s">
        <v>3</v>
      </c>
      <c r="E3" s="190" t="s">
        <v>4</v>
      </c>
      <c r="F3" s="190" t="s">
        <v>5</v>
      </c>
      <c r="G3" s="425" t="s">
        <v>6</v>
      </c>
      <c r="I3" s="424" t="s">
        <v>0</v>
      </c>
      <c r="J3" s="190" t="s">
        <v>7</v>
      </c>
      <c r="K3" s="190" t="s">
        <v>2</v>
      </c>
      <c r="L3" s="190" t="s">
        <v>3</v>
      </c>
      <c r="M3" s="190" t="s">
        <v>4</v>
      </c>
      <c r="N3" s="190" t="s">
        <v>5</v>
      </c>
      <c r="O3" s="425" t="s">
        <v>6</v>
      </c>
    </row>
    <row r="4" spans="1:42" ht="13" x14ac:dyDescent="0.3">
      <c r="A4" s="250"/>
      <c r="B4" s="345"/>
      <c r="C4" s="189"/>
      <c r="D4" s="188"/>
      <c r="E4" s="200"/>
      <c r="F4" s="188">
        <f>SUM(C4:E4)</f>
        <v>0</v>
      </c>
      <c r="G4" s="192"/>
      <c r="I4" s="191"/>
      <c r="J4" s="55"/>
      <c r="K4" s="185"/>
      <c r="L4" s="186"/>
      <c r="M4" s="187"/>
      <c r="N4" s="187">
        <f>SUM(K4:M4)</f>
        <v>0</v>
      </c>
      <c r="O4" s="198"/>
    </row>
    <row r="5" spans="1:42" ht="13" x14ac:dyDescent="0.3">
      <c r="A5" s="250"/>
      <c r="B5" s="345"/>
      <c r="C5" s="189"/>
      <c r="D5" s="188"/>
      <c r="E5" s="200"/>
      <c r="F5" s="188">
        <f t="shared" ref="F5:F54" si="0">SUM(C5:E5)</f>
        <v>0</v>
      </c>
      <c r="G5" s="192"/>
      <c r="I5" s="191"/>
      <c r="J5" s="55"/>
      <c r="K5" s="185"/>
      <c r="L5" s="186"/>
      <c r="M5" s="188"/>
      <c r="N5" s="187">
        <f t="shared" ref="N5:N54" si="1">SUM(K5:M5)</f>
        <v>0</v>
      </c>
      <c r="O5" s="198"/>
    </row>
    <row r="6" spans="1:42" ht="13" x14ac:dyDescent="0.3">
      <c r="A6" s="250"/>
      <c r="B6" s="345"/>
      <c r="C6" s="189"/>
      <c r="D6" s="188"/>
      <c r="E6" s="200"/>
      <c r="F6" s="187">
        <f t="shared" si="0"/>
        <v>0</v>
      </c>
      <c r="G6" s="192"/>
      <c r="I6" s="191"/>
      <c r="J6" s="55"/>
      <c r="K6" s="185"/>
      <c r="L6" s="186"/>
      <c r="M6" s="188"/>
      <c r="N6" s="188">
        <f t="shared" si="1"/>
        <v>0</v>
      </c>
      <c r="O6" s="198"/>
    </row>
    <row r="7" spans="1:42" ht="13" x14ac:dyDescent="0.3">
      <c r="A7" s="250"/>
      <c r="B7" s="345"/>
      <c r="C7" s="189"/>
      <c r="D7" s="188"/>
      <c r="E7" s="200"/>
      <c r="F7" s="187">
        <f t="shared" si="0"/>
        <v>0</v>
      </c>
      <c r="G7" s="192"/>
      <c r="I7" s="191"/>
      <c r="J7" s="55"/>
      <c r="K7" s="185"/>
      <c r="L7" s="186"/>
      <c r="M7" s="188"/>
      <c r="N7" s="188">
        <f t="shared" si="1"/>
        <v>0</v>
      </c>
      <c r="O7" s="198"/>
    </row>
    <row r="8" spans="1:42" ht="13" x14ac:dyDescent="0.3">
      <c r="A8" s="250"/>
      <c r="B8" s="345"/>
      <c r="C8" s="189"/>
      <c r="D8" s="188"/>
      <c r="E8" s="200"/>
      <c r="F8" s="187">
        <f t="shared" si="0"/>
        <v>0</v>
      </c>
      <c r="G8" s="192"/>
      <c r="I8" s="250"/>
      <c r="J8" s="209"/>
      <c r="K8" s="185"/>
      <c r="L8" s="186"/>
      <c r="M8" s="188"/>
      <c r="N8" s="188">
        <f t="shared" si="1"/>
        <v>0</v>
      </c>
      <c r="O8" s="198"/>
    </row>
    <row r="9" spans="1:42" ht="13" x14ac:dyDescent="0.3">
      <c r="A9" s="250"/>
      <c r="B9" s="345"/>
      <c r="C9" s="189"/>
      <c r="D9" s="188"/>
      <c r="E9" s="200"/>
      <c r="F9" s="187">
        <f t="shared" si="0"/>
        <v>0</v>
      </c>
      <c r="G9" s="192"/>
      <c r="I9" s="191"/>
      <c r="J9" s="55"/>
      <c r="K9" s="185"/>
      <c r="L9" s="186"/>
      <c r="M9" s="188"/>
      <c r="N9" s="188">
        <f t="shared" si="1"/>
        <v>0</v>
      </c>
      <c r="O9" s="198"/>
    </row>
    <row r="10" spans="1:42" ht="13" x14ac:dyDescent="0.3">
      <c r="A10" s="250"/>
      <c r="B10" s="345"/>
      <c r="C10" s="189"/>
      <c r="D10" s="188"/>
      <c r="E10" s="200"/>
      <c r="F10" s="187">
        <f t="shared" si="0"/>
        <v>0</v>
      </c>
      <c r="G10" s="192"/>
      <c r="I10" s="191"/>
      <c r="J10" s="55"/>
      <c r="K10" s="185"/>
      <c r="L10" s="186"/>
      <c r="M10" s="188"/>
      <c r="N10" s="188">
        <f t="shared" si="1"/>
        <v>0</v>
      </c>
      <c r="O10" s="198"/>
    </row>
    <row r="11" spans="1:42" ht="13" x14ac:dyDescent="0.3">
      <c r="A11" s="250"/>
      <c r="B11" s="345"/>
      <c r="C11" s="189"/>
      <c r="D11" s="188"/>
      <c r="E11" s="200"/>
      <c r="F11" s="187">
        <f t="shared" si="0"/>
        <v>0</v>
      </c>
      <c r="G11" s="192"/>
      <c r="I11" s="250"/>
      <c r="J11" s="209"/>
      <c r="K11" s="185"/>
      <c r="L11" s="186"/>
      <c r="M11" s="188"/>
      <c r="N11" s="188">
        <f t="shared" si="1"/>
        <v>0</v>
      </c>
      <c r="O11" s="198"/>
    </row>
    <row r="12" spans="1:42" s="154" customFormat="1" ht="13" x14ac:dyDescent="0.3">
      <c r="A12" s="250"/>
      <c r="B12" s="345"/>
      <c r="C12" s="189"/>
      <c r="D12" s="186"/>
      <c r="E12" s="200"/>
      <c r="F12" s="187">
        <f t="shared" si="0"/>
        <v>0</v>
      </c>
      <c r="G12" s="192"/>
      <c r="H12" s="3"/>
      <c r="I12" s="250"/>
      <c r="J12" s="209"/>
      <c r="K12" s="185"/>
      <c r="L12" s="186"/>
      <c r="M12" s="188"/>
      <c r="N12" s="188">
        <f t="shared" si="1"/>
        <v>0</v>
      </c>
      <c r="O12" s="19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3" x14ac:dyDescent="0.3">
      <c r="A13" s="250"/>
      <c r="B13" s="345"/>
      <c r="C13" s="189"/>
      <c r="D13" s="188"/>
      <c r="E13" s="200"/>
      <c r="F13" s="188">
        <f t="shared" si="0"/>
        <v>0</v>
      </c>
      <c r="G13" s="192"/>
      <c r="I13" s="191"/>
      <c r="J13" s="55"/>
      <c r="K13" s="185"/>
      <c r="L13" s="186"/>
      <c r="M13" s="188"/>
      <c r="N13" s="187">
        <f t="shared" si="1"/>
        <v>0</v>
      </c>
      <c r="O13" s="198"/>
    </row>
    <row r="14" spans="1:42" ht="13" x14ac:dyDescent="0.3">
      <c r="A14" s="250"/>
      <c r="B14" s="345"/>
      <c r="C14" s="189"/>
      <c r="D14" s="188"/>
      <c r="E14" s="200"/>
      <c r="F14" s="187">
        <f t="shared" si="0"/>
        <v>0</v>
      </c>
      <c r="G14" s="192"/>
      <c r="I14" s="191"/>
      <c r="J14" s="55"/>
      <c r="K14" s="185"/>
      <c r="L14" s="186"/>
      <c r="M14" s="188"/>
      <c r="N14" s="188">
        <f t="shared" si="1"/>
        <v>0</v>
      </c>
      <c r="O14" s="198"/>
    </row>
    <row r="15" spans="1:42" ht="13" x14ac:dyDescent="0.3">
      <c r="A15" s="250"/>
      <c r="B15" s="345"/>
      <c r="C15" s="189"/>
      <c r="D15" s="188"/>
      <c r="E15" s="200"/>
      <c r="F15" s="187">
        <f t="shared" si="0"/>
        <v>0</v>
      </c>
      <c r="G15" s="192"/>
      <c r="I15" s="191"/>
      <c r="J15" s="55"/>
      <c r="K15" s="185"/>
      <c r="L15" s="186"/>
      <c r="M15" s="188"/>
      <c r="N15" s="188">
        <f t="shared" si="1"/>
        <v>0</v>
      </c>
      <c r="O15" s="198"/>
    </row>
    <row r="16" spans="1:42" ht="13" x14ac:dyDescent="0.3">
      <c r="A16" s="250"/>
      <c r="B16" s="345"/>
      <c r="C16" s="189"/>
      <c r="D16" s="188"/>
      <c r="E16" s="200"/>
      <c r="F16" s="187">
        <f t="shared" si="0"/>
        <v>0</v>
      </c>
      <c r="G16" s="192"/>
      <c r="I16" s="250"/>
      <c r="J16" s="209"/>
      <c r="K16" s="185"/>
      <c r="L16" s="186"/>
      <c r="M16" s="188"/>
      <c r="N16" s="188">
        <f t="shared" si="1"/>
        <v>0</v>
      </c>
      <c r="O16" s="198"/>
    </row>
    <row r="17" spans="1:42" ht="13" x14ac:dyDescent="0.3">
      <c r="A17" s="250"/>
      <c r="B17" s="345"/>
      <c r="C17" s="189"/>
      <c r="D17" s="188"/>
      <c r="E17" s="200"/>
      <c r="F17" s="187">
        <f t="shared" si="0"/>
        <v>0</v>
      </c>
      <c r="G17" s="192"/>
      <c r="I17" s="191"/>
      <c r="J17" s="55"/>
      <c r="K17" s="185"/>
      <c r="L17" s="186"/>
      <c r="M17" s="188"/>
      <c r="N17" s="188">
        <f t="shared" si="1"/>
        <v>0</v>
      </c>
      <c r="O17" s="198"/>
    </row>
    <row r="18" spans="1:42" ht="13" x14ac:dyDescent="0.3">
      <c r="A18" s="250"/>
      <c r="B18" s="345"/>
      <c r="C18" s="189"/>
      <c r="D18" s="188"/>
      <c r="E18" s="200"/>
      <c r="F18" s="187">
        <f t="shared" si="0"/>
        <v>0</v>
      </c>
      <c r="G18" s="192"/>
      <c r="I18" s="191"/>
      <c r="J18" s="55"/>
      <c r="K18" s="185"/>
      <c r="L18" s="186"/>
      <c r="M18" s="188"/>
      <c r="N18" s="188">
        <f t="shared" si="1"/>
        <v>0</v>
      </c>
      <c r="O18" s="198"/>
    </row>
    <row r="19" spans="1:42" ht="13" x14ac:dyDescent="0.3">
      <c r="A19" s="250"/>
      <c r="B19" s="345"/>
      <c r="C19" s="189"/>
      <c r="D19" s="188"/>
      <c r="E19" s="200"/>
      <c r="F19" s="187">
        <f t="shared" si="0"/>
        <v>0</v>
      </c>
      <c r="G19" s="192"/>
      <c r="I19" s="250"/>
      <c r="J19" s="209"/>
      <c r="K19" s="185"/>
      <c r="L19" s="186"/>
      <c r="M19" s="188"/>
      <c r="N19" s="188">
        <f t="shared" si="1"/>
        <v>0</v>
      </c>
      <c r="O19" s="198"/>
    </row>
    <row r="20" spans="1:42" s="154" customFormat="1" ht="13" x14ac:dyDescent="0.3">
      <c r="A20" s="250"/>
      <c r="B20" s="345"/>
      <c r="C20" s="189"/>
      <c r="D20" s="186"/>
      <c r="E20" s="200"/>
      <c r="F20" s="187">
        <f t="shared" si="0"/>
        <v>0</v>
      </c>
      <c r="G20" s="192"/>
      <c r="H20" s="3"/>
      <c r="I20" s="250"/>
      <c r="J20" s="209"/>
      <c r="K20" s="185"/>
      <c r="L20" s="186"/>
      <c r="M20" s="188"/>
      <c r="N20" s="188">
        <f t="shared" si="1"/>
        <v>0</v>
      </c>
      <c r="O20" s="19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3" x14ac:dyDescent="0.3">
      <c r="A21" s="250"/>
      <c r="B21" s="345"/>
      <c r="C21" s="189"/>
      <c r="D21" s="188"/>
      <c r="E21" s="200"/>
      <c r="F21" s="187">
        <f t="shared" si="0"/>
        <v>0</v>
      </c>
      <c r="G21" s="192"/>
      <c r="I21" s="250"/>
      <c r="J21" s="209"/>
      <c r="K21" s="185"/>
      <c r="L21" s="186"/>
      <c r="M21" s="188"/>
      <c r="N21" s="188">
        <f t="shared" si="1"/>
        <v>0</v>
      </c>
      <c r="O21" s="198"/>
    </row>
    <row r="22" spans="1:42" s="154" customFormat="1" ht="13" x14ac:dyDescent="0.3">
      <c r="A22" s="250"/>
      <c r="B22" s="345"/>
      <c r="C22" s="189"/>
      <c r="D22" s="186"/>
      <c r="E22" s="200"/>
      <c r="F22" s="187">
        <f t="shared" si="0"/>
        <v>0</v>
      </c>
      <c r="G22" s="192"/>
      <c r="H22" s="3"/>
      <c r="I22" s="250"/>
      <c r="J22" s="209"/>
      <c r="K22" s="185"/>
      <c r="L22" s="186"/>
      <c r="M22" s="188"/>
      <c r="N22" s="188">
        <f t="shared" si="1"/>
        <v>0</v>
      </c>
      <c r="O22" s="19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3" x14ac:dyDescent="0.3">
      <c r="A23" s="250"/>
      <c r="B23" s="345"/>
      <c r="C23" s="189"/>
      <c r="D23" s="188"/>
      <c r="E23" s="200"/>
      <c r="F23" s="188">
        <f t="shared" si="0"/>
        <v>0</v>
      </c>
      <c r="G23" s="192"/>
      <c r="I23" s="191"/>
      <c r="J23" s="55"/>
      <c r="K23" s="185"/>
      <c r="L23" s="186"/>
      <c r="M23" s="188"/>
      <c r="N23" s="187">
        <f t="shared" si="1"/>
        <v>0</v>
      </c>
      <c r="O23" s="198"/>
    </row>
    <row r="24" spans="1:42" ht="13" x14ac:dyDescent="0.3">
      <c r="A24" s="250"/>
      <c r="B24" s="345"/>
      <c r="C24" s="189"/>
      <c r="D24" s="188"/>
      <c r="E24" s="200"/>
      <c r="F24" s="187">
        <f t="shared" si="0"/>
        <v>0</v>
      </c>
      <c r="G24" s="192"/>
      <c r="I24" s="191"/>
      <c r="J24" s="55"/>
      <c r="K24" s="185"/>
      <c r="L24" s="186"/>
      <c r="M24" s="188"/>
      <c r="N24" s="188">
        <f t="shared" si="1"/>
        <v>0</v>
      </c>
      <c r="O24" s="198"/>
    </row>
    <row r="25" spans="1:42" s="154" customFormat="1" ht="13" x14ac:dyDescent="0.3">
      <c r="A25" s="250"/>
      <c r="B25" s="345"/>
      <c r="C25" s="189"/>
      <c r="D25" s="186"/>
      <c r="E25" s="200"/>
      <c r="F25" s="187">
        <f t="shared" si="0"/>
        <v>0</v>
      </c>
      <c r="G25" s="192"/>
      <c r="H25" s="3"/>
      <c r="I25" s="250"/>
      <c r="J25" s="209"/>
      <c r="K25" s="185"/>
      <c r="L25" s="186"/>
      <c r="M25" s="188"/>
      <c r="N25" s="188">
        <f t="shared" si="1"/>
        <v>0</v>
      </c>
      <c r="O25" s="19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3" x14ac:dyDescent="0.3">
      <c r="A26" s="250"/>
      <c r="B26" s="345"/>
      <c r="C26" s="189"/>
      <c r="D26" s="188"/>
      <c r="E26" s="200"/>
      <c r="F26" s="188">
        <f t="shared" si="0"/>
        <v>0</v>
      </c>
      <c r="G26" s="192"/>
      <c r="I26" s="191"/>
      <c r="J26" s="55"/>
      <c r="K26" s="185"/>
      <c r="L26" s="186"/>
      <c r="M26" s="188"/>
      <c r="N26" s="187">
        <f t="shared" si="1"/>
        <v>0</v>
      </c>
      <c r="O26" s="198"/>
    </row>
    <row r="27" spans="1:42" ht="13" x14ac:dyDescent="0.3">
      <c r="A27" s="250"/>
      <c r="B27" s="345"/>
      <c r="C27" s="189"/>
      <c r="D27" s="188"/>
      <c r="E27" s="200"/>
      <c r="F27" s="187">
        <f t="shared" si="0"/>
        <v>0</v>
      </c>
      <c r="G27" s="192"/>
      <c r="I27" s="191"/>
      <c r="J27" s="55"/>
      <c r="K27" s="185"/>
      <c r="L27" s="186"/>
      <c r="M27" s="188"/>
      <c r="N27" s="188">
        <f t="shared" si="1"/>
        <v>0</v>
      </c>
      <c r="O27" s="198"/>
    </row>
    <row r="28" spans="1:42" ht="13" x14ac:dyDescent="0.3">
      <c r="A28" s="250"/>
      <c r="B28" s="345"/>
      <c r="C28" s="189"/>
      <c r="D28" s="188"/>
      <c r="E28" s="200"/>
      <c r="F28" s="187">
        <f t="shared" si="0"/>
        <v>0</v>
      </c>
      <c r="G28" s="192"/>
      <c r="I28" s="191"/>
      <c r="J28" s="55"/>
      <c r="K28" s="185"/>
      <c r="L28" s="186"/>
      <c r="M28" s="188"/>
      <c r="N28" s="188">
        <f t="shared" si="1"/>
        <v>0</v>
      </c>
      <c r="O28" s="198"/>
    </row>
    <row r="29" spans="1:42" ht="13" x14ac:dyDescent="0.3">
      <c r="A29" s="250"/>
      <c r="B29" s="345"/>
      <c r="C29" s="189"/>
      <c r="D29" s="188"/>
      <c r="E29" s="200"/>
      <c r="F29" s="187">
        <f t="shared" si="0"/>
        <v>0</v>
      </c>
      <c r="G29" s="192"/>
      <c r="I29" s="250"/>
      <c r="J29" s="209"/>
      <c r="K29" s="185"/>
      <c r="L29" s="186"/>
      <c r="M29" s="188"/>
      <c r="N29" s="188">
        <f t="shared" si="1"/>
        <v>0</v>
      </c>
      <c r="O29" s="198"/>
    </row>
    <row r="30" spans="1:42" ht="13" x14ac:dyDescent="0.3">
      <c r="A30" s="250"/>
      <c r="B30" s="345"/>
      <c r="C30" s="189"/>
      <c r="D30" s="188"/>
      <c r="E30" s="200"/>
      <c r="F30" s="187">
        <f t="shared" si="0"/>
        <v>0</v>
      </c>
      <c r="G30" s="192"/>
      <c r="I30" s="191"/>
      <c r="J30" s="55"/>
      <c r="K30" s="185"/>
      <c r="L30" s="186"/>
      <c r="M30" s="188"/>
      <c r="N30" s="188">
        <f t="shared" si="1"/>
        <v>0</v>
      </c>
      <c r="O30" s="198"/>
    </row>
    <row r="31" spans="1:42" ht="13" x14ac:dyDescent="0.3">
      <c r="A31" s="250"/>
      <c r="B31" s="345"/>
      <c r="C31" s="189"/>
      <c r="D31" s="188"/>
      <c r="E31" s="200"/>
      <c r="F31" s="187">
        <f t="shared" si="0"/>
        <v>0</v>
      </c>
      <c r="G31" s="192"/>
      <c r="I31" s="191"/>
      <c r="J31" s="55"/>
      <c r="K31" s="185"/>
      <c r="L31" s="186"/>
      <c r="M31" s="188"/>
      <c r="N31" s="188">
        <f t="shared" si="1"/>
        <v>0</v>
      </c>
      <c r="O31" s="198"/>
    </row>
    <row r="32" spans="1:42" ht="13" x14ac:dyDescent="0.3">
      <c r="A32" s="250"/>
      <c r="B32" s="345"/>
      <c r="C32" s="189"/>
      <c r="D32" s="188"/>
      <c r="E32" s="200"/>
      <c r="F32" s="187">
        <f t="shared" si="0"/>
        <v>0</v>
      </c>
      <c r="G32" s="192"/>
      <c r="I32" s="250"/>
      <c r="J32" s="209"/>
      <c r="K32" s="185"/>
      <c r="L32" s="186"/>
      <c r="M32" s="188"/>
      <c r="N32" s="188">
        <f t="shared" si="1"/>
        <v>0</v>
      </c>
      <c r="O32" s="198"/>
    </row>
    <row r="33" spans="1:42" s="154" customFormat="1" ht="13" x14ac:dyDescent="0.3">
      <c r="A33" s="250"/>
      <c r="B33" s="345"/>
      <c r="C33" s="189"/>
      <c r="D33" s="186"/>
      <c r="E33" s="200"/>
      <c r="F33" s="187">
        <f t="shared" si="0"/>
        <v>0</v>
      </c>
      <c r="G33" s="192"/>
      <c r="H33" s="3"/>
      <c r="I33" s="250"/>
      <c r="J33" s="209"/>
      <c r="K33" s="185"/>
      <c r="L33" s="186"/>
      <c r="M33" s="188"/>
      <c r="N33" s="188">
        <f t="shared" si="1"/>
        <v>0</v>
      </c>
      <c r="O33" s="19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3" x14ac:dyDescent="0.3">
      <c r="A34" s="250"/>
      <c r="B34" s="345"/>
      <c r="C34" s="189"/>
      <c r="D34" s="188"/>
      <c r="E34" s="200"/>
      <c r="F34" s="187">
        <f t="shared" si="0"/>
        <v>0</v>
      </c>
      <c r="G34" s="192"/>
      <c r="I34" s="250"/>
      <c r="J34" s="209"/>
      <c r="K34" s="185"/>
      <c r="L34" s="186"/>
      <c r="M34" s="188"/>
      <c r="N34" s="188">
        <f t="shared" si="1"/>
        <v>0</v>
      </c>
      <c r="O34" s="198"/>
    </row>
    <row r="35" spans="1:42" s="154" customFormat="1" ht="13" x14ac:dyDescent="0.3">
      <c r="A35" s="250"/>
      <c r="B35" s="345"/>
      <c r="C35" s="189"/>
      <c r="D35" s="186"/>
      <c r="E35" s="200"/>
      <c r="F35" s="187">
        <f t="shared" si="0"/>
        <v>0</v>
      </c>
      <c r="G35" s="192"/>
      <c r="H35" s="3"/>
      <c r="I35" s="250"/>
      <c r="J35" s="209"/>
      <c r="K35" s="185"/>
      <c r="L35" s="186"/>
      <c r="M35" s="188"/>
      <c r="N35" s="188">
        <f t="shared" si="1"/>
        <v>0</v>
      </c>
      <c r="O35" s="19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3" x14ac:dyDescent="0.3">
      <c r="A36" s="250"/>
      <c r="B36" s="345"/>
      <c r="C36" s="189"/>
      <c r="D36" s="188"/>
      <c r="E36" s="200"/>
      <c r="F36" s="188">
        <f t="shared" si="0"/>
        <v>0</v>
      </c>
      <c r="G36" s="192"/>
      <c r="I36" s="191"/>
      <c r="J36" s="55"/>
      <c r="K36" s="185"/>
      <c r="L36" s="186"/>
      <c r="M36" s="188"/>
      <c r="N36" s="187">
        <f t="shared" si="1"/>
        <v>0</v>
      </c>
      <c r="O36" s="198"/>
    </row>
    <row r="37" spans="1:42" ht="13" x14ac:dyDescent="0.3">
      <c r="A37" s="250"/>
      <c r="B37" s="345"/>
      <c r="C37" s="189"/>
      <c r="D37" s="188"/>
      <c r="E37" s="200"/>
      <c r="F37" s="187">
        <f t="shared" si="0"/>
        <v>0</v>
      </c>
      <c r="G37" s="192"/>
      <c r="I37" s="191"/>
      <c r="J37" s="55"/>
      <c r="K37" s="185"/>
      <c r="L37" s="186"/>
      <c r="M37" s="188"/>
      <c r="N37" s="188">
        <f t="shared" si="1"/>
        <v>0</v>
      </c>
      <c r="O37" s="198"/>
    </row>
    <row r="38" spans="1:42" ht="13" x14ac:dyDescent="0.3">
      <c r="A38" s="250"/>
      <c r="B38" s="345"/>
      <c r="C38" s="189"/>
      <c r="D38" s="188"/>
      <c r="E38" s="200"/>
      <c r="F38" s="187">
        <f t="shared" si="0"/>
        <v>0</v>
      </c>
      <c r="G38" s="192"/>
      <c r="I38" s="191"/>
      <c r="J38" s="55"/>
      <c r="K38" s="185"/>
      <c r="L38" s="186"/>
      <c r="M38" s="188"/>
      <c r="N38" s="188">
        <f t="shared" si="1"/>
        <v>0</v>
      </c>
      <c r="O38" s="198"/>
    </row>
    <row r="39" spans="1:42" ht="13" x14ac:dyDescent="0.3">
      <c r="A39" s="250"/>
      <c r="B39" s="345"/>
      <c r="C39" s="189"/>
      <c r="D39" s="188"/>
      <c r="E39" s="200"/>
      <c r="F39" s="187">
        <f t="shared" si="0"/>
        <v>0</v>
      </c>
      <c r="G39" s="192"/>
      <c r="I39" s="250"/>
      <c r="J39" s="209"/>
      <c r="K39" s="185"/>
      <c r="L39" s="186"/>
      <c r="M39" s="188"/>
      <c r="N39" s="188">
        <f t="shared" si="1"/>
        <v>0</v>
      </c>
      <c r="O39" s="198"/>
    </row>
    <row r="40" spans="1:42" ht="13" x14ac:dyDescent="0.3">
      <c r="A40" s="250"/>
      <c r="B40" s="345"/>
      <c r="C40" s="189"/>
      <c r="D40" s="188"/>
      <c r="E40" s="200"/>
      <c r="F40" s="187">
        <f t="shared" si="0"/>
        <v>0</v>
      </c>
      <c r="G40" s="192"/>
      <c r="I40" s="191"/>
      <c r="J40" s="55"/>
      <c r="K40" s="185"/>
      <c r="L40" s="186"/>
      <c r="M40" s="188"/>
      <c r="N40" s="188">
        <f t="shared" si="1"/>
        <v>0</v>
      </c>
      <c r="O40" s="198"/>
    </row>
    <row r="41" spans="1:42" ht="13" x14ac:dyDescent="0.3">
      <c r="A41" s="250"/>
      <c r="B41" s="345"/>
      <c r="C41" s="189"/>
      <c r="D41" s="188"/>
      <c r="E41" s="200"/>
      <c r="F41" s="187">
        <f t="shared" si="0"/>
        <v>0</v>
      </c>
      <c r="G41" s="192"/>
      <c r="I41" s="191"/>
      <c r="J41" s="55"/>
      <c r="K41" s="185"/>
      <c r="L41" s="186"/>
      <c r="M41" s="188"/>
      <c r="N41" s="188">
        <f t="shared" si="1"/>
        <v>0</v>
      </c>
      <c r="O41" s="198"/>
    </row>
    <row r="42" spans="1:42" ht="13" x14ac:dyDescent="0.3">
      <c r="A42" s="250"/>
      <c r="B42" s="345"/>
      <c r="C42" s="189"/>
      <c r="D42" s="188"/>
      <c r="E42" s="200"/>
      <c r="F42" s="187">
        <f t="shared" si="0"/>
        <v>0</v>
      </c>
      <c r="G42" s="192"/>
      <c r="I42" s="250"/>
      <c r="J42" s="209"/>
      <c r="K42" s="185"/>
      <c r="L42" s="186"/>
      <c r="M42" s="188"/>
      <c r="N42" s="188">
        <f t="shared" si="1"/>
        <v>0</v>
      </c>
      <c r="O42" s="198"/>
    </row>
    <row r="43" spans="1:42" s="154" customFormat="1" ht="13" x14ac:dyDescent="0.3">
      <c r="A43" s="250"/>
      <c r="B43" s="345"/>
      <c r="C43" s="189"/>
      <c r="D43" s="186"/>
      <c r="E43" s="200"/>
      <c r="F43" s="187">
        <f t="shared" si="0"/>
        <v>0</v>
      </c>
      <c r="G43" s="192"/>
      <c r="H43" s="3"/>
      <c r="I43" s="250"/>
      <c r="J43" s="209"/>
      <c r="K43" s="185"/>
      <c r="L43" s="186"/>
      <c r="M43" s="188"/>
      <c r="N43" s="188">
        <f t="shared" si="1"/>
        <v>0</v>
      </c>
      <c r="O43" s="19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3" x14ac:dyDescent="0.3">
      <c r="A44" s="250"/>
      <c r="B44" s="345"/>
      <c r="C44" s="189"/>
      <c r="D44" s="188"/>
      <c r="E44" s="200"/>
      <c r="F44" s="187">
        <f t="shared" si="0"/>
        <v>0</v>
      </c>
      <c r="G44" s="192"/>
      <c r="I44" s="250"/>
      <c r="J44" s="209"/>
      <c r="K44" s="185"/>
      <c r="L44" s="186"/>
      <c r="M44" s="188"/>
      <c r="N44" s="188">
        <f t="shared" si="1"/>
        <v>0</v>
      </c>
      <c r="O44" s="198"/>
    </row>
    <row r="45" spans="1:42" s="154" customFormat="1" ht="13" x14ac:dyDescent="0.3">
      <c r="A45" s="250"/>
      <c r="B45" s="345"/>
      <c r="C45" s="189"/>
      <c r="D45" s="186"/>
      <c r="E45" s="200"/>
      <c r="F45" s="187">
        <f t="shared" si="0"/>
        <v>0</v>
      </c>
      <c r="G45" s="192"/>
      <c r="H45" s="3"/>
      <c r="I45" s="250"/>
      <c r="J45" s="209"/>
      <c r="K45" s="185"/>
      <c r="L45" s="186"/>
      <c r="M45" s="188"/>
      <c r="N45" s="188">
        <f t="shared" si="1"/>
        <v>0</v>
      </c>
      <c r="O45" s="19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3" x14ac:dyDescent="0.3">
      <c r="A46" s="250"/>
      <c r="B46" s="345"/>
      <c r="C46" s="189"/>
      <c r="D46" s="188"/>
      <c r="E46" s="200"/>
      <c r="F46" s="188">
        <f t="shared" si="0"/>
        <v>0</v>
      </c>
      <c r="G46" s="192"/>
      <c r="I46" s="191"/>
      <c r="J46" s="55"/>
      <c r="K46" s="185"/>
      <c r="L46" s="186"/>
      <c r="M46" s="188"/>
      <c r="N46" s="187">
        <f t="shared" si="1"/>
        <v>0</v>
      </c>
      <c r="O46" s="198"/>
    </row>
    <row r="47" spans="1:42" ht="13" x14ac:dyDescent="0.3">
      <c r="A47" s="250"/>
      <c r="B47" s="345"/>
      <c r="C47" s="189"/>
      <c r="D47" s="188"/>
      <c r="E47" s="200"/>
      <c r="F47" s="187">
        <f t="shared" si="0"/>
        <v>0</v>
      </c>
      <c r="G47" s="192"/>
      <c r="I47" s="191"/>
      <c r="J47" s="55"/>
      <c r="K47" s="185"/>
      <c r="L47" s="186"/>
      <c r="M47" s="188"/>
      <c r="N47" s="188">
        <f t="shared" si="1"/>
        <v>0</v>
      </c>
      <c r="O47" s="198"/>
    </row>
    <row r="48" spans="1:42" ht="13" x14ac:dyDescent="0.3">
      <c r="A48" s="250"/>
      <c r="B48" s="345"/>
      <c r="C48" s="189"/>
      <c r="D48" s="188"/>
      <c r="E48" s="200"/>
      <c r="F48" s="187">
        <f t="shared" si="0"/>
        <v>0</v>
      </c>
      <c r="G48" s="192"/>
      <c r="I48" s="191"/>
      <c r="J48" s="55"/>
      <c r="K48" s="185"/>
      <c r="L48" s="186"/>
      <c r="M48" s="188"/>
      <c r="N48" s="188">
        <f t="shared" si="1"/>
        <v>0</v>
      </c>
      <c r="O48" s="198"/>
    </row>
    <row r="49" spans="1:42" ht="13" x14ac:dyDescent="0.3">
      <c r="A49" s="250"/>
      <c r="B49" s="345"/>
      <c r="C49" s="189"/>
      <c r="D49" s="188"/>
      <c r="E49" s="200"/>
      <c r="F49" s="187">
        <f t="shared" si="0"/>
        <v>0</v>
      </c>
      <c r="G49" s="192"/>
      <c r="I49" s="250"/>
      <c r="J49" s="209"/>
      <c r="K49" s="185"/>
      <c r="L49" s="186"/>
      <c r="M49" s="188"/>
      <c r="N49" s="188">
        <f t="shared" si="1"/>
        <v>0</v>
      </c>
      <c r="O49" s="198"/>
    </row>
    <row r="50" spans="1:42" ht="13" x14ac:dyDescent="0.3">
      <c r="A50" s="250"/>
      <c r="B50" s="345"/>
      <c r="C50" s="189"/>
      <c r="D50" s="188"/>
      <c r="E50" s="200"/>
      <c r="F50" s="187">
        <f t="shared" si="0"/>
        <v>0</v>
      </c>
      <c r="G50" s="192"/>
      <c r="I50" s="191"/>
      <c r="J50" s="55"/>
      <c r="K50" s="185"/>
      <c r="L50" s="186"/>
      <c r="M50" s="188"/>
      <c r="N50" s="188">
        <f t="shared" si="1"/>
        <v>0</v>
      </c>
      <c r="O50" s="198"/>
    </row>
    <row r="51" spans="1:42" ht="13" x14ac:dyDescent="0.3">
      <c r="A51" s="250"/>
      <c r="B51" s="345"/>
      <c r="C51" s="189"/>
      <c r="D51" s="188"/>
      <c r="E51" s="200"/>
      <c r="F51" s="187">
        <f t="shared" si="0"/>
        <v>0</v>
      </c>
      <c r="G51" s="192"/>
      <c r="I51" s="191"/>
      <c r="J51" s="55"/>
      <c r="K51" s="185"/>
      <c r="L51" s="186"/>
      <c r="M51" s="188"/>
      <c r="N51" s="188">
        <f t="shared" si="1"/>
        <v>0</v>
      </c>
      <c r="O51" s="198"/>
    </row>
    <row r="52" spans="1:42" ht="13" x14ac:dyDescent="0.3">
      <c r="A52" s="250"/>
      <c r="B52" s="345"/>
      <c r="C52" s="189"/>
      <c r="D52" s="188"/>
      <c r="E52" s="200"/>
      <c r="F52" s="187">
        <f t="shared" si="0"/>
        <v>0</v>
      </c>
      <c r="G52" s="192"/>
      <c r="I52" s="250"/>
      <c r="J52" s="209"/>
      <c r="K52" s="185"/>
      <c r="L52" s="186"/>
      <c r="M52" s="188"/>
      <c r="N52" s="188">
        <f t="shared" si="1"/>
        <v>0</v>
      </c>
      <c r="O52" s="198"/>
    </row>
    <row r="53" spans="1:42" s="154" customFormat="1" ht="13" x14ac:dyDescent="0.3">
      <c r="A53" s="250"/>
      <c r="B53" s="345"/>
      <c r="C53" s="189"/>
      <c r="D53" s="186"/>
      <c r="E53" s="200"/>
      <c r="F53" s="187">
        <f t="shared" si="0"/>
        <v>0</v>
      </c>
      <c r="G53" s="192"/>
      <c r="H53" s="3"/>
      <c r="I53" s="250"/>
      <c r="J53" s="209"/>
      <c r="K53" s="185"/>
      <c r="L53" s="186"/>
      <c r="M53" s="188"/>
      <c r="N53" s="188">
        <f t="shared" si="1"/>
        <v>0</v>
      </c>
      <c r="O53" s="19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3" customFormat="1" ht="13" x14ac:dyDescent="0.3">
      <c r="A54" s="250"/>
      <c r="B54" s="345"/>
      <c r="C54" s="189"/>
      <c r="D54" s="186"/>
      <c r="E54" s="200"/>
      <c r="F54" s="187">
        <f t="shared" si="0"/>
        <v>0</v>
      </c>
      <c r="G54" s="192"/>
      <c r="I54" s="191"/>
      <c r="J54" s="55"/>
      <c r="K54" s="185"/>
      <c r="L54" s="186"/>
      <c r="M54" s="188"/>
      <c r="N54" s="188">
        <f t="shared" si="1"/>
        <v>0</v>
      </c>
      <c r="O54" s="198"/>
    </row>
    <row r="55" spans="1:42" s="3" customFormat="1" ht="13" thickBot="1" x14ac:dyDescent="0.3">
      <c r="A55" s="193"/>
      <c r="B55" s="194" t="s">
        <v>5</v>
      </c>
      <c r="C55" s="195">
        <f>SUM(C4:C54)</f>
        <v>0</v>
      </c>
      <c r="D55" s="195">
        <f>SUM(D4:D54)</f>
        <v>0</v>
      </c>
      <c r="E55" s="195">
        <f>SUM(E4:E54)</f>
        <v>0</v>
      </c>
      <c r="F55" s="196">
        <f>SUM(C55:E55)</f>
        <v>0</v>
      </c>
      <c r="G55" s="197"/>
      <c r="I55" s="193"/>
      <c r="J55" s="194" t="s">
        <v>5</v>
      </c>
      <c r="K55" s="195">
        <f>SUM(K4:K54)</f>
        <v>0</v>
      </c>
      <c r="L55" s="195">
        <f>SUM(L4:L54)</f>
        <v>0</v>
      </c>
      <c r="M55" s="195">
        <f>SUM(M4:M54)</f>
        <v>0</v>
      </c>
      <c r="N55" s="196">
        <f>SUM(N4:N54)</f>
        <v>0</v>
      </c>
      <c r="O55" s="197"/>
    </row>
    <row r="56" spans="1:42" s="3" customFormat="1" ht="11" thickTop="1" x14ac:dyDescent="0.25">
      <c r="D56" s="1"/>
      <c r="E56" s="1"/>
      <c r="L56" s="1"/>
      <c r="M56" s="1"/>
    </row>
    <row r="57" spans="1:42" s="3" customFormat="1" x14ac:dyDescent="0.25">
      <c r="D57" s="1"/>
      <c r="E57" s="1"/>
      <c r="L57" s="1"/>
      <c r="M57" s="1"/>
    </row>
    <row r="58" spans="1:42" x14ac:dyDescent="0.25">
      <c r="A58" s="3"/>
      <c r="B58" s="3"/>
      <c r="C58" s="3"/>
      <c r="D58" s="1"/>
      <c r="E58" s="1"/>
      <c r="F58" s="3"/>
      <c r="G58" s="3"/>
      <c r="I58" s="3"/>
      <c r="J58" s="3"/>
      <c r="K58" s="3"/>
      <c r="L58" s="1"/>
      <c r="M58" s="1"/>
      <c r="N58" s="3"/>
      <c r="O58" s="3"/>
    </row>
    <row r="59" spans="1:42" x14ac:dyDescent="0.25">
      <c r="A59" s="3"/>
      <c r="B59" s="3"/>
      <c r="C59" s="3"/>
      <c r="D59" s="1"/>
      <c r="E59" s="1"/>
      <c r="F59" s="3"/>
      <c r="G59" s="3"/>
      <c r="I59" s="3"/>
      <c r="J59" s="3"/>
      <c r="K59" s="3"/>
      <c r="L59" s="1"/>
      <c r="M59" s="1"/>
      <c r="N59" s="3"/>
      <c r="O59" s="3"/>
      <c r="P59" s="346"/>
    </row>
    <row r="60" spans="1:42" x14ac:dyDescent="0.25">
      <c r="A60" s="3"/>
      <c r="B60" s="3"/>
      <c r="C60" s="3"/>
      <c r="D60" s="1"/>
      <c r="E60" s="1"/>
      <c r="F60" s="3"/>
      <c r="G60" s="3"/>
      <c r="I60" s="3"/>
      <c r="J60" s="3"/>
      <c r="K60" s="3"/>
      <c r="L60" s="1"/>
      <c r="M60" s="1"/>
      <c r="N60" s="3"/>
      <c r="O60" s="3"/>
    </row>
    <row r="61" spans="1:42" x14ac:dyDescent="0.25">
      <c r="A61" s="3"/>
      <c r="B61" s="3"/>
      <c r="C61" s="3"/>
      <c r="D61" s="1"/>
      <c r="E61" s="1"/>
      <c r="F61" s="3"/>
      <c r="G61" s="3"/>
      <c r="I61" s="3"/>
      <c r="J61" s="3"/>
      <c r="K61" s="3"/>
      <c r="L61" s="1"/>
      <c r="M61" s="1"/>
      <c r="N61" s="3"/>
      <c r="O61" s="3"/>
    </row>
    <row r="62" spans="1:42" x14ac:dyDescent="0.25">
      <c r="A62" s="3"/>
      <c r="B62" s="3"/>
      <c r="C62" s="3"/>
      <c r="D62" s="1"/>
      <c r="E62" s="1"/>
      <c r="F62" s="3"/>
      <c r="G62" s="3"/>
      <c r="I62" s="3"/>
      <c r="J62" s="3"/>
      <c r="K62" s="3"/>
      <c r="L62" s="1"/>
      <c r="M62" s="1"/>
      <c r="N62" s="3"/>
      <c r="O62" s="3"/>
    </row>
    <row r="63" spans="1:42" x14ac:dyDescent="0.25">
      <c r="A63" s="3"/>
      <c r="B63" s="3"/>
      <c r="C63" s="3"/>
      <c r="D63" s="1"/>
      <c r="E63" s="1"/>
      <c r="F63" s="3"/>
      <c r="G63" s="3"/>
      <c r="I63" s="3"/>
      <c r="J63" s="3"/>
      <c r="K63" s="3"/>
      <c r="L63" s="1"/>
      <c r="M63" s="1"/>
      <c r="N63" s="3"/>
      <c r="O63" s="3"/>
    </row>
    <row r="64" spans="1:42" s="154" customFormat="1" x14ac:dyDescent="0.25">
      <c r="A64" s="3"/>
      <c r="B64" s="3"/>
      <c r="C64" s="3"/>
      <c r="D64" s="1"/>
      <c r="E64" s="1"/>
      <c r="F64" s="3"/>
      <c r="G64" s="3"/>
      <c r="H64" s="3"/>
      <c r="I64" s="3"/>
      <c r="J64" s="3"/>
      <c r="K64" s="3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4:16" s="3" customFormat="1" x14ac:dyDescent="0.25">
      <c r="D65" s="1"/>
      <c r="E65" s="1"/>
      <c r="L65" s="1"/>
      <c r="M65" s="1"/>
    </row>
    <row r="66" spans="4:16" s="3" customFormat="1" x14ac:dyDescent="0.25">
      <c r="D66" s="1"/>
      <c r="E66" s="1"/>
      <c r="L66" s="1"/>
      <c r="M66" s="1"/>
    </row>
    <row r="67" spans="4:16" s="3" customFormat="1" x14ac:dyDescent="0.25">
      <c r="D67" s="1"/>
      <c r="E67" s="1"/>
      <c r="L67" s="1"/>
      <c r="M67" s="1"/>
    </row>
    <row r="68" spans="4:16" s="3" customFormat="1" x14ac:dyDescent="0.25">
      <c r="D68" s="1"/>
      <c r="E68" s="1"/>
      <c r="L68" s="1"/>
      <c r="M68" s="1"/>
    </row>
    <row r="69" spans="4:16" s="3" customFormat="1" x14ac:dyDescent="0.25">
      <c r="D69" s="1"/>
      <c r="E69" s="1"/>
      <c r="L69" s="1"/>
      <c r="M69" s="1"/>
    </row>
    <row r="70" spans="4:16" s="3" customFormat="1" x14ac:dyDescent="0.25">
      <c r="D70" s="1"/>
      <c r="E70" s="1"/>
      <c r="L70" s="1"/>
      <c r="M70" s="1"/>
    </row>
    <row r="71" spans="4:16" s="3" customFormat="1" x14ac:dyDescent="0.25">
      <c r="D71" s="1"/>
      <c r="E71" s="1"/>
      <c r="L71" s="1"/>
      <c r="M71" s="1"/>
    </row>
    <row r="72" spans="4:16" s="3" customFormat="1" x14ac:dyDescent="0.25">
      <c r="D72" s="1"/>
      <c r="E72" s="1"/>
      <c r="L72" s="1"/>
      <c r="M72" s="1"/>
      <c r="P72" s="346"/>
    </row>
    <row r="73" spans="4:16" s="3" customFormat="1" x14ac:dyDescent="0.25">
      <c r="D73" s="1"/>
      <c r="E73" s="1"/>
      <c r="L73" s="1"/>
      <c r="M73" s="1"/>
      <c r="P73" s="346"/>
    </row>
    <row r="74" spans="4:16" s="3" customFormat="1" x14ac:dyDescent="0.25">
      <c r="D74" s="1"/>
      <c r="E74" s="1"/>
      <c r="L74" s="1"/>
      <c r="M74" s="1"/>
    </row>
    <row r="75" spans="4:16" s="3" customFormat="1" x14ac:dyDescent="0.25">
      <c r="D75" s="1"/>
      <c r="E75" s="1"/>
      <c r="L75" s="1"/>
      <c r="M75" s="1"/>
    </row>
    <row r="76" spans="4:16" s="3" customFormat="1" x14ac:dyDescent="0.25">
      <c r="D76" s="1"/>
      <c r="E76" s="1"/>
      <c r="L76" s="1"/>
      <c r="M76" s="1"/>
    </row>
    <row r="77" spans="4:16" s="3" customFormat="1" x14ac:dyDescent="0.25">
      <c r="D77" s="1"/>
      <c r="E77" s="1"/>
      <c r="L77" s="1"/>
      <c r="M77" s="1"/>
    </row>
    <row r="78" spans="4:16" s="3" customFormat="1" x14ac:dyDescent="0.25">
      <c r="D78" s="1"/>
      <c r="E78" s="1"/>
      <c r="L78" s="1"/>
      <c r="M78" s="1"/>
    </row>
    <row r="79" spans="4:16" s="3" customFormat="1" x14ac:dyDescent="0.25">
      <c r="D79" s="1"/>
      <c r="E79" s="1"/>
      <c r="L79" s="1"/>
      <c r="M79" s="1"/>
    </row>
    <row r="80" spans="4:16" s="3" customFormat="1" x14ac:dyDescent="0.25">
      <c r="D80" s="1"/>
      <c r="E80" s="1"/>
      <c r="L80" s="1"/>
      <c r="M80" s="1"/>
    </row>
    <row r="81" spans="4:13" s="3" customFormat="1" x14ac:dyDescent="0.25">
      <c r="D81" s="1"/>
      <c r="E81" s="1"/>
      <c r="L81" s="1"/>
      <c r="M81" s="1"/>
    </row>
    <row r="82" spans="4:13" s="3" customFormat="1" x14ac:dyDescent="0.25">
      <c r="D82" s="1"/>
      <c r="E82" s="1"/>
      <c r="L82" s="1"/>
      <c r="M82" s="1"/>
    </row>
    <row r="83" spans="4:13" s="3" customFormat="1" x14ac:dyDescent="0.25">
      <c r="D83" s="1"/>
      <c r="E83" s="1"/>
      <c r="L83" s="1"/>
      <c r="M83" s="1"/>
    </row>
    <row r="84" spans="4:13" s="3" customFormat="1" x14ac:dyDescent="0.25">
      <c r="D84" s="1"/>
      <c r="E84" s="1"/>
      <c r="L84" s="1"/>
      <c r="M84" s="1"/>
    </row>
    <row r="85" spans="4:13" s="3" customFormat="1" x14ac:dyDescent="0.25">
      <c r="D85" s="1"/>
      <c r="E85" s="1"/>
      <c r="L85" s="1"/>
      <c r="M85" s="1"/>
    </row>
    <row r="86" spans="4:13" s="3" customFormat="1" x14ac:dyDescent="0.25">
      <c r="D86" s="1"/>
      <c r="E86" s="1"/>
      <c r="L86" s="1"/>
      <c r="M86" s="1"/>
    </row>
    <row r="87" spans="4:13" s="3" customFormat="1" x14ac:dyDescent="0.25">
      <c r="D87" s="1"/>
      <c r="E87" s="1"/>
      <c r="L87" s="1"/>
      <c r="M87" s="1"/>
    </row>
    <row r="88" spans="4:13" s="3" customFormat="1" x14ac:dyDescent="0.25">
      <c r="D88" s="1"/>
      <c r="E88" s="1"/>
      <c r="L88" s="1"/>
      <c r="M88" s="1"/>
    </row>
    <row r="89" spans="4:13" s="3" customFormat="1" x14ac:dyDescent="0.25">
      <c r="D89" s="1"/>
      <c r="E89" s="1"/>
      <c r="L89" s="1"/>
      <c r="M89" s="1"/>
    </row>
    <row r="90" spans="4:13" s="3" customFormat="1" x14ac:dyDescent="0.25">
      <c r="D90" s="1"/>
      <c r="E90" s="1"/>
      <c r="L90" s="1"/>
      <c r="M90" s="1"/>
    </row>
    <row r="91" spans="4:13" s="3" customFormat="1" x14ac:dyDescent="0.25">
      <c r="D91" s="1"/>
      <c r="E91" s="1"/>
      <c r="L91" s="1"/>
      <c r="M91" s="1"/>
    </row>
    <row r="92" spans="4:13" s="3" customFormat="1" x14ac:dyDescent="0.25">
      <c r="D92" s="1"/>
      <c r="E92" s="1"/>
      <c r="L92" s="1"/>
      <c r="M92" s="1"/>
    </row>
    <row r="93" spans="4:13" s="3" customFormat="1" x14ac:dyDescent="0.25">
      <c r="D93" s="1"/>
      <c r="E93" s="1"/>
      <c r="L93" s="1"/>
      <c r="M93" s="1"/>
    </row>
    <row r="94" spans="4:13" s="3" customFormat="1" x14ac:dyDescent="0.25">
      <c r="D94" s="1"/>
      <c r="E94" s="1"/>
      <c r="L94" s="1"/>
      <c r="M94" s="1"/>
    </row>
    <row r="95" spans="4:13" s="3" customFormat="1" x14ac:dyDescent="0.25">
      <c r="D95" s="1"/>
      <c r="E95" s="1"/>
      <c r="L95" s="1"/>
      <c r="M95" s="1"/>
    </row>
    <row r="96" spans="4:13" s="3" customFormat="1" x14ac:dyDescent="0.25">
      <c r="D96" s="1"/>
      <c r="E96" s="1"/>
      <c r="L96" s="1"/>
      <c r="M96" s="1"/>
    </row>
    <row r="97" spans="4:13" s="3" customFormat="1" x14ac:dyDescent="0.25">
      <c r="D97" s="1"/>
      <c r="E97" s="1"/>
      <c r="L97" s="1"/>
      <c r="M97" s="1"/>
    </row>
    <row r="98" spans="4:13" s="3" customFormat="1" x14ac:dyDescent="0.25">
      <c r="D98" s="1"/>
      <c r="E98" s="1"/>
      <c r="L98" s="1"/>
      <c r="M98" s="1"/>
    </row>
    <row r="99" spans="4:13" s="3" customFormat="1" x14ac:dyDescent="0.25">
      <c r="D99" s="1"/>
      <c r="E99" s="1"/>
      <c r="L99" s="1"/>
      <c r="M99" s="1"/>
    </row>
    <row r="100" spans="4:13" s="3" customFormat="1" x14ac:dyDescent="0.25">
      <c r="D100" s="1"/>
      <c r="E100" s="1"/>
      <c r="L100" s="1"/>
      <c r="M100" s="1"/>
    </row>
    <row r="101" spans="4:13" s="3" customFormat="1" x14ac:dyDescent="0.25">
      <c r="D101" s="1"/>
      <c r="E101" s="1"/>
      <c r="L101" s="1"/>
      <c r="M101" s="1"/>
    </row>
    <row r="102" spans="4:13" s="3" customFormat="1" x14ac:dyDescent="0.25">
      <c r="D102" s="1"/>
      <c r="E102" s="1"/>
      <c r="L102" s="1"/>
      <c r="M102" s="1"/>
    </row>
    <row r="103" spans="4:13" s="3" customFormat="1" x14ac:dyDescent="0.25">
      <c r="D103" s="1"/>
      <c r="E103" s="1"/>
      <c r="L103" s="1"/>
      <c r="M103" s="1"/>
    </row>
    <row r="104" spans="4:13" s="3" customFormat="1" x14ac:dyDescent="0.25">
      <c r="D104" s="1"/>
      <c r="E104" s="1"/>
      <c r="L104" s="1"/>
      <c r="M104" s="1"/>
    </row>
    <row r="105" spans="4:13" s="3" customFormat="1" x14ac:dyDescent="0.25">
      <c r="D105" s="1"/>
      <c r="E105" s="1"/>
      <c r="L105" s="1"/>
      <c r="M105" s="1"/>
    </row>
    <row r="106" spans="4:13" s="3" customFormat="1" x14ac:dyDescent="0.25">
      <c r="D106" s="1"/>
      <c r="E106" s="1"/>
      <c r="L106" s="1"/>
      <c r="M106" s="1"/>
    </row>
    <row r="107" spans="4:13" s="3" customFormat="1" x14ac:dyDescent="0.25">
      <c r="D107" s="1"/>
      <c r="E107" s="1"/>
      <c r="L107" s="1"/>
      <c r="M107" s="1"/>
    </row>
    <row r="108" spans="4:13" s="3" customFormat="1" x14ac:dyDescent="0.25">
      <c r="D108" s="1"/>
      <c r="E108" s="1"/>
      <c r="L108" s="1"/>
      <c r="M108" s="1"/>
    </row>
    <row r="109" spans="4:13" s="3" customFormat="1" x14ac:dyDescent="0.25">
      <c r="D109" s="1"/>
      <c r="E109" s="1"/>
      <c r="L109" s="1"/>
      <c r="M109" s="1"/>
    </row>
    <row r="110" spans="4:13" s="3" customFormat="1" x14ac:dyDescent="0.25">
      <c r="D110" s="1"/>
      <c r="E110" s="1"/>
      <c r="L110" s="1"/>
      <c r="M110" s="1"/>
    </row>
    <row r="111" spans="4:13" s="3" customFormat="1" x14ac:dyDescent="0.25">
      <c r="D111" s="1"/>
      <c r="E111" s="1"/>
      <c r="L111" s="1"/>
      <c r="M111" s="1"/>
    </row>
    <row r="112" spans="4:13" s="3" customFormat="1" x14ac:dyDescent="0.25">
      <c r="D112" s="1"/>
      <c r="E112" s="1"/>
      <c r="L112" s="1"/>
      <c r="M112" s="1"/>
    </row>
    <row r="113" spans="4:13" s="3" customFormat="1" x14ac:dyDescent="0.25">
      <c r="D113" s="1"/>
      <c r="E113" s="1"/>
      <c r="L113" s="1"/>
      <c r="M113" s="1"/>
    </row>
    <row r="114" spans="4:13" s="3" customFormat="1" x14ac:dyDescent="0.25">
      <c r="D114" s="1"/>
      <c r="E114" s="1"/>
      <c r="L114" s="1"/>
      <c r="M114" s="1"/>
    </row>
    <row r="115" spans="4:13" s="3" customFormat="1" x14ac:dyDescent="0.25">
      <c r="D115" s="1"/>
      <c r="E115" s="1"/>
      <c r="L115" s="1"/>
      <c r="M115" s="1"/>
    </row>
    <row r="116" spans="4:13" s="3" customFormat="1" x14ac:dyDescent="0.25">
      <c r="D116" s="1"/>
      <c r="E116" s="1"/>
      <c r="L116" s="1"/>
      <c r="M116" s="1"/>
    </row>
    <row r="117" spans="4:13" s="3" customFormat="1" x14ac:dyDescent="0.25">
      <c r="D117" s="1"/>
      <c r="E117" s="1"/>
      <c r="L117" s="1"/>
      <c r="M117" s="1"/>
    </row>
    <row r="118" spans="4:13" s="3" customFormat="1" x14ac:dyDescent="0.25">
      <c r="D118" s="1"/>
      <c r="E118" s="1"/>
      <c r="L118" s="1"/>
      <c r="M118" s="1"/>
    </row>
    <row r="119" spans="4:13" s="3" customFormat="1" x14ac:dyDescent="0.25">
      <c r="D119" s="1"/>
      <c r="E119" s="1"/>
      <c r="L119" s="1"/>
      <c r="M119" s="1"/>
    </row>
    <row r="120" spans="4:13" s="3" customFormat="1" x14ac:dyDescent="0.25">
      <c r="D120" s="1"/>
      <c r="E120" s="1"/>
      <c r="L120" s="1"/>
      <c r="M120" s="1"/>
    </row>
    <row r="121" spans="4:13" s="3" customFormat="1" x14ac:dyDescent="0.25">
      <c r="D121" s="1"/>
      <c r="E121" s="1"/>
      <c r="L121" s="1"/>
      <c r="M121" s="1"/>
    </row>
    <row r="122" spans="4:13" s="3" customFormat="1" x14ac:dyDescent="0.25">
      <c r="D122" s="1"/>
      <c r="E122" s="1"/>
      <c r="L122" s="1"/>
      <c r="M122" s="1"/>
    </row>
    <row r="123" spans="4:13" s="3" customFormat="1" x14ac:dyDescent="0.25">
      <c r="D123" s="1"/>
      <c r="E123" s="1"/>
      <c r="L123" s="1"/>
      <c r="M123" s="1"/>
    </row>
    <row r="124" spans="4:13" s="3" customFormat="1" x14ac:dyDescent="0.25">
      <c r="D124" s="1"/>
      <c r="E124" s="1"/>
      <c r="L124" s="1"/>
      <c r="M124" s="1"/>
    </row>
    <row r="125" spans="4:13" s="3" customFormat="1" x14ac:dyDescent="0.25">
      <c r="D125" s="1"/>
      <c r="E125" s="1"/>
      <c r="L125" s="1"/>
      <c r="M125" s="1"/>
    </row>
    <row r="126" spans="4:13" s="3" customFormat="1" x14ac:dyDescent="0.25">
      <c r="D126" s="1"/>
      <c r="E126" s="1"/>
      <c r="L126" s="1"/>
      <c r="M126" s="1"/>
    </row>
    <row r="127" spans="4:13" s="3" customFormat="1" x14ac:dyDescent="0.25">
      <c r="D127" s="1"/>
      <c r="E127" s="1"/>
      <c r="L127" s="1"/>
      <c r="M127" s="1"/>
    </row>
    <row r="128" spans="4:13" s="3" customFormat="1" x14ac:dyDescent="0.25">
      <c r="D128" s="1"/>
      <c r="E128" s="1"/>
      <c r="L128" s="1"/>
      <c r="M128" s="1"/>
    </row>
    <row r="129" spans="4:13" s="3" customFormat="1" x14ac:dyDescent="0.25">
      <c r="D129" s="1"/>
      <c r="E129" s="1"/>
      <c r="L129" s="1"/>
      <c r="M129" s="1"/>
    </row>
    <row r="130" spans="4:13" s="3" customFormat="1" x14ac:dyDescent="0.25">
      <c r="D130" s="1"/>
      <c r="E130" s="1"/>
      <c r="L130" s="1"/>
      <c r="M130" s="1"/>
    </row>
    <row r="131" spans="4:13" s="3" customFormat="1" x14ac:dyDescent="0.25">
      <c r="D131" s="1"/>
      <c r="E131" s="1"/>
      <c r="L131" s="1"/>
      <c r="M131" s="1"/>
    </row>
    <row r="132" spans="4:13" s="3" customFormat="1" x14ac:dyDescent="0.25">
      <c r="D132" s="1"/>
      <c r="E132" s="1"/>
      <c r="L132" s="1"/>
      <c r="M132" s="1"/>
    </row>
    <row r="133" spans="4:13" s="3" customFormat="1" x14ac:dyDescent="0.25">
      <c r="D133" s="1"/>
      <c r="E133" s="1"/>
      <c r="L133" s="1"/>
      <c r="M133" s="1"/>
    </row>
    <row r="134" spans="4:13" s="3" customFormat="1" x14ac:dyDescent="0.25">
      <c r="D134" s="1"/>
      <c r="E134" s="1"/>
      <c r="L134" s="1"/>
      <c r="M134" s="1"/>
    </row>
    <row r="135" spans="4:13" s="3" customFormat="1" x14ac:dyDescent="0.25">
      <c r="D135" s="1"/>
      <c r="E135" s="1"/>
      <c r="L135" s="1"/>
      <c r="M135" s="1"/>
    </row>
    <row r="136" spans="4:13" s="3" customFormat="1" x14ac:dyDescent="0.25">
      <c r="D136" s="1"/>
      <c r="E136" s="1"/>
      <c r="L136" s="1"/>
      <c r="M136" s="1"/>
    </row>
    <row r="137" spans="4:13" s="3" customFormat="1" x14ac:dyDescent="0.25">
      <c r="D137" s="1"/>
      <c r="E137" s="1"/>
      <c r="L137" s="1"/>
      <c r="M137" s="1"/>
    </row>
    <row r="138" spans="4:13" s="3" customFormat="1" x14ac:dyDescent="0.25">
      <c r="D138" s="1"/>
      <c r="E138" s="1"/>
      <c r="L138" s="1"/>
      <c r="M138" s="1"/>
    </row>
    <row r="139" spans="4:13" s="3" customFormat="1" x14ac:dyDescent="0.25">
      <c r="D139" s="1"/>
      <c r="E139" s="1"/>
      <c r="L139" s="1"/>
      <c r="M139" s="1"/>
    </row>
    <row r="140" spans="4:13" s="3" customFormat="1" x14ac:dyDescent="0.25">
      <c r="D140" s="1"/>
      <c r="E140" s="1"/>
      <c r="L140" s="1"/>
      <c r="M140" s="1"/>
    </row>
    <row r="141" spans="4:13" s="3" customFormat="1" x14ac:dyDescent="0.25">
      <c r="D141" s="1"/>
      <c r="E141" s="1"/>
      <c r="L141" s="1"/>
      <c r="M141" s="1"/>
    </row>
    <row r="142" spans="4:13" s="3" customFormat="1" x14ac:dyDescent="0.25">
      <c r="D142" s="1"/>
      <c r="E142" s="1"/>
      <c r="L142" s="1"/>
      <c r="M142" s="1"/>
    </row>
    <row r="143" spans="4:13" s="3" customFormat="1" x14ac:dyDescent="0.25">
      <c r="D143" s="1"/>
      <c r="E143" s="1"/>
      <c r="L143" s="1"/>
      <c r="M143" s="1"/>
    </row>
    <row r="144" spans="4:13" s="3" customFormat="1" x14ac:dyDescent="0.25">
      <c r="D144" s="1"/>
      <c r="E144" s="1"/>
      <c r="L144" s="1"/>
      <c r="M144" s="1"/>
    </row>
    <row r="145" spans="4:13" s="3" customFormat="1" x14ac:dyDescent="0.25">
      <c r="D145" s="1"/>
      <c r="E145" s="1"/>
      <c r="L145" s="1"/>
      <c r="M145" s="1"/>
    </row>
    <row r="146" spans="4:13" s="3" customFormat="1" x14ac:dyDescent="0.25">
      <c r="D146" s="1"/>
      <c r="E146" s="1"/>
      <c r="L146" s="1"/>
      <c r="M146" s="1"/>
    </row>
    <row r="147" spans="4:13" s="3" customFormat="1" x14ac:dyDescent="0.25">
      <c r="D147" s="1"/>
      <c r="E147" s="1"/>
      <c r="L147" s="1"/>
      <c r="M147" s="1"/>
    </row>
    <row r="148" spans="4:13" s="3" customFormat="1" x14ac:dyDescent="0.25">
      <c r="D148" s="1"/>
      <c r="E148" s="1"/>
      <c r="L148" s="1"/>
      <c r="M148" s="1"/>
    </row>
    <row r="149" spans="4:13" s="3" customFormat="1" x14ac:dyDescent="0.25">
      <c r="D149" s="1"/>
      <c r="E149" s="1"/>
      <c r="L149" s="1"/>
      <c r="M149" s="1"/>
    </row>
    <row r="150" spans="4:13" s="3" customFormat="1" x14ac:dyDescent="0.25">
      <c r="D150" s="1"/>
      <c r="E150" s="1"/>
      <c r="L150" s="1"/>
      <c r="M150" s="1"/>
    </row>
    <row r="151" spans="4:13" s="3" customFormat="1" x14ac:dyDescent="0.25">
      <c r="D151" s="1"/>
      <c r="E151" s="1"/>
      <c r="L151" s="1"/>
      <c r="M151" s="1"/>
    </row>
    <row r="152" spans="4:13" s="3" customFormat="1" x14ac:dyDescent="0.25">
      <c r="D152" s="1"/>
      <c r="E152" s="1"/>
      <c r="L152" s="1"/>
      <c r="M152" s="1"/>
    </row>
    <row r="153" spans="4:13" s="3" customFormat="1" x14ac:dyDescent="0.25">
      <c r="D153" s="1"/>
      <c r="E153" s="1"/>
      <c r="L153" s="1"/>
      <c r="M153" s="1"/>
    </row>
    <row r="154" spans="4:13" s="3" customFormat="1" x14ac:dyDescent="0.25">
      <c r="D154" s="1"/>
      <c r="E154" s="1"/>
      <c r="L154" s="1"/>
      <c r="M154" s="1"/>
    </row>
    <row r="155" spans="4:13" s="3" customFormat="1" x14ac:dyDescent="0.25">
      <c r="D155" s="1"/>
      <c r="E155" s="1"/>
      <c r="L155" s="1"/>
      <c r="M155" s="1"/>
    </row>
    <row r="156" spans="4:13" s="3" customFormat="1" x14ac:dyDescent="0.25">
      <c r="D156" s="1"/>
      <c r="E156" s="1"/>
      <c r="L156" s="1"/>
      <c r="M156" s="1"/>
    </row>
    <row r="157" spans="4:13" s="3" customFormat="1" x14ac:dyDescent="0.25">
      <c r="D157" s="1"/>
      <c r="E157" s="1"/>
      <c r="L157" s="1"/>
      <c r="M157" s="1"/>
    </row>
    <row r="158" spans="4:13" s="3" customFormat="1" x14ac:dyDescent="0.25">
      <c r="D158" s="1"/>
      <c r="E158" s="1"/>
      <c r="L158" s="1"/>
      <c r="M158" s="1"/>
    </row>
    <row r="159" spans="4:13" s="3" customFormat="1" x14ac:dyDescent="0.25">
      <c r="D159" s="1"/>
      <c r="E159" s="1"/>
      <c r="L159" s="1"/>
      <c r="M159" s="1"/>
    </row>
    <row r="160" spans="4:13" s="3" customFormat="1" x14ac:dyDescent="0.25">
      <c r="D160" s="1"/>
      <c r="E160" s="1"/>
      <c r="L160" s="1"/>
      <c r="M160" s="1"/>
    </row>
    <row r="161" spans="4:13" s="3" customFormat="1" x14ac:dyDescent="0.25">
      <c r="D161" s="1"/>
      <c r="E161" s="1"/>
      <c r="L161" s="1"/>
      <c r="M161" s="1"/>
    </row>
    <row r="162" spans="4:13" s="3" customFormat="1" x14ac:dyDescent="0.25">
      <c r="D162" s="1"/>
      <c r="E162" s="1"/>
      <c r="L162" s="1"/>
      <c r="M162" s="1"/>
    </row>
    <row r="163" spans="4:13" s="3" customFormat="1" x14ac:dyDescent="0.25">
      <c r="D163" s="1"/>
      <c r="E163" s="1"/>
      <c r="L163" s="1"/>
      <c r="M163" s="1"/>
    </row>
    <row r="164" spans="4:13" s="3" customFormat="1" x14ac:dyDescent="0.25">
      <c r="D164" s="1"/>
      <c r="E164" s="1"/>
      <c r="L164" s="1"/>
      <c r="M164" s="1"/>
    </row>
    <row r="165" spans="4:13" s="3" customFormat="1" x14ac:dyDescent="0.25">
      <c r="D165" s="1"/>
      <c r="E165" s="1"/>
      <c r="L165" s="1"/>
      <c r="M165" s="1"/>
    </row>
    <row r="166" spans="4:13" s="3" customFormat="1" x14ac:dyDescent="0.25">
      <c r="D166" s="1"/>
      <c r="E166" s="1"/>
      <c r="L166" s="1"/>
      <c r="M166" s="1"/>
    </row>
    <row r="167" spans="4:13" s="3" customFormat="1" x14ac:dyDescent="0.25">
      <c r="D167" s="1"/>
      <c r="E167" s="1"/>
      <c r="L167" s="1"/>
      <c r="M167" s="1"/>
    </row>
    <row r="168" spans="4:13" s="3" customFormat="1" x14ac:dyDescent="0.25">
      <c r="D168" s="1"/>
      <c r="E168" s="1"/>
      <c r="L168" s="1"/>
      <c r="M168" s="1"/>
    </row>
    <row r="169" spans="4:13" s="3" customFormat="1" x14ac:dyDescent="0.25">
      <c r="D169" s="1"/>
      <c r="E169" s="1"/>
      <c r="L169" s="1"/>
      <c r="M169" s="1"/>
    </row>
    <row r="170" spans="4:13" s="3" customFormat="1" x14ac:dyDescent="0.25">
      <c r="D170" s="1"/>
      <c r="E170" s="1"/>
      <c r="L170" s="1"/>
      <c r="M170" s="1"/>
    </row>
    <row r="171" spans="4:13" s="3" customFormat="1" x14ac:dyDescent="0.25">
      <c r="D171" s="1"/>
      <c r="E171" s="1"/>
      <c r="L171" s="1"/>
      <c r="M171" s="1"/>
    </row>
    <row r="172" spans="4:13" s="3" customFormat="1" x14ac:dyDescent="0.25">
      <c r="D172" s="1"/>
      <c r="E172" s="1"/>
      <c r="L172" s="1"/>
      <c r="M172" s="1"/>
    </row>
    <row r="173" spans="4:13" s="3" customFormat="1" x14ac:dyDescent="0.25">
      <c r="D173" s="1"/>
      <c r="E173" s="1"/>
      <c r="L173" s="1"/>
      <c r="M173" s="1"/>
    </row>
    <row r="174" spans="4:13" s="3" customFormat="1" x14ac:dyDescent="0.25">
      <c r="D174" s="1"/>
      <c r="E174" s="1"/>
      <c r="L174" s="1"/>
      <c r="M174" s="1"/>
    </row>
    <row r="175" spans="4:13" s="3" customFormat="1" x14ac:dyDescent="0.25">
      <c r="D175" s="1"/>
      <c r="E175" s="1"/>
      <c r="L175" s="1"/>
      <c r="M175" s="1"/>
    </row>
    <row r="176" spans="4:13" s="3" customFormat="1" x14ac:dyDescent="0.25">
      <c r="D176" s="1"/>
      <c r="E176" s="1"/>
      <c r="L176" s="1"/>
      <c r="M176" s="1"/>
    </row>
    <row r="177" spans="4:13" s="3" customFormat="1" x14ac:dyDescent="0.25">
      <c r="D177" s="1"/>
      <c r="E177" s="1"/>
      <c r="L177" s="1"/>
      <c r="M177" s="1"/>
    </row>
    <row r="178" spans="4:13" s="3" customFormat="1" x14ac:dyDescent="0.25">
      <c r="D178" s="1"/>
      <c r="E178" s="1"/>
      <c r="L178" s="1"/>
      <c r="M178" s="1"/>
    </row>
    <row r="179" spans="4:13" s="3" customFormat="1" x14ac:dyDescent="0.25">
      <c r="D179" s="1"/>
      <c r="E179" s="1"/>
      <c r="L179" s="1"/>
      <c r="M179" s="1"/>
    </row>
    <row r="180" spans="4:13" s="3" customFormat="1" x14ac:dyDescent="0.25">
      <c r="D180" s="1"/>
      <c r="E180" s="1"/>
      <c r="L180" s="1"/>
      <c r="M180" s="1"/>
    </row>
    <row r="181" spans="4:13" s="3" customFormat="1" x14ac:dyDescent="0.25">
      <c r="D181" s="1"/>
      <c r="E181" s="1"/>
      <c r="L181" s="1"/>
      <c r="M181" s="1"/>
    </row>
    <row r="182" spans="4:13" s="3" customFormat="1" x14ac:dyDescent="0.25">
      <c r="D182" s="1"/>
      <c r="E182" s="1"/>
      <c r="L182" s="1"/>
      <c r="M182" s="1"/>
    </row>
    <row r="183" spans="4:13" s="3" customFormat="1" x14ac:dyDescent="0.25">
      <c r="D183" s="1"/>
      <c r="E183" s="1"/>
      <c r="L183" s="1"/>
      <c r="M183" s="1"/>
    </row>
    <row r="184" spans="4:13" s="3" customFormat="1" x14ac:dyDescent="0.25">
      <c r="D184" s="1"/>
      <c r="E184" s="1"/>
      <c r="L184" s="1"/>
      <c r="M184" s="1"/>
    </row>
    <row r="185" spans="4:13" s="3" customFormat="1" x14ac:dyDescent="0.25">
      <c r="D185" s="1"/>
      <c r="E185" s="1"/>
      <c r="L185" s="1"/>
      <c r="M185" s="1"/>
    </row>
    <row r="186" spans="4:13" s="3" customFormat="1" x14ac:dyDescent="0.25">
      <c r="D186" s="1"/>
      <c r="E186" s="1"/>
      <c r="L186" s="1"/>
      <c r="M186" s="1"/>
    </row>
    <row r="187" spans="4:13" s="3" customFormat="1" x14ac:dyDescent="0.25">
      <c r="D187" s="1"/>
      <c r="E187" s="1"/>
      <c r="L187" s="1"/>
      <c r="M187" s="1"/>
    </row>
    <row r="188" spans="4:13" s="3" customFormat="1" x14ac:dyDescent="0.25">
      <c r="D188" s="1"/>
      <c r="E188" s="1"/>
      <c r="L188" s="1"/>
      <c r="M188" s="1"/>
    </row>
    <row r="189" spans="4:13" s="3" customFormat="1" x14ac:dyDescent="0.25">
      <c r="D189" s="1"/>
      <c r="E189" s="1"/>
      <c r="L189" s="1"/>
      <c r="M189" s="1"/>
    </row>
    <row r="190" spans="4:13" s="3" customFormat="1" x14ac:dyDescent="0.25">
      <c r="D190" s="1"/>
      <c r="E190" s="1"/>
      <c r="L190" s="1"/>
      <c r="M190" s="1"/>
    </row>
    <row r="191" spans="4:13" s="3" customFormat="1" x14ac:dyDescent="0.25">
      <c r="D191" s="1"/>
      <c r="E191" s="1"/>
      <c r="L191" s="1"/>
      <c r="M191" s="1"/>
    </row>
    <row r="192" spans="4:13" s="3" customFormat="1" x14ac:dyDescent="0.25">
      <c r="D192" s="1"/>
      <c r="E192" s="1"/>
      <c r="L192" s="1"/>
      <c r="M192" s="1"/>
    </row>
    <row r="193" spans="4:13" s="3" customFormat="1" x14ac:dyDescent="0.25">
      <c r="D193" s="1"/>
      <c r="E193" s="1"/>
      <c r="L193" s="1"/>
      <c r="M193" s="1"/>
    </row>
    <row r="194" spans="4:13" s="3" customFormat="1" x14ac:dyDescent="0.25">
      <c r="D194" s="1"/>
      <c r="E194" s="1"/>
      <c r="L194" s="1"/>
      <c r="M194" s="1"/>
    </row>
    <row r="195" spans="4:13" s="3" customFormat="1" x14ac:dyDescent="0.25">
      <c r="D195" s="1"/>
      <c r="E195" s="1"/>
      <c r="L195" s="1"/>
      <c r="M195" s="1"/>
    </row>
    <row r="196" spans="4:13" s="3" customFormat="1" x14ac:dyDescent="0.25">
      <c r="D196" s="1"/>
      <c r="E196" s="1"/>
      <c r="L196" s="1"/>
      <c r="M196" s="1"/>
    </row>
    <row r="197" spans="4:13" s="3" customFormat="1" x14ac:dyDescent="0.25">
      <c r="D197" s="1"/>
      <c r="E197" s="1"/>
      <c r="L197" s="1"/>
      <c r="M197" s="1"/>
    </row>
    <row r="198" spans="4:13" s="3" customFormat="1" x14ac:dyDescent="0.25">
      <c r="D198" s="1"/>
      <c r="E198" s="1"/>
      <c r="L198" s="1"/>
      <c r="M198" s="1"/>
    </row>
    <row r="199" spans="4:13" s="3" customFormat="1" x14ac:dyDescent="0.25">
      <c r="D199" s="1"/>
      <c r="E199" s="1"/>
      <c r="L199" s="1"/>
      <c r="M199" s="1"/>
    </row>
    <row r="200" spans="4:13" s="3" customFormat="1" x14ac:dyDescent="0.25">
      <c r="D200" s="1"/>
      <c r="E200" s="1"/>
      <c r="L200" s="1"/>
      <c r="M200" s="1"/>
    </row>
    <row r="201" spans="4:13" s="3" customFormat="1" x14ac:dyDescent="0.25">
      <c r="D201" s="1"/>
      <c r="E201" s="1"/>
      <c r="L201" s="1"/>
      <c r="M201" s="1"/>
    </row>
    <row r="202" spans="4:13" s="3" customFormat="1" x14ac:dyDescent="0.25">
      <c r="D202" s="1"/>
      <c r="E202" s="1"/>
      <c r="L202" s="1"/>
      <c r="M202" s="1"/>
    </row>
    <row r="203" spans="4:13" s="3" customFormat="1" x14ac:dyDescent="0.25">
      <c r="D203" s="1"/>
      <c r="E203" s="1"/>
      <c r="L203" s="1"/>
      <c r="M203" s="1"/>
    </row>
    <row r="204" spans="4:13" s="3" customFormat="1" x14ac:dyDescent="0.25">
      <c r="D204" s="1"/>
      <c r="E204" s="1"/>
      <c r="L204" s="1"/>
      <c r="M204" s="1"/>
    </row>
    <row r="205" spans="4:13" s="3" customFormat="1" x14ac:dyDescent="0.25">
      <c r="D205" s="1"/>
      <c r="E205" s="1"/>
      <c r="L205" s="1"/>
      <c r="M205" s="1"/>
    </row>
    <row r="206" spans="4:13" s="3" customFormat="1" x14ac:dyDescent="0.25">
      <c r="D206" s="1"/>
      <c r="E206" s="1"/>
      <c r="L206" s="1"/>
      <c r="M206" s="1"/>
    </row>
    <row r="207" spans="4:13" s="3" customFormat="1" x14ac:dyDescent="0.25">
      <c r="D207" s="1"/>
      <c r="E207" s="1"/>
      <c r="L207" s="1"/>
      <c r="M207" s="1"/>
    </row>
    <row r="208" spans="4:13" s="3" customFormat="1" x14ac:dyDescent="0.25">
      <c r="D208" s="1"/>
      <c r="E208" s="1"/>
      <c r="L208" s="1"/>
      <c r="M208" s="1"/>
    </row>
    <row r="209" spans="4:13" s="3" customFormat="1" x14ac:dyDescent="0.25">
      <c r="D209" s="1"/>
      <c r="E209" s="1"/>
      <c r="L209" s="1"/>
      <c r="M209" s="1"/>
    </row>
    <row r="210" spans="4:13" s="3" customFormat="1" x14ac:dyDescent="0.25">
      <c r="D210" s="1"/>
      <c r="E210" s="1"/>
      <c r="L210" s="1"/>
      <c r="M210" s="1"/>
    </row>
    <row r="211" spans="4:13" s="3" customFormat="1" x14ac:dyDescent="0.25">
      <c r="D211" s="1"/>
      <c r="E211" s="1"/>
      <c r="L211" s="1"/>
      <c r="M211" s="1"/>
    </row>
    <row r="212" spans="4:13" s="3" customFormat="1" x14ac:dyDescent="0.25">
      <c r="D212" s="1"/>
      <c r="E212" s="1"/>
      <c r="L212" s="1"/>
      <c r="M212" s="1"/>
    </row>
    <row r="213" spans="4:13" s="3" customFormat="1" x14ac:dyDescent="0.25">
      <c r="D213" s="1"/>
      <c r="E213" s="1"/>
      <c r="L213" s="1"/>
      <c r="M213" s="1"/>
    </row>
    <row r="214" spans="4:13" s="3" customFormat="1" x14ac:dyDescent="0.25">
      <c r="D214" s="1"/>
      <c r="E214" s="1"/>
      <c r="L214" s="1"/>
      <c r="M214" s="1"/>
    </row>
    <row r="215" spans="4:13" s="3" customFormat="1" x14ac:dyDescent="0.25">
      <c r="D215" s="1"/>
      <c r="E215" s="1"/>
      <c r="L215" s="1"/>
      <c r="M215" s="1"/>
    </row>
    <row r="216" spans="4:13" s="3" customFormat="1" x14ac:dyDescent="0.25">
      <c r="D216" s="1"/>
      <c r="E216" s="1"/>
      <c r="L216" s="1"/>
      <c r="M216" s="1"/>
    </row>
    <row r="217" spans="4:13" s="3" customFormat="1" x14ac:dyDescent="0.25">
      <c r="D217" s="1"/>
      <c r="E217" s="1"/>
      <c r="L217" s="1"/>
      <c r="M217" s="1"/>
    </row>
    <row r="218" spans="4:13" s="3" customFormat="1" x14ac:dyDescent="0.25">
      <c r="D218" s="1"/>
      <c r="E218" s="1"/>
      <c r="L218" s="1"/>
      <c r="M218" s="1"/>
    </row>
    <row r="219" spans="4:13" s="3" customFormat="1" x14ac:dyDescent="0.25">
      <c r="D219" s="1"/>
      <c r="E219" s="1"/>
      <c r="L219" s="1"/>
      <c r="M219" s="1"/>
    </row>
    <row r="220" spans="4:13" s="3" customFormat="1" x14ac:dyDescent="0.25">
      <c r="D220" s="1"/>
      <c r="E220" s="1"/>
      <c r="L220" s="1"/>
      <c r="M220" s="1"/>
    </row>
    <row r="221" spans="4:13" s="3" customFormat="1" x14ac:dyDescent="0.25">
      <c r="D221" s="1"/>
      <c r="E221" s="1"/>
      <c r="L221" s="1"/>
      <c r="M221" s="1"/>
    </row>
    <row r="222" spans="4:13" s="3" customFormat="1" x14ac:dyDescent="0.25">
      <c r="D222" s="1"/>
      <c r="E222" s="1"/>
      <c r="L222" s="1"/>
      <c r="M222" s="1"/>
    </row>
    <row r="223" spans="4:13" s="3" customFormat="1" x14ac:dyDescent="0.25">
      <c r="D223" s="1"/>
      <c r="E223" s="1"/>
      <c r="L223" s="1"/>
      <c r="M223" s="1"/>
    </row>
    <row r="224" spans="4:13" s="3" customFormat="1" x14ac:dyDescent="0.25">
      <c r="D224" s="1"/>
      <c r="E224" s="1"/>
      <c r="L224" s="1"/>
      <c r="M224" s="1"/>
    </row>
    <row r="225" spans="4:13" s="3" customFormat="1" x14ac:dyDescent="0.25">
      <c r="D225" s="1"/>
      <c r="E225" s="1"/>
      <c r="L225" s="1"/>
      <c r="M225" s="1"/>
    </row>
    <row r="226" spans="4:13" s="3" customFormat="1" x14ac:dyDescent="0.25">
      <c r="D226" s="1"/>
      <c r="E226" s="1"/>
      <c r="L226" s="1"/>
      <c r="M226" s="1"/>
    </row>
    <row r="227" spans="4:13" s="3" customFormat="1" x14ac:dyDescent="0.25">
      <c r="D227" s="1"/>
      <c r="E227" s="1"/>
      <c r="L227" s="1"/>
      <c r="M227" s="1"/>
    </row>
    <row r="228" spans="4:13" s="3" customFormat="1" x14ac:dyDescent="0.25">
      <c r="D228" s="1"/>
      <c r="E228" s="1"/>
      <c r="L228" s="1"/>
      <c r="M228" s="1"/>
    </row>
    <row r="229" spans="4:13" s="3" customFormat="1" x14ac:dyDescent="0.25">
      <c r="D229" s="1"/>
      <c r="E229" s="1"/>
      <c r="L229" s="1"/>
      <c r="M229" s="1"/>
    </row>
    <row r="230" spans="4:13" s="3" customFormat="1" x14ac:dyDescent="0.25">
      <c r="D230" s="1"/>
      <c r="E230" s="1"/>
      <c r="L230" s="1"/>
      <c r="M230" s="1"/>
    </row>
    <row r="231" spans="4:13" s="3" customFormat="1" x14ac:dyDescent="0.25">
      <c r="D231" s="1"/>
      <c r="E231" s="1"/>
      <c r="L231" s="1"/>
      <c r="M231" s="1"/>
    </row>
    <row r="232" spans="4:13" s="3" customFormat="1" x14ac:dyDescent="0.25">
      <c r="D232" s="1"/>
      <c r="E232" s="1"/>
      <c r="L232" s="1"/>
      <c r="M232" s="1"/>
    </row>
    <row r="233" spans="4:13" s="3" customFormat="1" x14ac:dyDescent="0.25">
      <c r="D233" s="1"/>
      <c r="E233" s="1"/>
      <c r="L233" s="1"/>
      <c r="M233" s="1"/>
    </row>
    <row r="234" spans="4:13" s="3" customFormat="1" x14ac:dyDescent="0.25">
      <c r="D234" s="1"/>
      <c r="E234" s="1"/>
      <c r="L234" s="1"/>
      <c r="M234" s="1"/>
    </row>
    <row r="235" spans="4:13" s="3" customFormat="1" x14ac:dyDescent="0.25">
      <c r="D235" s="1"/>
      <c r="E235" s="1"/>
      <c r="L235" s="1"/>
      <c r="M235" s="1"/>
    </row>
    <row r="236" spans="4:13" s="3" customFormat="1" x14ac:dyDescent="0.25">
      <c r="D236" s="1"/>
      <c r="E236" s="1"/>
      <c r="L236" s="1"/>
      <c r="M236" s="1"/>
    </row>
    <row r="237" spans="4:13" s="3" customFormat="1" x14ac:dyDescent="0.25">
      <c r="D237" s="1"/>
      <c r="E237" s="1"/>
      <c r="L237" s="1"/>
      <c r="M237" s="1"/>
    </row>
    <row r="238" spans="4:13" s="3" customFormat="1" x14ac:dyDescent="0.25">
      <c r="D238" s="1"/>
      <c r="E238" s="1"/>
      <c r="L238" s="1"/>
      <c r="M238" s="1"/>
    </row>
    <row r="239" spans="4:13" s="3" customFormat="1" x14ac:dyDescent="0.25">
      <c r="D239" s="1"/>
      <c r="E239" s="1"/>
      <c r="L239" s="1"/>
      <c r="M239" s="1"/>
    </row>
    <row r="240" spans="4:13" s="3" customFormat="1" x14ac:dyDescent="0.25">
      <c r="D240" s="1"/>
      <c r="E240" s="1"/>
      <c r="L240" s="1"/>
      <c r="M240" s="1"/>
    </row>
    <row r="241" spans="4:13" s="3" customFormat="1" x14ac:dyDescent="0.25">
      <c r="D241" s="1"/>
      <c r="E241" s="1"/>
      <c r="L241" s="1"/>
      <c r="M241" s="1"/>
    </row>
    <row r="242" spans="4:13" s="3" customFormat="1" x14ac:dyDescent="0.25">
      <c r="D242" s="1"/>
      <c r="E242" s="1"/>
      <c r="L242" s="1"/>
      <c r="M242" s="1"/>
    </row>
    <row r="243" spans="4:13" s="3" customFormat="1" x14ac:dyDescent="0.25">
      <c r="D243" s="1"/>
      <c r="E243" s="1"/>
      <c r="L243" s="1"/>
      <c r="M243" s="1"/>
    </row>
    <row r="244" spans="4:13" s="3" customFormat="1" x14ac:dyDescent="0.25">
      <c r="D244" s="1"/>
      <c r="E244" s="1"/>
      <c r="L244" s="1"/>
      <c r="M244" s="1"/>
    </row>
    <row r="245" spans="4:13" s="3" customFormat="1" x14ac:dyDescent="0.25">
      <c r="D245" s="1"/>
      <c r="E245" s="1"/>
      <c r="L245" s="1"/>
      <c r="M245" s="1"/>
    </row>
    <row r="246" spans="4:13" s="3" customFormat="1" x14ac:dyDescent="0.25">
      <c r="D246" s="1"/>
      <c r="E246" s="1"/>
      <c r="L246" s="1"/>
      <c r="M246" s="1"/>
    </row>
    <row r="247" spans="4:13" s="3" customFormat="1" x14ac:dyDescent="0.25">
      <c r="D247" s="1"/>
      <c r="E247" s="1"/>
      <c r="L247" s="1"/>
      <c r="M247" s="1"/>
    </row>
    <row r="248" spans="4:13" s="3" customFormat="1" x14ac:dyDescent="0.25">
      <c r="D248" s="1"/>
      <c r="E248" s="1"/>
      <c r="L248" s="1"/>
      <c r="M248" s="1"/>
    </row>
    <row r="249" spans="4:13" s="3" customFormat="1" x14ac:dyDescent="0.25">
      <c r="D249" s="1"/>
      <c r="E249" s="1"/>
      <c r="L249" s="1"/>
      <c r="M249" s="1"/>
    </row>
    <row r="250" spans="4:13" s="3" customFormat="1" x14ac:dyDescent="0.25">
      <c r="D250" s="1"/>
      <c r="E250" s="1"/>
      <c r="L250" s="1"/>
      <c r="M250" s="1"/>
    </row>
    <row r="251" spans="4:13" s="3" customFormat="1" x14ac:dyDescent="0.25">
      <c r="D251" s="1"/>
      <c r="E251" s="1"/>
      <c r="L251" s="1"/>
      <c r="M251" s="1"/>
    </row>
    <row r="252" spans="4:13" s="3" customFormat="1" x14ac:dyDescent="0.25">
      <c r="D252" s="1"/>
      <c r="E252" s="1"/>
      <c r="L252" s="1"/>
      <c r="M252" s="1"/>
    </row>
    <row r="253" spans="4:13" s="3" customFormat="1" x14ac:dyDescent="0.25">
      <c r="D253" s="1"/>
      <c r="E253" s="1"/>
      <c r="L253" s="1"/>
      <c r="M253" s="1"/>
    </row>
    <row r="254" spans="4:13" s="3" customFormat="1" x14ac:dyDescent="0.25">
      <c r="D254" s="1"/>
      <c r="E254" s="1"/>
      <c r="L254" s="1"/>
      <c r="M254" s="1"/>
    </row>
    <row r="255" spans="4:13" s="3" customFormat="1" x14ac:dyDescent="0.25">
      <c r="D255" s="1"/>
      <c r="E255" s="1"/>
      <c r="L255" s="1"/>
      <c r="M255" s="1"/>
    </row>
    <row r="256" spans="4:13" s="3" customFormat="1" x14ac:dyDescent="0.25">
      <c r="D256" s="1"/>
      <c r="E256" s="1"/>
      <c r="L256" s="1"/>
      <c r="M256" s="1"/>
    </row>
    <row r="257" spans="4:13" s="3" customFormat="1" x14ac:dyDescent="0.25">
      <c r="D257" s="1"/>
      <c r="E257" s="1"/>
      <c r="L257" s="1"/>
      <c r="M257" s="1"/>
    </row>
    <row r="258" spans="4:13" s="3" customFormat="1" x14ac:dyDescent="0.25">
      <c r="D258" s="1"/>
      <c r="E258" s="1"/>
      <c r="L258" s="1"/>
      <c r="M258" s="1"/>
    </row>
    <row r="259" spans="4:13" s="3" customFormat="1" x14ac:dyDescent="0.25">
      <c r="D259" s="1"/>
      <c r="E259" s="1"/>
      <c r="L259" s="1"/>
      <c r="M259" s="1"/>
    </row>
    <row r="260" spans="4:13" s="3" customFormat="1" x14ac:dyDescent="0.25">
      <c r="D260" s="1"/>
      <c r="E260" s="1"/>
      <c r="L260" s="1"/>
      <c r="M260" s="1"/>
    </row>
    <row r="261" spans="4:13" s="3" customFormat="1" x14ac:dyDescent="0.25">
      <c r="D261" s="1"/>
      <c r="E261" s="1"/>
      <c r="L261" s="1"/>
      <c r="M261" s="1"/>
    </row>
    <row r="262" spans="4:13" s="3" customFormat="1" x14ac:dyDescent="0.25">
      <c r="D262" s="1"/>
      <c r="E262" s="1"/>
      <c r="L262" s="1"/>
      <c r="M262" s="1"/>
    </row>
    <row r="263" spans="4:13" s="3" customFormat="1" x14ac:dyDescent="0.25">
      <c r="D263" s="1"/>
      <c r="E263" s="1"/>
      <c r="L263" s="1"/>
      <c r="M263" s="1"/>
    </row>
    <row r="264" spans="4:13" s="3" customFormat="1" x14ac:dyDescent="0.25">
      <c r="D264" s="1"/>
      <c r="E264" s="1"/>
      <c r="L264" s="1"/>
      <c r="M264" s="1"/>
    </row>
    <row r="265" spans="4:13" s="3" customFormat="1" x14ac:dyDescent="0.25">
      <c r="D265" s="1"/>
      <c r="E265" s="1"/>
      <c r="L265" s="1"/>
      <c r="M265" s="1"/>
    </row>
    <row r="266" spans="4:13" s="3" customFormat="1" x14ac:dyDescent="0.25">
      <c r="D266" s="1"/>
      <c r="E266" s="1"/>
      <c r="L266" s="1"/>
      <c r="M266" s="1"/>
    </row>
    <row r="267" spans="4:13" s="3" customFormat="1" x14ac:dyDescent="0.25">
      <c r="D267" s="1"/>
      <c r="E267" s="1"/>
      <c r="L267" s="1"/>
      <c r="M267" s="1"/>
    </row>
    <row r="268" spans="4:13" s="3" customFormat="1" x14ac:dyDescent="0.25">
      <c r="D268" s="1"/>
      <c r="E268" s="1"/>
      <c r="L268" s="1"/>
      <c r="M268" s="1"/>
    </row>
    <row r="269" spans="4:13" s="3" customFormat="1" x14ac:dyDescent="0.25">
      <c r="D269" s="1"/>
      <c r="E269" s="1"/>
      <c r="L269" s="1"/>
      <c r="M269" s="1"/>
    </row>
    <row r="270" spans="4:13" s="3" customFormat="1" x14ac:dyDescent="0.25">
      <c r="D270" s="1"/>
      <c r="E270" s="1"/>
      <c r="L270" s="1"/>
      <c r="M270" s="1"/>
    </row>
    <row r="271" spans="4:13" s="3" customFormat="1" x14ac:dyDescent="0.25">
      <c r="D271" s="1"/>
      <c r="E271" s="1"/>
      <c r="L271" s="1"/>
      <c r="M271" s="1"/>
    </row>
    <row r="272" spans="4:13" s="3" customFormat="1" x14ac:dyDescent="0.25">
      <c r="D272" s="1"/>
      <c r="E272" s="1"/>
      <c r="L272" s="1"/>
      <c r="M272" s="1"/>
    </row>
    <row r="273" spans="4:13" s="3" customFormat="1" x14ac:dyDescent="0.25">
      <c r="D273" s="1"/>
      <c r="E273" s="1"/>
      <c r="L273" s="1"/>
      <c r="M273" s="1"/>
    </row>
    <row r="274" spans="4:13" s="3" customFormat="1" x14ac:dyDescent="0.25">
      <c r="D274" s="1"/>
      <c r="E274" s="1"/>
      <c r="L274" s="1"/>
      <c r="M274" s="1"/>
    </row>
    <row r="275" spans="4:13" s="3" customFormat="1" x14ac:dyDescent="0.25">
      <c r="D275" s="1"/>
      <c r="E275" s="1"/>
      <c r="L275" s="1"/>
      <c r="M275" s="1"/>
    </row>
    <row r="276" spans="4:13" s="3" customFormat="1" x14ac:dyDescent="0.25">
      <c r="D276" s="1"/>
      <c r="E276" s="1"/>
      <c r="L276" s="1"/>
      <c r="M276" s="1"/>
    </row>
    <row r="277" spans="4:13" s="3" customFormat="1" x14ac:dyDescent="0.25">
      <c r="D277" s="1"/>
      <c r="E277" s="1"/>
      <c r="L277" s="1"/>
      <c r="M277" s="1"/>
    </row>
    <row r="278" spans="4:13" s="3" customFormat="1" x14ac:dyDescent="0.25">
      <c r="D278" s="1"/>
      <c r="E278" s="1"/>
      <c r="L278" s="1"/>
      <c r="M278" s="1"/>
    </row>
    <row r="279" spans="4:13" s="3" customFormat="1" x14ac:dyDescent="0.25">
      <c r="D279" s="1"/>
      <c r="E279" s="1"/>
      <c r="L279" s="1"/>
      <c r="M279" s="1"/>
    </row>
    <row r="280" spans="4:13" s="3" customFormat="1" x14ac:dyDescent="0.25">
      <c r="D280" s="1"/>
      <c r="E280" s="1"/>
      <c r="L280" s="1"/>
      <c r="M280" s="1"/>
    </row>
    <row r="281" spans="4:13" s="3" customFormat="1" x14ac:dyDescent="0.25">
      <c r="D281" s="1"/>
      <c r="E281" s="1"/>
      <c r="L281" s="1"/>
      <c r="M281" s="1"/>
    </row>
    <row r="282" spans="4:13" s="3" customFormat="1" x14ac:dyDescent="0.25">
      <c r="D282" s="1"/>
      <c r="E282" s="1"/>
      <c r="L282" s="1"/>
      <c r="M282" s="1"/>
    </row>
    <row r="283" spans="4:13" s="3" customFormat="1" x14ac:dyDescent="0.25">
      <c r="D283" s="1"/>
      <c r="E283" s="1"/>
      <c r="L283" s="1"/>
      <c r="M283" s="1"/>
    </row>
    <row r="284" spans="4:13" s="3" customFormat="1" x14ac:dyDescent="0.25">
      <c r="D284" s="1"/>
      <c r="E284" s="1"/>
      <c r="L284" s="1"/>
      <c r="M284" s="1"/>
    </row>
    <row r="285" spans="4:13" s="3" customFormat="1" x14ac:dyDescent="0.25">
      <c r="D285" s="1"/>
      <c r="E285" s="1"/>
      <c r="L285" s="1"/>
      <c r="M285" s="1"/>
    </row>
    <row r="286" spans="4:13" s="3" customFormat="1" x14ac:dyDescent="0.25">
      <c r="D286" s="1"/>
      <c r="E286" s="1"/>
      <c r="L286" s="1"/>
      <c r="M286" s="1"/>
    </row>
    <row r="287" spans="4:13" s="3" customFormat="1" x14ac:dyDescent="0.25">
      <c r="D287" s="1"/>
      <c r="E287" s="1"/>
      <c r="L287" s="1"/>
      <c r="M287" s="1"/>
    </row>
    <row r="288" spans="4:13" s="3" customFormat="1" x14ac:dyDescent="0.25">
      <c r="D288" s="1"/>
      <c r="E288" s="1"/>
      <c r="L288" s="1"/>
      <c r="M288" s="1"/>
    </row>
    <row r="289" spans="4:13" s="3" customFormat="1" x14ac:dyDescent="0.25">
      <c r="D289" s="1"/>
      <c r="E289" s="1"/>
      <c r="L289" s="1"/>
      <c r="M289" s="1"/>
    </row>
    <row r="290" spans="4:13" s="3" customFormat="1" x14ac:dyDescent="0.25">
      <c r="D290" s="1"/>
      <c r="E290" s="1"/>
      <c r="L290" s="1"/>
      <c r="M290" s="1"/>
    </row>
    <row r="291" spans="4:13" s="3" customFormat="1" x14ac:dyDescent="0.25">
      <c r="D291" s="1"/>
      <c r="E291" s="1"/>
      <c r="L291" s="1"/>
      <c r="M291" s="1"/>
    </row>
    <row r="292" spans="4:13" s="3" customFormat="1" x14ac:dyDescent="0.25">
      <c r="D292" s="1"/>
      <c r="E292" s="1"/>
      <c r="L292" s="1"/>
      <c r="M292" s="1"/>
    </row>
    <row r="293" spans="4:13" s="3" customFormat="1" x14ac:dyDescent="0.25">
      <c r="D293" s="1"/>
      <c r="E293" s="1"/>
      <c r="L293" s="1"/>
      <c r="M293" s="1"/>
    </row>
    <row r="294" spans="4:13" s="3" customFormat="1" x14ac:dyDescent="0.25">
      <c r="D294" s="1"/>
      <c r="E294" s="1"/>
      <c r="L294" s="1"/>
      <c r="M294" s="1"/>
    </row>
    <row r="295" spans="4:13" s="3" customFormat="1" x14ac:dyDescent="0.25">
      <c r="D295" s="1"/>
      <c r="E295" s="1"/>
      <c r="L295" s="1"/>
      <c r="M295" s="1"/>
    </row>
    <row r="296" spans="4:13" s="3" customFormat="1" x14ac:dyDescent="0.25">
      <c r="D296" s="1"/>
      <c r="E296" s="1"/>
      <c r="L296" s="1"/>
      <c r="M296" s="1"/>
    </row>
    <row r="297" spans="4:13" s="3" customFormat="1" x14ac:dyDescent="0.25">
      <c r="D297" s="1"/>
      <c r="E297" s="1"/>
      <c r="L297" s="1"/>
      <c r="M297" s="1"/>
    </row>
    <row r="298" spans="4:13" s="3" customFormat="1" x14ac:dyDescent="0.25">
      <c r="D298" s="1"/>
      <c r="E298" s="1"/>
      <c r="L298" s="1"/>
      <c r="M298" s="1"/>
    </row>
    <row r="299" spans="4:13" s="3" customFormat="1" x14ac:dyDescent="0.25">
      <c r="D299" s="1"/>
      <c r="E299" s="1"/>
      <c r="L299" s="1"/>
      <c r="M299" s="1"/>
    </row>
    <row r="300" spans="4:13" s="3" customFormat="1" x14ac:dyDescent="0.25">
      <c r="D300" s="1"/>
      <c r="E300" s="1"/>
      <c r="L300" s="1"/>
      <c r="M300" s="1"/>
    </row>
    <row r="301" spans="4:13" s="3" customFormat="1" x14ac:dyDescent="0.25">
      <c r="D301" s="1"/>
      <c r="E301" s="1"/>
      <c r="L301" s="1"/>
      <c r="M301" s="1"/>
    </row>
    <row r="302" spans="4:13" s="3" customFormat="1" x14ac:dyDescent="0.25">
      <c r="D302" s="1"/>
      <c r="E302" s="1"/>
      <c r="L302" s="1"/>
      <c r="M302" s="1"/>
    </row>
    <row r="303" spans="4:13" s="3" customFormat="1" x14ac:dyDescent="0.25">
      <c r="D303" s="1"/>
      <c r="E303" s="1"/>
      <c r="L303" s="1"/>
      <c r="M303" s="1"/>
    </row>
    <row r="304" spans="4:13" s="3" customFormat="1" x14ac:dyDescent="0.25">
      <c r="D304" s="1"/>
      <c r="E304" s="1"/>
      <c r="L304" s="1"/>
      <c r="M304" s="1"/>
    </row>
    <row r="305" spans="4:13" s="3" customFormat="1" x14ac:dyDescent="0.25">
      <c r="D305" s="1"/>
      <c r="E305" s="1"/>
      <c r="L305" s="1"/>
      <c r="M305" s="1"/>
    </row>
    <row r="306" spans="4:13" s="3" customFormat="1" x14ac:dyDescent="0.25">
      <c r="D306" s="1"/>
      <c r="E306" s="1"/>
      <c r="L306" s="1"/>
      <c r="M306" s="1"/>
    </row>
    <row r="307" spans="4:13" s="3" customFormat="1" x14ac:dyDescent="0.25">
      <c r="D307" s="1"/>
      <c r="E307" s="1"/>
      <c r="L307" s="1"/>
      <c r="M307" s="1"/>
    </row>
    <row r="308" spans="4:13" s="3" customFormat="1" x14ac:dyDescent="0.25">
      <c r="D308" s="1"/>
      <c r="E308" s="1"/>
      <c r="L308" s="1"/>
      <c r="M308" s="1"/>
    </row>
    <row r="309" spans="4:13" s="3" customFormat="1" x14ac:dyDescent="0.25">
      <c r="D309" s="1"/>
      <c r="E309" s="1"/>
      <c r="L309" s="1"/>
      <c r="M309" s="1"/>
    </row>
    <row r="310" spans="4:13" s="3" customFormat="1" x14ac:dyDescent="0.25">
      <c r="D310" s="1"/>
      <c r="E310" s="1"/>
      <c r="L310" s="1"/>
      <c r="M310" s="1"/>
    </row>
    <row r="311" spans="4:13" s="3" customFormat="1" x14ac:dyDescent="0.25">
      <c r="D311" s="1"/>
      <c r="E311" s="1"/>
      <c r="L311" s="1"/>
      <c r="M311" s="1"/>
    </row>
    <row r="312" spans="4:13" s="3" customFormat="1" x14ac:dyDescent="0.25">
      <c r="D312" s="1"/>
      <c r="E312" s="1"/>
      <c r="L312" s="1"/>
      <c r="M312" s="1"/>
    </row>
    <row r="313" spans="4:13" s="3" customFormat="1" x14ac:dyDescent="0.25">
      <c r="D313" s="1"/>
      <c r="E313" s="1"/>
      <c r="L313" s="1"/>
      <c r="M313" s="1"/>
    </row>
    <row r="314" spans="4:13" s="3" customFormat="1" x14ac:dyDescent="0.25">
      <c r="D314" s="1"/>
      <c r="E314" s="1"/>
      <c r="L314" s="1"/>
      <c r="M314" s="1"/>
    </row>
    <row r="315" spans="4:13" s="3" customFormat="1" x14ac:dyDescent="0.25">
      <c r="D315" s="1"/>
      <c r="E315" s="1"/>
      <c r="L315" s="1"/>
      <c r="M315" s="1"/>
    </row>
    <row r="316" spans="4:13" s="3" customFormat="1" x14ac:dyDescent="0.25">
      <c r="D316" s="1"/>
      <c r="E316" s="1"/>
      <c r="L316" s="1"/>
      <c r="M316" s="1"/>
    </row>
    <row r="317" spans="4:13" s="3" customFormat="1" x14ac:dyDescent="0.25">
      <c r="D317" s="1"/>
      <c r="E317" s="1"/>
      <c r="L317" s="1"/>
      <c r="M317" s="1"/>
    </row>
    <row r="318" spans="4:13" s="3" customFormat="1" x14ac:dyDescent="0.25">
      <c r="D318" s="1"/>
      <c r="E318" s="1"/>
      <c r="L318" s="1"/>
      <c r="M318" s="1"/>
    </row>
    <row r="319" spans="4:13" s="3" customFormat="1" x14ac:dyDescent="0.25">
      <c r="D319" s="1"/>
      <c r="E319" s="1"/>
      <c r="L319" s="1"/>
      <c r="M319" s="1"/>
    </row>
    <row r="320" spans="4:13" s="3" customFormat="1" x14ac:dyDescent="0.25">
      <c r="D320" s="1"/>
      <c r="E320" s="1"/>
      <c r="L320" s="1"/>
      <c r="M320" s="1"/>
    </row>
    <row r="321" spans="4:13" s="3" customFormat="1" x14ac:dyDescent="0.25">
      <c r="D321" s="1"/>
      <c r="E321" s="1"/>
      <c r="L321" s="1"/>
      <c r="M321" s="1"/>
    </row>
    <row r="322" spans="4:13" s="3" customFormat="1" x14ac:dyDescent="0.25">
      <c r="D322" s="1"/>
      <c r="E322" s="1"/>
      <c r="L322" s="1"/>
      <c r="M322" s="1"/>
    </row>
    <row r="323" spans="4:13" s="3" customFormat="1" x14ac:dyDescent="0.25">
      <c r="D323" s="1"/>
      <c r="E323" s="1"/>
      <c r="L323" s="1"/>
      <c r="M323" s="1"/>
    </row>
    <row r="324" spans="4:13" s="3" customFormat="1" x14ac:dyDescent="0.25">
      <c r="D324" s="1"/>
      <c r="E324" s="1"/>
      <c r="L324" s="1"/>
      <c r="M324" s="1"/>
    </row>
    <row r="325" spans="4:13" s="3" customFormat="1" x14ac:dyDescent="0.25">
      <c r="D325" s="1"/>
      <c r="E325" s="1"/>
      <c r="L325" s="1"/>
      <c r="M325" s="1"/>
    </row>
    <row r="326" spans="4:13" s="3" customFormat="1" x14ac:dyDescent="0.25">
      <c r="D326" s="1"/>
      <c r="E326" s="1"/>
      <c r="L326" s="1"/>
      <c r="M326" s="1"/>
    </row>
    <row r="327" spans="4:13" s="3" customFormat="1" x14ac:dyDescent="0.25">
      <c r="D327" s="1"/>
      <c r="E327" s="1"/>
      <c r="L327" s="1"/>
      <c r="M327" s="1"/>
    </row>
    <row r="328" spans="4:13" s="3" customFormat="1" x14ac:dyDescent="0.25">
      <c r="D328" s="1"/>
      <c r="E328" s="1"/>
      <c r="L328" s="1"/>
      <c r="M328" s="1"/>
    </row>
    <row r="329" spans="4:13" s="3" customFormat="1" x14ac:dyDescent="0.25">
      <c r="D329" s="1"/>
      <c r="E329" s="1"/>
      <c r="L329" s="1"/>
      <c r="M329" s="1"/>
    </row>
    <row r="330" spans="4:13" s="3" customFormat="1" x14ac:dyDescent="0.25">
      <c r="D330" s="1"/>
      <c r="E330" s="1"/>
      <c r="L330" s="1"/>
      <c r="M330" s="1"/>
    </row>
    <row r="331" spans="4:13" s="3" customFormat="1" x14ac:dyDescent="0.25">
      <c r="D331" s="1"/>
      <c r="E331" s="1"/>
      <c r="L331" s="1"/>
      <c r="M331" s="1"/>
    </row>
    <row r="332" spans="4:13" s="3" customFormat="1" x14ac:dyDescent="0.25">
      <c r="D332" s="1"/>
      <c r="E332" s="1"/>
      <c r="L332" s="1"/>
      <c r="M332" s="1"/>
    </row>
    <row r="333" spans="4:13" s="3" customFormat="1" x14ac:dyDescent="0.25">
      <c r="D333" s="1"/>
      <c r="E333" s="1"/>
      <c r="L333" s="1"/>
      <c r="M333" s="1"/>
    </row>
    <row r="334" spans="4:13" s="3" customFormat="1" x14ac:dyDescent="0.25">
      <c r="D334" s="1"/>
      <c r="E334" s="1"/>
      <c r="L334" s="1"/>
      <c r="M334" s="1"/>
    </row>
    <row r="335" spans="4:13" s="3" customFormat="1" x14ac:dyDescent="0.25">
      <c r="D335" s="1"/>
      <c r="E335" s="1"/>
      <c r="L335" s="1"/>
      <c r="M335" s="1"/>
    </row>
    <row r="336" spans="4:13" s="3" customFormat="1" x14ac:dyDescent="0.25">
      <c r="D336" s="1"/>
      <c r="E336" s="1"/>
      <c r="L336" s="1"/>
      <c r="M336" s="1"/>
    </row>
    <row r="337" spans="4:13" s="3" customFormat="1" x14ac:dyDescent="0.25">
      <c r="D337" s="1"/>
      <c r="E337" s="1"/>
      <c r="L337" s="1"/>
      <c r="M337" s="1"/>
    </row>
    <row r="338" spans="4:13" s="3" customFormat="1" x14ac:dyDescent="0.25">
      <c r="D338" s="1"/>
      <c r="E338" s="1"/>
      <c r="L338" s="1"/>
      <c r="M338" s="1"/>
    </row>
    <row r="339" spans="4:13" s="3" customFormat="1" x14ac:dyDescent="0.25">
      <c r="D339" s="1"/>
      <c r="E339" s="1"/>
      <c r="L339" s="1"/>
      <c r="M339" s="1"/>
    </row>
    <row r="340" spans="4:13" s="3" customFormat="1" x14ac:dyDescent="0.25">
      <c r="D340" s="1"/>
      <c r="E340" s="1"/>
      <c r="L340" s="1"/>
      <c r="M340" s="1"/>
    </row>
    <row r="341" spans="4:13" s="3" customFormat="1" x14ac:dyDescent="0.25">
      <c r="D341" s="1"/>
      <c r="E341" s="1"/>
      <c r="L341" s="1"/>
      <c r="M341" s="1"/>
    </row>
    <row r="342" spans="4:13" s="3" customFormat="1" x14ac:dyDescent="0.25">
      <c r="D342" s="1"/>
      <c r="E342" s="1"/>
      <c r="L342" s="1"/>
      <c r="M342" s="1"/>
    </row>
    <row r="343" spans="4:13" s="3" customFormat="1" x14ac:dyDescent="0.25">
      <c r="D343" s="1"/>
      <c r="E343" s="1"/>
      <c r="L343" s="1"/>
      <c r="M343" s="1"/>
    </row>
    <row r="344" spans="4:13" s="3" customFormat="1" x14ac:dyDescent="0.25">
      <c r="D344" s="1"/>
      <c r="E344" s="1"/>
      <c r="L344" s="1"/>
      <c r="M344" s="1"/>
    </row>
    <row r="345" spans="4:13" s="3" customFormat="1" x14ac:dyDescent="0.25">
      <c r="D345" s="1"/>
      <c r="E345" s="1"/>
      <c r="L345" s="1"/>
      <c r="M345" s="1"/>
    </row>
    <row r="346" spans="4:13" s="3" customFormat="1" x14ac:dyDescent="0.25">
      <c r="D346" s="1"/>
      <c r="E346" s="1"/>
      <c r="L346" s="1"/>
      <c r="M346" s="1"/>
    </row>
    <row r="347" spans="4:13" s="3" customFormat="1" x14ac:dyDescent="0.25">
      <c r="D347" s="1"/>
      <c r="E347" s="1"/>
      <c r="L347" s="1"/>
      <c r="M347" s="1"/>
    </row>
    <row r="348" spans="4:13" s="3" customFormat="1" x14ac:dyDescent="0.25">
      <c r="D348" s="1"/>
      <c r="E348" s="1"/>
      <c r="L348" s="1"/>
      <c r="M348" s="1"/>
    </row>
    <row r="349" spans="4:13" s="3" customFormat="1" x14ac:dyDescent="0.25">
      <c r="D349" s="1"/>
      <c r="E349" s="1"/>
      <c r="L349" s="1"/>
      <c r="M349" s="1"/>
    </row>
    <row r="350" spans="4:13" s="3" customFormat="1" x14ac:dyDescent="0.25">
      <c r="D350" s="1"/>
      <c r="E350" s="1"/>
      <c r="L350" s="1"/>
      <c r="M350" s="1"/>
    </row>
    <row r="351" spans="4:13" s="3" customFormat="1" x14ac:dyDescent="0.25">
      <c r="D351" s="1"/>
      <c r="E351" s="1"/>
      <c r="L351" s="1"/>
      <c r="M351" s="1"/>
    </row>
    <row r="352" spans="4:13" s="3" customFormat="1" x14ac:dyDescent="0.25">
      <c r="D352" s="1"/>
      <c r="E352" s="1"/>
      <c r="L352" s="1"/>
      <c r="M352" s="1"/>
    </row>
    <row r="353" spans="4:13" s="3" customFormat="1" x14ac:dyDescent="0.25">
      <c r="D353" s="1"/>
      <c r="E353" s="1"/>
      <c r="L353" s="1"/>
      <c r="M353" s="1"/>
    </row>
    <row r="354" spans="4:13" s="3" customFormat="1" x14ac:dyDescent="0.25">
      <c r="D354" s="1"/>
      <c r="E354" s="1"/>
      <c r="L354" s="1"/>
      <c r="M354" s="1"/>
    </row>
    <row r="355" spans="4:13" s="3" customFormat="1" x14ac:dyDescent="0.25">
      <c r="D355" s="1"/>
      <c r="E355" s="1"/>
      <c r="L355" s="1"/>
      <c r="M355" s="1"/>
    </row>
    <row r="356" spans="4:13" s="3" customFormat="1" x14ac:dyDescent="0.25">
      <c r="D356" s="1"/>
      <c r="E356" s="1"/>
      <c r="L356" s="1"/>
      <c r="M356" s="1"/>
    </row>
    <row r="357" spans="4:13" s="3" customFormat="1" x14ac:dyDescent="0.25">
      <c r="D357" s="1"/>
      <c r="E357" s="1"/>
      <c r="L357" s="1"/>
      <c r="M357" s="1"/>
    </row>
    <row r="358" spans="4:13" s="3" customFormat="1" x14ac:dyDescent="0.25">
      <c r="D358" s="1"/>
      <c r="E358" s="1"/>
      <c r="L358" s="1"/>
      <c r="M358" s="1"/>
    </row>
    <row r="359" spans="4:13" s="3" customFormat="1" x14ac:dyDescent="0.25">
      <c r="D359" s="1"/>
      <c r="E359" s="1"/>
      <c r="L359" s="1"/>
      <c r="M359" s="1"/>
    </row>
    <row r="360" spans="4:13" s="3" customFormat="1" x14ac:dyDescent="0.25">
      <c r="D360" s="1"/>
      <c r="E360" s="1"/>
      <c r="L360" s="1"/>
      <c r="M360" s="1"/>
    </row>
    <row r="361" spans="4:13" s="3" customFormat="1" x14ac:dyDescent="0.25">
      <c r="D361" s="1"/>
      <c r="E361" s="1"/>
      <c r="L361" s="1"/>
      <c r="M361" s="1"/>
    </row>
    <row r="362" spans="4:13" s="3" customFormat="1" x14ac:dyDescent="0.25">
      <c r="D362" s="1"/>
      <c r="E362" s="1"/>
      <c r="L362" s="1"/>
      <c r="M362" s="1"/>
    </row>
    <row r="363" spans="4:13" s="3" customFormat="1" x14ac:dyDescent="0.25">
      <c r="D363" s="1"/>
      <c r="E363" s="1"/>
      <c r="L363" s="1"/>
      <c r="M363" s="1"/>
    </row>
    <row r="364" spans="4:13" s="3" customFormat="1" x14ac:dyDescent="0.25">
      <c r="D364" s="1"/>
      <c r="E364" s="1"/>
      <c r="L364" s="1"/>
      <c r="M364" s="1"/>
    </row>
    <row r="365" spans="4:13" s="3" customFormat="1" x14ac:dyDescent="0.25">
      <c r="D365" s="1"/>
      <c r="E365" s="1"/>
      <c r="L365" s="1"/>
      <c r="M365" s="1"/>
    </row>
    <row r="366" spans="4:13" s="3" customFormat="1" x14ac:dyDescent="0.25">
      <c r="D366" s="1"/>
      <c r="E366" s="1"/>
      <c r="L366" s="1"/>
      <c r="M366" s="1"/>
    </row>
    <row r="367" spans="4:13" s="3" customFormat="1" x14ac:dyDescent="0.25">
      <c r="D367" s="1"/>
      <c r="E367" s="1"/>
      <c r="L367" s="1"/>
      <c r="M367" s="1"/>
    </row>
    <row r="368" spans="4:13" s="3" customFormat="1" x14ac:dyDescent="0.25">
      <c r="D368" s="1"/>
      <c r="E368" s="1"/>
      <c r="L368" s="1"/>
      <c r="M368" s="1"/>
    </row>
    <row r="369" spans="4:13" s="3" customFormat="1" x14ac:dyDescent="0.25">
      <c r="D369" s="1"/>
      <c r="E369" s="1"/>
      <c r="L369" s="1"/>
      <c r="M369" s="1"/>
    </row>
    <row r="370" spans="4:13" s="3" customFormat="1" x14ac:dyDescent="0.25">
      <c r="D370" s="1"/>
      <c r="E370" s="1"/>
      <c r="L370" s="1"/>
      <c r="M370" s="1"/>
    </row>
    <row r="371" spans="4:13" s="3" customFormat="1" x14ac:dyDescent="0.25">
      <c r="D371" s="1"/>
      <c r="E371" s="1"/>
      <c r="L371" s="1"/>
      <c r="M371" s="1"/>
    </row>
    <row r="372" spans="4:13" s="3" customFormat="1" x14ac:dyDescent="0.25">
      <c r="D372" s="1"/>
      <c r="E372" s="1"/>
      <c r="L372" s="1"/>
      <c r="M372" s="1"/>
    </row>
    <row r="373" spans="4:13" s="3" customFormat="1" x14ac:dyDescent="0.25">
      <c r="D373" s="1"/>
      <c r="E373" s="1"/>
      <c r="L373" s="1"/>
      <c r="M373" s="1"/>
    </row>
    <row r="374" spans="4:13" s="3" customFormat="1" x14ac:dyDescent="0.25">
      <c r="D374" s="1"/>
      <c r="E374" s="1"/>
      <c r="L374" s="1"/>
      <c r="M374" s="1"/>
    </row>
    <row r="375" spans="4:13" s="3" customFormat="1" x14ac:dyDescent="0.25">
      <c r="D375" s="1"/>
      <c r="E375" s="1"/>
      <c r="L375" s="1"/>
      <c r="M375" s="1"/>
    </row>
    <row r="376" spans="4:13" s="3" customFormat="1" x14ac:dyDescent="0.25">
      <c r="D376" s="1"/>
      <c r="E376" s="1"/>
      <c r="L376" s="1"/>
      <c r="M376" s="1"/>
    </row>
    <row r="377" spans="4:13" s="3" customFormat="1" x14ac:dyDescent="0.25">
      <c r="D377" s="1"/>
      <c r="E377" s="1"/>
      <c r="L377" s="1"/>
      <c r="M377" s="1"/>
    </row>
    <row r="378" spans="4:13" s="3" customFormat="1" x14ac:dyDescent="0.25">
      <c r="D378" s="1"/>
      <c r="E378" s="1"/>
      <c r="L378" s="1"/>
      <c r="M378" s="1"/>
    </row>
    <row r="379" spans="4:13" s="3" customFormat="1" x14ac:dyDescent="0.25">
      <c r="D379" s="1"/>
      <c r="E379" s="1"/>
      <c r="L379" s="1"/>
      <c r="M379" s="1"/>
    </row>
    <row r="380" spans="4:13" s="3" customFormat="1" x14ac:dyDescent="0.25">
      <c r="D380" s="1"/>
      <c r="E380" s="1"/>
      <c r="L380" s="1"/>
      <c r="M380" s="1"/>
    </row>
    <row r="381" spans="4:13" s="3" customFormat="1" x14ac:dyDescent="0.25">
      <c r="D381" s="1"/>
      <c r="E381" s="1"/>
      <c r="L381" s="1"/>
      <c r="M381" s="1"/>
    </row>
    <row r="382" spans="4:13" s="3" customFormat="1" x14ac:dyDescent="0.25">
      <c r="D382" s="1"/>
      <c r="E382" s="1"/>
      <c r="L382" s="1"/>
      <c r="M382" s="1"/>
    </row>
    <row r="383" spans="4:13" s="3" customFormat="1" x14ac:dyDescent="0.25">
      <c r="D383" s="1"/>
      <c r="E383" s="1"/>
      <c r="L383" s="1"/>
      <c r="M383" s="1"/>
    </row>
    <row r="384" spans="4:13" s="3" customFormat="1" x14ac:dyDescent="0.25">
      <c r="D384" s="1"/>
      <c r="E384" s="1"/>
      <c r="L384" s="1"/>
      <c r="M384" s="1"/>
    </row>
    <row r="385" spans="4:13" s="3" customFormat="1" x14ac:dyDescent="0.25">
      <c r="D385" s="1"/>
      <c r="E385" s="1"/>
      <c r="L385" s="1"/>
      <c r="M385" s="1"/>
    </row>
    <row r="386" spans="4:13" s="3" customFormat="1" x14ac:dyDescent="0.25">
      <c r="D386" s="1"/>
      <c r="E386" s="1"/>
      <c r="L386" s="1"/>
      <c r="M386" s="1"/>
    </row>
    <row r="387" spans="4:13" s="3" customFormat="1" x14ac:dyDescent="0.25">
      <c r="D387" s="1"/>
      <c r="E387" s="1"/>
      <c r="L387" s="1"/>
      <c r="M387" s="1"/>
    </row>
    <row r="388" spans="4:13" s="3" customFormat="1" x14ac:dyDescent="0.25">
      <c r="D388" s="1"/>
      <c r="E388" s="1"/>
      <c r="L388" s="1"/>
      <c r="M388" s="1"/>
    </row>
    <row r="389" spans="4:13" s="3" customFormat="1" x14ac:dyDescent="0.25">
      <c r="D389" s="1"/>
      <c r="E389" s="1"/>
      <c r="L389" s="1"/>
      <c r="M389" s="1"/>
    </row>
    <row r="390" spans="4:13" s="3" customFormat="1" x14ac:dyDescent="0.25">
      <c r="D390" s="1"/>
      <c r="E390" s="1"/>
      <c r="L390" s="1"/>
      <c r="M390" s="1"/>
    </row>
    <row r="391" spans="4:13" s="3" customFormat="1" x14ac:dyDescent="0.25">
      <c r="D391" s="1"/>
      <c r="E391" s="1"/>
      <c r="L391" s="1"/>
      <c r="M391" s="1"/>
    </row>
    <row r="392" spans="4:13" s="3" customFormat="1" x14ac:dyDescent="0.25">
      <c r="D392" s="1"/>
      <c r="E392" s="1"/>
      <c r="L392" s="1"/>
      <c r="M392" s="1"/>
    </row>
    <row r="393" spans="4:13" s="3" customFormat="1" x14ac:dyDescent="0.25">
      <c r="D393" s="1"/>
      <c r="E393" s="1"/>
      <c r="L393" s="1"/>
      <c r="M393" s="1"/>
    </row>
    <row r="394" spans="4:13" s="3" customFormat="1" x14ac:dyDescent="0.25">
      <c r="D394" s="1"/>
      <c r="E394" s="1"/>
      <c r="L394" s="1"/>
      <c r="M394" s="1"/>
    </row>
    <row r="395" spans="4:13" s="3" customFormat="1" x14ac:dyDescent="0.25">
      <c r="D395" s="1"/>
      <c r="E395" s="1"/>
      <c r="L395" s="1"/>
      <c r="M395" s="1"/>
    </row>
    <row r="396" spans="4:13" s="3" customFormat="1" x14ac:dyDescent="0.25">
      <c r="D396" s="1"/>
      <c r="E396" s="1"/>
      <c r="L396" s="1"/>
      <c r="M396" s="1"/>
    </row>
    <row r="397" spans="4:13" s="3" customFormat="1" x14ac:dyDescent="0.25">
      <c r="D397" s="1"/>
      <c r="E397" s="1"/>
      <c r="L397" s="1"/>
      <c r="M397" s="1"/>
    </row>
    <row r="398" spans="4:13" s="3" customFormat="1" x14ac:dyDescent="0.25">
      <c r="D398" s="1"/>
      <c r="E398" s="1"/>
      <c r="L398" s="1"/>
      <c r="M398" s="1"/>
    </row>
    <row r="399" spans="4:13" s="3" customFormat="1" x14ac:dyDescent="0.25">
      <c r="D399" s="1"/>
      <c r="E399" s="1"/>
      <c r="L399" s="1"/>
      <c r="M399" s="1"/>
    </row>
    <row r="400" spans="4:13" s="3" customFormat="1" x14ac:dyDescent="0.25">
      <c r="D400" s="1"/>
      <c r="E400" s="1"/>
      <c r="L400" s="1"/>
      <c r="M400" s="1"/>
    </row>
    <row r="401" spans="4:13" s="3" customFormat="1" x14ac:dyDescent="0.25">
      <c r="D401" s="1"/>
      <c r="E401" s="1"/>
      <c r="L401" s="1"/>
      <c r="M401" s="1"/>
    </row>
    <row r="402" spans="4:13" s="3" customFormat="1" x14ac:dyDescent="0.25">
      <c r="D402" s="1"/>
      <c r="E402" s="1"/>
      <c r="L402" s="1"/>
      <c r="M402" s="1"/>
    </row>
    <row r="403" spans="4:13" s="3" customFormat="1" x14ac:dyDescent="0.25">
      <c r="D403" s="1"/>
      <c r="E403" s="1"/>
      <c r="L403" s="1"/>
      <c r="M403" s="1"/>
    </row>
    <row r="404" spans="4:13" s="3" customFormat="1" x14ac:dyDescent="0.25">
      <c r="D404" s="1"/>
      <c r="E404" s="1"/>
      <c r="L404" s="1"/>
      <c r="M404" s="1"/>
    </row>
    <row r="405" spans="4:13" s="3" customFormat="1" x14ac:dyDescent="0.25">
      <c r="D405" s="1"/>
      <c r="E405" s="1"/>
      <c r="L405" s="1"/>
      <c r="M405" s="1"/>
    </row>
    <row r="406" spans="4:13" s="3" customFormat="1" x14ac:dyDescent="0.25">
      <c r="D406" s="1"/>
      <c r="E406" s="1"/>
      <c r="L406" s="1"/>
      <c r="M406" s="1"/>
    </row>
    <row r="407" spans="4:13" s="3" customFormat="1" x14ac:dyDescent="0.25">
      <c r="D407" s="1"/>
      <c r="E407" s="1"/>
      <c r="L407" s="1"/>
      <c r="M407" s="1"/>
    </row>
    <row r="408" spans="4:13" s="3" customFormat="1" x14ac:dyDescent="0.25">
      <c r="D408" s="1"/>
      <c r="E408" s="1"/>
      <c r="L408" s="1"/>
      <c r="M408" s="1"/>
    </row>
    <row r="409" spans="4:13" s="3" customFormat="1" x14ac:dyDescent="0.25">
      <c r="D409" s="1"/>
      <c r="E409" s="1"/>
      <c r="L409" s="1"/>
      <c r="M409" s="1"/>
    </row>
    <row r="410" spans="4:13" s="3" customFormat="1" x14ac:dyDescent="0.25">
      <c r="D410" s="1"/>
      <c r="E410" s="1"/>
      <c r="L410" s="1"/>
      <c r="M410" s="1"/>
    </row>
    <row r="411" spans="4:13" s="3" customFormat="1" x14ac:dyDescent="0.25">
      <c r="D411" s="1"/>
      <c r="E411" s="1"/>
      <c r="L411" s="1"/>
      <c r="M411" s="1"/>
    </row>
    <row r="412" spans="4:13" s="3" customFormat="1" x14ac:dyDescent="0.25">
      <c r="D412" s="1"/>
      <c r="E412" s="1"/>
      <c r="L412" s="1"/>
      <c r="M412" s="1"/>
    </row>
    <row r="413" spans="4:13" s="3" customFormat="1" x14ac:dyDescent="0.25">
      <c r="D413" s="1"/>
      <c r="E413" s="1"/>
      <c r="L413" s="1"/>
      <c r="M413" s="1"/>
    </row>
    <row r="414" spans="4:13" s="3" customFormat="1" x14ac:dyDescent="0.25">
      <c r="D414" s="1"/>
      <c r="E414" s="1"/>
      <c r="L414" s="1"/>
      <c r="M414" s="1"/>
    </row>
    <row r="415" spans="4:13" s="3" customFormat="1" x14ac:dyDescent="0.25">
      <c r="D415" s="1"/>
      <c r="E415" s="1"/>
      <c r="L415" s="1"/>
      <c r="M415" s="1"/>
    </row>
    <row r="416" spans="4:13" s="3" customFormat="1" x14ac:dyDescent="0.25">
      <c r="D416" s="1"/>
      <c r="E416" s="1"/>
      <c r="L416" s="1"/>
      <c r="M416" s="1"/>
    </row>
    <row r="417" spans="4:13" s="3" customFormat="1" x14ac:dyDescent="0.25">
      <c r="D417" s="1"/>
      <c r="E417" s="1"/>
      <c r="L417" s="1"/>
      <c r="M417" s="1"/>
    </row>
    <row r="418" spans="4:13" s="3" customFormat="1" x14ac:dyDescent="0.25">
      <c r="D418" s="1"/>
      <c r="E418" s="1"/>
      <c r="L418" s="1"/>
      <c r="M418" s="1"/>
    </row>
    <row r="419" spans="4:13" s="3" customFormat="1" x14ac:dyDescent="0.25">
      <c r="D419" s="1"/>
      <c r="E419" s="1"/>
      <c r="L419" s="1"/>
      <c r="M419" s="1"/>
    </row>
    <row r="420" spans="4:13" s="3" customFormat="1" x14ac:dyDescent="0.25">
      <c r="D420" s="1"/>
      <c r="E420" s="1"/>
      <c r="L420" s="1"/>
      <c r="M420" s="1"/>
    </row>
    <row r="421" spans="4:13" s="3" customFormat="1" x14ac:dyDescent="0.25">
      <c r="D421" s="1"/>
      <c r="E421" s="1"/>
      <c r="L421" s="1"/>
      <c r="M421" s="1"/>
    </row>
    <row r="422" spans="4:13" s="3" customFormat="1" x14ac:dyDescent="0.25">
      <c r="D422" s="1"/>
      <c r="E422" s="1"/>
      <c r="L422" s="1"/>
      <c r="M422" s="1"/>
    </row>
    <row r="423" spans="4:13" s="3" customFormat="1" x14ac:dyDescent="0.25">
      <c r="D423" s="1"/>
      <c r="E423" s="1"/>
      <c r="L423" s="1"/>
      <c r="M423" s="1"/>
    </row>
    <row r="424" spans="4:13" s="3" customFormat="1" x14ac:dyDescent="0.25">
      <c r="D424" s="1"/>
      <c r="E424" s="1"/>
      <c r="L424" s="1"/>
      <c r="M424" s="1"/>
    </row>
    <row r="425" spans="4:13" s="3" customFormat="1" x14ac:dyDescent="0.25">
      <c r="D425" s="1"/>
      <c r="E425" s="1"/>
      <c r="L425" s="1"/>
      <c r="M425" s="1"/>
    </row>
    <row r="426" spans="4:13" s="3" customFormat="1" x14ac:dyDescent="0.25">
      <c r="D426" s="1"/>
      <c r="E426" s="1"/>
      <c r="L426" s="1"/>
      <c r="M426" s="1"/>
    </row>
    <row r="427" spans="4:13" s="3" customFormat="1" x14ac:dyDescent="0.25">
      <c r="D427" s="1"/>
      <c r="E427" s="1"/>
      <c r="L427" s="1"/>
      <c r="M427" s="1"/>
    </row>
    <row r="428" spans="4:13" s="3" customFormat="1" x14ac:dyDescent="0.25">
      <c r="D428" s="1"/>
      <c r="E428" s="1"/>
      <c r="L428" s="1"/>
      <c r="M428" s="1"/>
    </row>
    <row r="429" spans="4:13" s="3" customFormat="1" x14ac:dyDescent="0.25">
      <c r="D429" s="1"/>
      <c r="E429" s="1"/>
      <c r="L429" s="1"/>
      <c r="M429" s="1"/>
    </row>
    <row r="430" spans="4:13" s="3" customFormat="1" x14ac:dyDescent="0.25">
      <c r="D430" s="1"/>
      <c r="E430" s="1"/>
      <c r="L430" s="1"/>
      <c r="M430" s="1"/>
    </row>
    <row r="431" spans="4:13" s="3" customFormat="1" x14ac:dyDescent="0.25">
      <c r="D431" s="1"/>
      <c r="E431" s="1"/>
      <c r="L431" s="1"/>
      <c r="M431" s="1"/>
    </row>
    <row r="432" spans="4:13" s="3" customFormat="1" x14ac:dyDescent="0.25">
      <c r="D432" s="1"/>
      <c r="E432" s="1"/>
      <c r="L432" s="1"/>
      <c r="M432" s="1"/>
    </row>
    <row r="433" spans="4:13" s="3" customFormat="1" x14ac:dyDescent="0.25">
      <c r="D433" s="1"/>
      <c r="E433" s="1"/>
      <c r="L433" s="1"/>
      <c r="M433" s="1"/>
    </row>
    <row r="434" spans="4:13" s="3" customFormat="1" x14ac:dyDescent="0.25">
      <c r="D434" s="1"/>
      <c r="E434" s="1"/>
      <c r="L434" s="1"/>
      <c r="M434" s="1"/>
    </row>
    <row r="435" spans="4:13" s="3" customFormat="1" x14ac:dyDescent="0.25">
      <c r="D435" s="1"/>
      <c r="E435" s="1"/>
      <c r="L435" s="1"/>
      <c r="M435" s="1"/>
    </row>
    <row r="436" spans="4:13" s="3" customFormat="1" x14ac:dyDescent="0.25">
      <c r="D436" s="1"/>
      <c r="E436" s="1"/>
      <c r="L436" s="1"/>
      <c r="M436" s="1"/>
    </row>
    <row r="437" spans="4:13" s="3" customFormat="1" x14ac:dyDescent="0.25">
      <c r="D437" s="1"/>
      <c r="E437" s="1"/>
      <c r="L437" s="1"/>
      <c r="M437" s="1"/>
    </row>
    <row r="438" spans="4:13" s="3" customFormat="1" x14ac:dyDescent="0.25">
      <c r="D438" s="1"/>
      <c r="E438" s="1"/>
      <c r="L438" s="1"/>
      <c r="M438" s="1"/>
    </row>
    <row r="439" spans="4:13" s="3" customFormat="1" x14ac:dyDescent="0.25">
      <c r="D439" s="1"/>
      <c r="E439" s="1"/>
      <c r="L439" s="1"/>
      <c r="M439" s="1"/>
    </row>
    <row r="440" spans="4:13" s="3" customFormat="1" x14ac:dyDescent="0.25">
      <c r="D440" s="1"/>
      <c r="E440" s="1"/>
      <c r="L440" s="1"/>
      <c r="M440" s="1"/>
    </row>
    <row r="441" spans="4:13" s="3" customFormat="1" x14ac:dyDescent="0.25">
      <c r="D441" s="1"/>
      <c r="E441" s="1"/>
      <c r="L441" s="1"/>
      <c r="M441" s="1"/>
    </row>
    <row r="442" spans="4:13" s="3" customFormat="1" x14ac:dyDescent="0.25">
      <c r="D442" s="1"/>
      <c r="E442" s="1"/>
      <c r="L442" s="1"/>
      <c r="M442" s="1"/>
    </row>
    <row r="443" spans="4:13" s="3" customFormat="1" x14ac:dyDescent="0.25">
      <c r="D443" s="1"/>
      <c r="E443" s="1"/>
      <c r="L443" s="1"/>
      <c r="M443" s="1"/>
    </row>
    <row r="444" spans="4:13" s="3" customFormat="1" x14ac:dyDescent="0.25">
      <c r="D444" s="1"/>
      <c r="E444" s="1"/>
      <c r="L444" s="1"/>
      <c r="M444" s="1"/>
    </row>
    <row r="445" spans="4:13" s="3" customFormat="1" x14ac:dyDescent="0.25">
      <c r="D445" s="1"/>
      <c r="E445" s="1"/>
      <c r="L445" s="1"/>
      <c r="M445" s="1"/>
    </row>
    <row r="446" spans="4:13" s="3" customFormat="1" x14ac:dyDescent="0.25">
      <c r="D446" s="1"/>
      <c r="E446" s="1"/>
      <c r="L446" s="1"/>
      <c r="M446" s="1"/>
    </row>
    <row r="447" spans="4:13" s="3" customFormat="1" x14ac:dyDescent="0.25">
      <c r="D447" s="1"/>
      <c r="E447" s="1"/>
      <c r="L447" s="1"/>
      <c r="M447" s="1"/>
    </row>
    <row r="448" spans="4:13" s="3" customFormat="1" x14ac:dyDescent="0.25">
      <c r="D448" s="1"/>
      <c r="E448" s="1"/>
      <c r="L448" s="1"/>
      <c r="M448" s="1"/>
    </row>
    <row r="449" spans="4:13" s="3" customFormat="1" x14ac:dyDescent="0.25">
      <c r="D449" s="1"/>
      <c r="E449" s="1"/>
      <c r="L449" s="1"/>
      <c r="M449" s="1"/>
    </row>
    <row r="450" spans="4:13" s="3" customFormat="1" x14ac:dyDescent="0.25">
      <c r="D450" s="1"/>
      <c r="E450" s="1"/>
      <c r="L450" s="1"/>
      <c r="M450" s="1"/>
    </row>
    <row r="451" spans="4:13" s="3" customFormat="1" x14ac:dyDescent="0.25">
      <c r="D451" s="1"/>
      <c r="E451" s="1"/>
      <c r="L451" s="1"/>
      <c r="M451" s="1"/>
    </row>
    <row r="452" spans="4:13" s="3" customFormat="1" x14ac:dyDescent="0.25">
      <c r="D452" s="1"/>
      <c r="E452" s="1"/>
      <c r="L452" s="1"/>
      <c r="M452" s="1"/>
    </row>
    <row r="453" spans="4:13" s="3" customFormat="1" x14ac:dyDescent="0.25">
      <c r="D453" s="1"/>
      <c r="E453" s="1"/>
      <c r="L453" s="1"/>
      <c r="M453" s="1"/>
    </row>
    <row r="454" spans="4:13" s="3" customFormat="1" x14ac:dyDescent="0.25">
      <c r="D454" s="1"/>
      <c r="E454" s="1"/>
      <c r="L454" s="1"/>
      <c r="M454" s="1"/>
    </row>
    <row r="455" spans="4:13" s="3" customFormat="1" x14ac:dyDescent="0.25">
      <c r="D455" s="1"/>
      <c r="E455" s="1"/>
      <c r="L455" s="1"/>
      <c r="M455" s="1"/>
    </row>
    <row r="456" spans="4:13" s="3" customFormat="1" x14ac:dyDescent="0.25">
      <c r="D456" s="1"/>
      <c r="E456" s="1"/>
      <c r="L456" s="1"/>
      <c r="M456" s="1"/>
    </row>
    <row r="457" spans="4:13" s="3" customFormat="1" x14ac:dyDescent="0.25">
      <c r="D457" s="1"/>
      <c r="E457" s="1"/>
      <c r="L457" s="1"/>
      <c r="M457" s="1"/>
    </row>
    <row r="458" spans="4:13" s="3" customFormat="1" x14ac:dyDescent="0.25">
      <c r="D458" s="1"/>
      <c r="E458" s="1"/>
      <c r="L458" s="1"/>
      <c r="M458" s="1"/>
    </row>
    <row r="459" spans="4:13" s="3" customFormat="1" x14ac:dyDescent="0.25">
      <c r="D459" s="1"/>
      <c r="E459" s="1"/>
      <c r="L459" s="1"/>
      <c r="M459" s="1"/>
    </row>
    <row r="460" spans="4:13" s="3" customFormat="1" x14ac:dyDescent="0.25">
      <c r="D460" s="1"/>
      <c r="E460" s="1"/>
      <c r="L460" s="1"/>
      <c r="M460" s="1"/>
    </row>
    <row r="461" spans="4:13" s="3" customFormat="1" x14ac:dyDescent="0.25">
      <c r="D461" s="1"/>
      <c r="E461" s="1"/>
      <c r="L461" s="1"/>
      <c r="M461" s="1"/>
    </row>
    <row r="462" spans="4:13" s="3" customFormat="1" x14ac:dyDescent="0.25">
      <c r="D462" s="1"/>
      <c r="E462" s="1"/>
      <c r="L462" s="1"/>
      <c r="M462" s="1"/>
    </row>
    <row r="463" spans="4:13" s="3" customFormat="1" x14ac:dyDescent="0.25">
      <c r="D463" s="1"/>
      <c r="E463" s="1"/>
      <c r="L463" s="1"/>
      <c r="M463" s="1"/>
    </row>
    <row r="464" spans="4:13" s="3" customFormat="1" x14ac:dyDescent="0.25">
      <c r="D464" s="1"/>
      <c r="E464" s="1"/>
      <c r="L464" s="1"/>
      <c r="M464" s="1"/>
    </row>
    <row r="465" spans="4:13" s="3" customFormat="1" x14ac:dyDescent="0.25">
      <c r="D465" s="1"/>
      <c r="E465" s="1"/>
      <c r="L465" s="1"/>
      <c r="M465" s="1"/>
    </row>
    <row r="466" spans="4:13" s="3" customFormat="1" x14ac:dyDescent="0.25">
      <c r="D466" s="1"/>
      <c r="E466" s="1"/>
      <c r="L466" s="1"/>
      <c r="M466" s="1"/>
    </row>
    <row r="467" spans="4:13" s="3" customFormat="1" x14ac:dyDescent="0.25">
      <c r="D467" s="1"/>
      <c r="E467" s="1"/>
      <c r="L467" s="1"/>
      <c r="M467" s="1"/>
    </row>
    <row r="468" spans="4:13" s="3" customFormat="1" x14ac:dyDescent="0.25">
      <c r="D468" s="1"/>
      <c r="E468" s="1"/>
      <c r="L468" s="1"/>
      <c r="M468" s="1"/>
    </row>
    <row r="469" spans="4:13" s="3" customFormat="1" x14ac:dyDescent="0.25">
      <c r="D469" s="1"/>
      <c r="E469" s="1"/>
      <c r="L469" s="1"/>
      <c r="M469" s="1"/>
    </row>
    <row r="470" spans="4:13" s="3" customFormat="1" x14ac:dyDescent="0.25">
      <c r="D470" s="1"/>
      <c r="E470" s="1"/>
      <c r="L470" s="1"/>
      <c r="M470" s="1"/>
    </row>
    <row r="471" spans="4:13" s="3" customFormat="1" x14ac:dyDescent="0.25">
      <c r="D471" s="1"/>
      <c r="E471" s="1"/>
      <c r="L471" s="1"/>
      <c r="M471" s="1"/>
    </row>
    <row r="472" spans="4:13" s="3" customFormat="1" x14ac:dyDescent="0.25">
      <c r="D472" s="1"/>
      <c r="E472" s="1"/>
      <c r="L472" s="1"/>
      <c r="M472" s="1"/>
    </row>
    <row r="473" spans="4:13" s="3" customFormat="1" x14ac:dyDescent="0.25">
      <c r="D473" s="1"/>
      <c r="E473" s="1"/>
      <c r="L473" s="1"/>
      <c r="M473" s="1"/>
    </row>
    <row r="474" spans="4:13" s="3" customFormat="1" x14ac:dyDescent="0.25">
      <c r="D474" s="1"/>
      <c r="E474" s="1"/>
      <c r="L474" s="1"/>
      <c r="M474" s="1"/>
    </row>
    <row r="475" spans="4:13" s="3" customFormat="1" x14ac:dyDescent="0.25">
      <c r="D475" s="1"/>
      <c r="E475" s="1"/>
      <c r="L475" s="1"/>
      <c r="M475" s="1"/>
    </row>
    <row r="476" spans="4:13" s="3" customFormat="1" x14ac:dyDescent="0.25">
      <c r="D476" s="1"/>
      <c r="E476" s="1"/>
      <c r="L476" s="1"/>
      <c r="M476" s="1"/>
    </row>
    <row r="477" spans="4:13" s="3" customFormat="1" x14ac:dyDescent="0.25">
      <c r="D477" s="1"/>
      <c r="E477" s="1"/>
      <c r="L477" s="1"/>
      <c r="M477" s="1"/>
    </row>
    <row r="478" spans="4:13" s="3" customFormat="1" x14ac:dyDescent="0.25">
      <c r="D478" s="1"/>
      <c r="E478" s="1"/>
      <c r="L478" s="1"/>
      <c r="M478" s="1"/>
    </row>
    <row r="479" spans="4:13" s="3" customFormat="1" x14ac:dyDescent="0.25">
      <c r="D479" s="1"/>
      <c r="E479" s="1"/>
      <c r="L479" s="1"/>
      <c r="M479" s="1"/>
    </row>
    <row r="480" spans="4:13" s="3" customFormat="1" x14ac:dyDescent="0.25">
      <c r="D480" s="1"/>
      <c r="E480" s="1"/>
      <c r="L480" s="1"/>
      <c r="M480" s="1"/>
    </row>
    <row r="481" spans="4:13" s="3" customFormat="1" x14ac:dyDescent="0.25">
      <c r="D481" s="1"/>
      <c r="E481" s="1"/>
      <c r="L481" s="1"/>
      <c r="M481" s="1"/>
    </row>
    <row r="482" spans="4:13" s="3" customFormat="1" x14ac:dyDescent="0.25">
      <c r="D482" s="1"/>
      <c r="E482" s="1"/>
      <c r="L482" s="1"/>
      <c r="M482" s="1"/>
    </row>
    <row r="483" spans="4:13" s="3" customFormat="1" x14ac:dyDescent="0.25">
      <c r="D483" s="1"/>
      <c r="E483" s="1"/>
      <c r="L483" s="1"/>
      <c r="M483" s="1"/>
    </row>
    <row r="484" spans="4:13" s="3" customFormat="1" x14ac:dyDescent="0.25">
      <c r="D484" s="1"/>
      <c r="E484" s="1"/>
      <c r="L484" s="1"/>
      <c r="M484" s="1"/>
    </row>
    <row r="485" spans="4:13" s="3" customFormat="1" x14ac:dyDescent="0.25">
      <c r="D485" s="1"/>
      <c r="E485" s="1"/>
      <c r="L485" s="1"/>
      <c r="M485" s="1"/>
    </row>
    <row r="486" spans="4:13" s="3" customFormat="1" x14ac:dyDescent="0.25">
      <c r="D486" s="1"/>
      <c r="E486" s="1"/>
      <c r="L486" s="1"/>
      <c r="M486" s="1"/>
    </row>
    <row r="487" spans="4:13" s="3" customFormat="1" x14ac:dyDescent="0.25">
      <c r="D487" s="1"/>
      <c r="E487" s="1"/>
      <c r="L487" s="1"/>
      <c r="M487" s="1"/>
    </row>
    <row r="488" spans="4:13" s="3" customFormat="1" x14ac:dyDescent="0.25">
      <c r="D488" s="1"/>
      <c r="E488" s="1"/>
      <c r="L488" s="1"/>
      <c r="M488" s="1"/>
    </row>
    <row r="489" spans="4:13" s="3" customFormat="1" x14ac:dyDescent="0.25">
      <c r="D489" s="1"/>
      <c r="E489" s="1"/>
      <c r="L489" s="1"/>
      <c r="M489" s="1"/>
    </row>
    <row r="490" spans="4:13" s="3" customFormat="1" x14ac:dyDescent="0.25">
      <c r="D490" s="1"/>
      <c r="E490" s="1"/>
      <c r="L490" s="1"/>
      <c r="M490" s="1"/>
    </row>
    <row r="491" spans="4:13" s="3" customFormat="1" x14ac:dyDescent="0.25">
      <c r="D491" s="1"/>
      <c r="E491" s="1"/>
      <c r="L491" s="1"/>
      <c r="M491" s="1"/>
    </row>
    <row r="492" spans="4:13" s="3" customFormat="1" x14ac:dyDescent="0.25">
      <c r="D492" s="1"/>
      <c r="E492" s="1"/>
      <c r="L492" s="1"/>
      <c r="M492" s="1"/>
    </row>
    <row r="493" spans="4:13" s="3" customFormat="1" x14ac:dyDescent="0.25">
      <c r="D493" s="1"/>
      <c r="E493" s="1"/>
      <c r="L493" s="1"/>
      <c r="M493" s="1"/>
    </row>
    <row r="494" spans="4:13" s="3" customFormat="1" x14ac:dyDescent="0.25">
      <c r="D494" s="1"/>
      <c r="E494" s="1"/>
      <c r="L494" s="1"/>
      <c r="M494" s="1"/>
    </row>
    <row r="495" spans="4:13" s="3" customFormat="1" x14ac:dyDescent="0.25">
      <c r="D495" s="1"/>
      <c r="E495" s="1"/>
      <c r="L495" s="1"/>
      <c r="M495" s="1"/>
    </row>
    <row r="496" spans="4:13" s="3" customFormat="1" x14ac:dyDescent="0.25">
      <c r="D496" s="1"/>
      <c r="E496" s="1"/>
      <c r="L496" s="1"/>
      <c r="M496" s="1"/>
    </row>
    <row r="497" spans="4:13" s="3" customFormat="1" x14ac:dyDescent="0.25">
      <c r="D497" s="1"/>
      <c r="E497" s="1"/>
      <c r="L497" s="1"/>
      <c r="M497" s="1"/>
    </row>
    <row r="498" spans="4:13" s="3" customFormat="1" x14ac:dyDescent="0.25">
      <c r="D498" s="1"/>
      <c r="E498" s="1"/>
      <c r="L498" s="1"/>
      <c r="M498" s="1"/>
    </row>
    <row r="499" spans="4:13" s="3" customFormat="1" x14ac:dyDescent="0.25">
      <c r="D499" s="1"/>
      <c r="E499" s="1"/>
      <c r="L499" s="1"/>
      <c r="M499" s="1"/>
    </row>
    <row r="500" spans="4:13" s="3" customFormat="1" x14ac:dyDescent="0.25">
      <c r="D500" s="1"/>
      <c r="E500" s="1"/>
      <c r="L500" s="1"/>
      <c r="M500" s="1"/>
    </row>
    <row r="501" spans="4:13" s="3" customFormat="1" x14ac:dyDescent="0.25">
      <c r="D501" s="1"/>
      <c r="E501" s="1"/>
      <c r="L501" s="1"/>
      <c r="M501" s="1"/>
    </row>
    <row r="502" spans="4:13" s="3" customFormat="1" x14ac:dyDescent="0.25">
      <c r="D502" s="1"/>
      <c r="E502" s="1"/>
      <c r="L502" s="1"/>
      <c r="M502" s="1"/>
    </row>
    <row r="503" spans="4:13" s="3" customFormat="1" x14ac:dyDescent="0.25">
      <c r="D503" s="1"/>
      <c r="E503" s="1"/>
      <c r="L503" s="1"/>
      <c r="M503" s="1"/>
    </row>
    <row r="504" spans="4:13" s="3" customFormat="1" x14ac:dyDescent="0.25">
      <c r="D504" s="1"/>
      <c r="E504" s="1"/>
      <c r="L504" s="1"/>
      <c r="M504" s="1"/>
    </row>
    <row r="505" spans="4:13" s="3" customFormat="1" x14ac:dyDescent="0.25">
      <c r="D505" s="1"/>
      <c r="E505" s="1"/>
      <c r="L505" s="1"/>
      <c r="M505" s="1"/>
    </row>
    <row r="506" spans="4:13" s="3" customFormat="1" x14ac:dyDescent="0.25">
      <c r="D506" s="1"/>
      <c r="E506" s="1"/>
      <c r="L506" s="1"/>
      <c r="M506" s="1"/>
    </row>
    <row r="507" spans="4:13" s="3" customFormat="1" x14ac:dyDescent="0.25">
      <c r="D507" s="1"/>
      <c r="E507" s="1"/>
      <c r="L507" s="1"/>
      <c r="M507" s="1"/>
    </row>
    <row r="508" spans="4:13" s="3" customFormat="1" x14ac:dyDescent="0.25">
      <c r="D508" s="1"/>
      <c r="E508" s="1"/>
      <c r="L508" s="1"/>
      <c r="M508" s="1"/>
    </row>
    <row r="509" spans="4:13" s="3" customFormat="1" x14ac:dyDescent="0.25">
      <c r="D509" s="1"/>
      <c r="E509" s="1"/>
      <c r="L509" s="1"/>
      <c r="M509" s="1"/>
    </row>
    <row r="510" spans="4:13" s="3" customFormat="1" x14ac:dyDescent="0.25">
      <c r="D510" s="1"/>
      <c r="E510" s="1"/>
      <c r="L510" s="1"/>
      <c r="M510" s="1"/>
    </row>
    <row r="511" spans="4:13" s="3" customFormat="1" x14ac:dyDescent="0.25">
      <c r="D511" s="1"/>
      <c r="E511" s="1"/>
      <c r="L511" s="1"/>
      <c r="M511" s="1"/>
    </row>
    <row r="512" spans="4:13" s="3" customFormat="1" x14ac:dyDescent="0.25">
      <c r="D512" s="1"/>
      <c r="E512" s="1"/>
      <c r="L512" s="1"/>
      <c r="M512" s="1"/>
    </row>
    <row r="513" spans="4:13" s="3" customFormat="1" x14ac:dyDescent="0.25">
      <c r="D513" s="1"/>
      <c r="E513" s="1"/>
      <c r="L513" s="1"/>
      <c r="M513" s="1"/>
    </row>
    <row r="514" spans="4:13" s="3" customFormat="1" x14ac:dyDescent="0.25">
      <c r="D514" s="1"/>
      <c r="E514" s="1"/>
      <c r="L514" s="1"/>
      <c r="M514" s="1"/>
    </row>
    <row r="515" spans="4:13" s="3" customFormat="1" x14ac:dyDescent="0.25">
      <c r="D515" s="1"/>
      <c r="E515" s="1"/>
      <c r="L515" s="1"/>
      <c r="M515" s="1"/>
    </row>
    <row r="516" spans="4:13" s="3" customFormat="1" x14ac:dyDescent="0.25">
      <c r="D516" s="1"/>
      <c r="E516" s="1"/>
      <c r="L516" s="1"/>
      <c r="M516" s="1"/>
    </row>
    <row r="517" spans="4:13" s="3" customFormat="1" x14ac:dyDescent="0.25">
      <c r="D517" s="1"/>
      <c r="E517" s="1"/>
      <c r="L517" s="1"/>
      <c r="M517" s="1"/>
    </row>
    <row r="518" spans="4:13" s="3" customFormat="1" x14ac:dyDescent="0.25">
      <c r="D518" s="1"/>
      <c r="E518" s="1"/>
      <c r="L518" s="1"/>
      <c r="M518" s="1"/>
    </row>
    <row r="519" spans="4:13" s="3" customFormat="1" x14ac:dyDescent="0.25">
      <c r="D519" s="1"/>
      <c r="E519" s="1"/>
      <c r="L519" s="1"/>
      <c r="M519" s="1"/>
    </row>
    <row r="520" spans="4:13" s="3" customFormat="1" x14ac:dyDescent="0.25">
      <c r="D520" s="1"/>
      <c r="E520" s="1"/>
      <c r="L520" s="1"/>
      <c r="M520" s="1"/>
    </row>
    <row r="521" spans="4:13" s="3" customFormat="1" x14ac:dyDescent="0.25">
      <c r="D521" s="1"/>
      <c r="E521" s="1"/>
      <c r="L521" s="1"/>
      <c r="M521" s="1"/>
    </row>
    <row r="522" spans="4:13" s="3" customFormat="1" x14ac:dyDescent="0.25">
      <c r="D522" s="1"/>
      <c r="E522" s="1"/>
      <c r="L522" s="1"/>
      <c r="M522" s="1"/>
    </row>
    <row r="523" spans="4:13" s="3" customFormat="1" x14ac:dyDescent="0.25">
      <c r="D523" s="1"/>
      <c r="E523" s="1"/>
      <c r="L523" s="1"/>
      <c r="M523" s="1"/>
    </row>
    <row r="524" spans="4:13" s="3" customFormat="1" x14ac:dyDescent="0.25">
      <c r="D524" s="1"/>
      <c r="E524" s="1"/>
      <c r="L524" s="1"/>
      <c r="M524" s="1"/>
    </row>
    <row r="525" spans="4:13" s="3" customFormat="1" x14ac:dyDescent="0.25">
      <c r="D525" s="1"/>
      <c r="E525" s="1"/>
      <c r="L525" s="1"/>
      <c r="M525" s="1"/>
    </row>
    <row r="526" spans="4:13" s="3" customFormat="1" x14ac:dyDescent="0.25">
      <c r="D526" s="1"/>
      <c r="E526" s="1"/>
      <c r="L526" s="1"/>
      <c r="M526" s="1"/>
    </row>
    <row r="527" spans="4:13" s="3" customFormat="1" x14ac:dyDescent="0.25">
      <c r="D527" s="1"/>
      <c r="E527" s="1"/>
      <c r="L527" s="1"/>
      <c r="M527" s="1"/>
    </row>
    <row r="528" spans="4:13" s="3" customFormat="1" x14ac:dyDescent="0.25">
      <c r="D528" s="1"/>
      <c r="E528" s="1"/>
      <c r="L528" s="1"/>
      <c r="M528" s="1"/>
    </row>
    <row r="529" spans="4:13" s="3" customFormat="1" x14ac:dyDescent="0.25">
      <c r="D529" s="1"/>
      <c r="E529" s="1"/>
      <c r="L529" s="1"/>
      <c r="M529" s="1"/>
    </row>
    <row r="530" spans="4:13" s="3" customFormat="1" x14ac:dyDescent="0.25">
      <c r="D530" s="1"/>
      <c r="E530" s="1"/>
      <c r="L530" s="1"/>
      <c r="M530" s="1"/>
    </row>
    <row r="531" spans="4:13" s="3" customFormat="1" x14ac:dyDescent="0.25">
      <c r="D531" s="1"/>
      <c r="E531" s="1"/>
      <c r="L531" s="1"/>
      <c r="M531" s="1"/>
    </row>
    <row r="532" spans="4:13" s="3" customFormat="1" x14ac:dyDescent="0.25">
      <c r="D532" s="1"/>
      <c r="E532" s="1"/>
      <c r="L532" s="1"/>
      <c r="M532" s="1"/>
    </row>
    <row r="533" spans="4:13" s="3" customFormat="1" x14ac:dyDescent="0.25">
      <c r="D533" s="1"/>
      <c r="E533" s="1"/>
      <c r="L533" s="1"/>
      <c r="M533" s="1"/>
    </row>
    <row r="534" spans="4:13" s="3" customFormat="1" x14ac:dyDescent="0.25">
      <c r="D534" s="1"/>
      <c r="E534" s="1"/>
      <c r="L534" s="1"/>
      <c r="M534" s="1"/>
    </row>
    <row r="535" spans="4:13" s="3" customFormat="1" x14ac:dyDescent="0.25">
      <c r="D535" s="1"/>
      <c r="E535" s="1"/>
      <c r="L535" s="1"/>
      <c r="M535" s="1"/>
    </row>
    <row r="536" spans="4:13" s="3" customFormat="1" x14ac:dyDescent="0.25">
      <c r="D536" s="1"/>
      <c r="E536" s="1"/>
      <c r="L536" s="1"/>
      <c r="M536" s="1"/>
    </row>
    <row r="537" spans="4:13" s="3" customFormat="1" x14ac:dyDescent="0.25">
      <c r="D537" s="1"/>
      <c r="E537" s="1"/>
      <c r="L537" s="1"/>
      <c r="M537" s="1"/>
    </row>
    <row r="538" spans="4:13" s="3" customFormat="1" x14ac:dyDescent="0.25">
      <c r="D538" s="1"/>
      <c r="E538" s="1"/>
      <c r="L538" s="1"/>
      <c r="M538" s="1"/>
    </row>
    <row r="539" spans="4:13" s="3" customFormat="1" x14ac:dyDescent="0.25">
      <c r="D539" s="1"/>
      <c r="E539" s="1"/>
      <c r="L539" s="1"/>
      <c r="M539" s="1"/>
    </row>
    <row r="540" spans="4:13" s="3" customFormat="1" x14ac:dyDescent="0.25">
      <c r="D540" s="1"/>
      <c r="E540" s="1"/>
      <c r="L540" s="1"/>
      <c r="M540" s="1"/>
    </row>
    <row r="541" spans="4:13" s="3" customFormat="1" x14ac:dyDescent="0.25">
      <c r="D541" s="1"/>
      <c r="E541" s="1"/>
      <c r="L541" s="1"/>
      <c r="M541" s="1"/>
    </row>
    <row r="542" spans="4:13" s="3" customFormat="1" x14ac:dyDescent="0.25">
      <c r="D542" s="1"/>
      <c r="E542" s="1"/>
      <c r="L542" s="1"/>
      <c r="M542" s="1"/>
    </row>
    <row r="543" spans="4:13" s="3" customFormat="1" x14ac:dyDescent="0.25">
      <c r="D543" s="1"/>
      <c r="E543" s="1"/>
      <c r="L543" s="1"/>
      <c r="M543" s="1"/>
    </row>
    <row r="544" spans="4:13" s="3" customFormat="1" x14ac:dyDescent="0.25">
      <c r="D544" s="1"/>
      <c r="E544" s="1"/>
      <c r="L544" s="1"/>
      <c r="M544" s="1"/>
    </row>
    <row r="545" spans="4:13" s="3" customFormat="1" x14ac:dyDescent="0.25">
      <c r="D545" s="1"/>
      <c r="E545" s="1"/>
      <c r="L545" s="1"/>
      <c r="M545" s="1"/>
    </row>
    <row r="546" spans="4:13" s="3" customFormat="1" x14ac:dyDescent="0.25">
      <c r="D546" s="1"/>
      <c r="E546" s="1"/>
      <c r="L546" s="1"/>
      <c r="M546" s="1"/>
    </row>
    <row r="547" spans="4:13" s="3" customFormat="1" x14ac:dyDescent="0.25">
      <c r="D547" s="1"/>
      <c r="E547" s="1"/>
      <c r="L547" s="1"/>
      <c r="M547" s="1"/>
    </row>
    <row r="548" spans="4:13" s="3" customFormat="1" x14ac:dyDescent="0.25">
      <c r="D548" s="1"/>
      <c r="E548" s="1"/>
      <c r="L548" s="1"/>
      <c r="M548" s="1"/>
    </row>
    <row r="549" spans="4:13" s="3" customFormat="1" x14ac:dyDescent="0.25">
      <c r="D549" s="1"/>
      <c r="E549" s="1"/>
      <c r="L549" s="1"/>
      <c r="M549" s="1"/>
    </row>
    <row r="550" spans="4:13" s="3" customFormat="1" x14ac:dyDescent="0.25">
      <c r="D550" s="1"/>
      <c r="E550" s="1"/>
      <c r="L550" s="1"/>
      <c r="M550" s="1"/>
    </row>
    <row r="551" spans="4:13" s="3" customFormat="1" x14ac:dyDescent="0.25">
      <c r="D551" s="1"/>
      <c r="E551" s="1"/>
      <c r="L551" s="1"/>
      <c r="M551" s="1"/>
    </row>
    <row r="552" spans="4:13" s="3" customFormat="1" x14ac:dyDescent="0.25">
      <c r="D552" s="1"/>
      <c r="E552" s="1"/>
      <c r="L552" s="1"/>
      <c r="M552" s="1"/>
    </row>
    <row r="553" spans="4:13" s="3" customFormat="1" x14ac:dyDescent="0.25">
      <c r="D553" s="1"/>
      <c r="E553" s="1"/>
      <c r="L553" s="1"/>
      <c r="M553" s="1"/>
    </row>
    <row r="554" spans="4:13" s="3" customFormat="1" x14ac:dyDescent="0.25">
      <c r="D554" s="1"/>
      <c r="E554" s="1"/>
      <c r="L554" s="1"/>
      <c r="M554" s="1"/>
    </row>
    <row r="555" spans="4:13" s="3" customFormat="1" x14ac:dyDescent="0.25">
      <c r="D555" s="1"/>
      <c r="E555" s="1"/>
      <c r="L555" s="1"/>
      <c r="M555" s="1"/>
    </row>
    <row r="556" spans="4:13" s="3" customFormat="1" x14ac:dyDescent="0.25">
      <c r="D556" s="1"/>
      <c r="E556" s="1"/>
      <c r="L556" s="1"/>
      <c r="M556" s="1"/>
    </row>
    <row r="557" spans="4:13" s="3" customFormat="1" x14ac:dyDescent="0.25">
      <c r="D557" s="1"/>
      <c r="E557" s="1"/>
      <c r="L557" s="1"/>
      <c r="M557" s="1"/>
    </row>
    <row r="558" spans="4:13" s="3" customFormat="1" x14ac:dyDescent="0.25">
      <c r="D558" s="1"/>
      <c r="E558" s="1"/>
      <c r="L558" s="1"/>
      <c r="M558" s="1"/>
    </row>
    <row r="559" spans="4:13" s="3" customFormat="1" x14ac:dyDescent="0.25">
      <c r="D559" s="1"/>
      <c r="E559" s="1"/>
      <c r="L559" s="1"/>
      <c r="M559" s="1"/>
    </row>
    <row r="560" spans="4:13" s="3" customFormat="1" x14ac:dyDescent="0.25">
      <c r="D560" s="1"/>
      <c r="E560" s="1"/>
      <c r="L560" s="1"/>
      <c r="M560" s="1"/>
    </row>
    <row r="561" spans="4:13" s="3" customFormat="1" x14ac:dyDescent="0.25">
      <c r="D561" s="1"/>
      <c r="E561" s="1"/>
      <c r="L561" s="1"/>
      <c r="M561" s="1"/>
    </row>
    <row r="562" spans="4:13" s="3" customFormat="1" x14ac:dyDescent="0.25">
      <c r="D562" s="1"/>
      <c r="E562" s="1"/>
      <c r="L562" s="1"/>
      <c r="M562" s="1"/>
    </row>
    <row r="563" spans="4:13" s="3" customFormat="1" x14ac:dyDescent="0.25">
      <c r="D563" s="1"/>
      <c r="E563" s="1"/>
      <c r="L563" s="1"/>
      <c r="M563" s="1"/>
    </row>
    <row r="564" spans="4:13" s="3" customFormat="1" x14ac:dyDescent="0.25">
      <c r="D564" s="1"/>
      <c r="E564" s="1"/>
      <c r="L564" s="1"/>
      <c r="M564" s="1"/>
    </row>
    <row r="565" spans="4:13" s="3" customFormat="1" x14ac:dyDescent="0.25">
      <c r="D565" s="1"/>
      <c r="E565" s="1"/>
      <c r="L565" s="1"/>
      <c r="M565" s="1"/>
    </row>
    <row r="566" spans="4:13" s="3" customFormat="1" x14ac:dyDescent="0.25">
      <c r="D566" s="1"/>
      <c r="E566" s="1"/>
      <c r="L566" s="1"/>
      <c r="M566" s="1"/>
    </row>
    <row r="567" spans="4:13" s="3" customFormat="1" x14ac:dyDescent="0.25">
      <c r="D567" s="1"/>
      <c r="E567" s="1"/>
      <c r="L567" s="1"/>
      <c r="M567" s="1"/>
    </row>
    <row r="568" spans="4:13" s="3" customFormat="1" x14ac:dyDescent="0.25">
      <c r="D568" s="1"/>
      <c r="E568" s="1"/>
      <c r="L568" s="1"/>
      <c r="M568" s="1"/>
    </row>
    <row r="569" spans="4:13" s="3" customFormat="1" x14ac:dyDescent="0.25">
      <c r="D569" s="1"/>
      <c r="E569" s="1"/>
      <c r="L569" s="1"/>
      <c r="M569" s="1"/>
    </row>
    <row r="570" spans="4:13" s="3" customFormat="1" x14ac:dyDescent="0.25">
      <c r="D570" s="1"/>
      <c r="E570" s="1"/>
      <c r="L570" s="1"/>
      <c r="M570" s="1"/>
    </row>
    <row r="571" spans="4:13" s="3" customFormat="1" x14ac:dyDescent="0.25">
      <c r="D571" s="1"/>
      <c r="E571" s="1"/>
      <c r="L571" s="1"/>
      <c r="M571" s="1"/>
    </row>
    <row r="572" spans="4:13" s="3" customFormat="1" x14ac:dyDescent="0.25">
      <c r="D572" s="1"/>
      <c r="E572" s="1"/>
      <c r="L572" s="1"/>
      <c r="M572" s="1"/>
    </row>
    <row r="573" spans="4:13" s="3" customFormat="1" x14ac:dyDescent="0.25">
      <c r="D573" s="1"/>
      <c r="E573" s="1"/>
      <c r="L573" s="1"/>
      <c r="M573" s="1"/>
    </row>
    <row r="574" spans="4:13" s="3" customFormat="1" x14ac:dyDescent="0.25">
      <c r="D574" s="1"/>
      <c r="E574" s="1"/>
      <c r="L574" s="1"/>
      <c r="M574" s="1"/>
    </row>
    <row r="575" spans="4:13" s="3" customFormat="1" x14ac:dyDescent="0.25">
      <c r="D575" s="1"/>
      <c r="E575" s="1"/>
      <c r="L575" s="1"/>
      <c r="M575" s="1"/>
    </row>
    <row r="576" spans="4:13" s="3" customFormat="1" x14ac:dyDescent="0.25">
      <c r="D576" s="1"/>
      <c r="E576" s="1"/>
      <c r="L576" s="1"/>
      <c r="M576" s="1"/>
    </row>
    <row r="577" spans="4:13" s="3" customFormat="1" x14ac:dyDescent="0.25">
      <c r="D577" s="1"/>
      <c r="E577" s="1"/>
      <c r="L577" s="1"/>
      <c r="M577" s="1"/>
    </row>
    <row r="578" spans="4:13" s="3" customFormat="1" x14ac:dyDescent="0.25">
      <c r="D578" s="1"/>
      <c r="E578" s="1"/>
      <c r="L578" s="1"/>
      <c r="M578" s="1"/>
    </row>
    <row r="579" spans="4:13" s="3" customFormat="1" x14ac:dyDescent="0.25">
      <c r="D579" s="1"/>
      <c r="E579" s="1"/>
      <c r="L579" s="1"/>
      <c r="M579" s="1"/>
    </row>
    <row r="580" spans="4:13" s="3" customFormat="1" x14ac:dyDescent="0.25">
      <c r="D580" s="1"/>
      <c r="E580" s="1"/>
      <c r="L580" s="1"/>
      <c r="M580" s="1"/>
    </row>
    <row r="581" spans="4:13" s="3" customFormat="1" x14ac:dyDescent="0.25">
      <c r="D581" s="1"/>
      <c r="E581" s="1"/>
      <c r="L581" s="1"/>
      <c r="M581" s="1"/>
    </row>
    <row r="582" spans="4:13" s="3" customFormat="1" x14ac:dyDescent="0.25">
      <c r="D582" s="1"/>
      <c r="E582" s="1"/>
      <c r="L582" s="1"/>
      <c r="M582" s="1"/>
    </row>
    <row r="583" spans="4:13" s="3" customFormat="1" x14ac:dyDescent="0.25">
      <c r="D583" s="1"/>
      <c r="E583" s="1"/>
      <c r="L583" s="1"/>
      <c r="M583" s="1"/>
    </row>
    <row r="584" spans="4:13" s="3" customFormat="1" x14ac:dyDescent="0.25">
      <c r="D584" s="1"/>
      <c r="E584" s="1"/>
      <c r="L584" s="1"/>
      <c r="M584" s="1"/>
    </row>
    <row r="585" spans="4:13" s="3" customFormat="1" x14ac:dyDescent="0.25">
      <c r="D585" s="1"/>
      <c r="E585" s="1"/>
      <c r="L585" s="1"/>
      <c r="M585" s="1"/>
    </row>
    <row r="586" spans="4:13" s="3" customFormat="1" x14ac:dyDescent="0.25">
      <c r="D586" s="1"/>
      <c r="E586" s="1"/>
      <c r="L586" s="1"/>
      <c r="M586" s="1"/>
    </row>
    <row r="587" spans="4:13" s="3" customFormat="1" x14ac:dyDescent="0.25">
      <c r="D587" s="1"/>
      <c r="E587" s="1"/>
      <c r="L587" s="1"/>
      <c r="M587" s="1"/>
    </row>
    <row r="588" spans="4:13" s="3" customFormat="1" x14ac:dyDescent="0.25">
      <c r="D588" s="1"/>
      <c r="E588" s="1"/>
      <c r="L588" s="1"/>
      <c r="M588" s="1"/>
    </row>
    <row r="589" spans="4:13" s="3" customFormat="1" x14ac:dyDescent="0.25">
      <c r="D589" s="1"/>
      <c r="E589" s="1"/>
      <c r="L589" s="1"/>
      <c r="M589" s="1"/>
    </row>
    <row r="590" spans="4:13" s="3" customFormat="1" x14ac:dyDescent="0.25">
      <c r="D590" s="1"/>
      <c r="E590" s="1"/>
      <c r="L590" s="1"/>
      <c r="M590" s="1"/>
    </row>
    <row r="591" spans="4:13" s="3" customFormat="1" x14ac:dyDescent="0.25">
      <c r="D591" s="1"/>
      <c r="E591" s="1"/>
      <c r="L591" s="1"/>
      <c r="M591" s="1"/>
    </row>
    <row r="592" spans="4:13" s="3" customFormat="1" x14ac:dyDescent="0.25">
      <c r="D592" s="1"/>
      <c r="E592" s="1"/>
      <c r="L592" s="1"/>
      <c r="M592" s="1"/>
    </row>
    <row r="593" spans="4:13" s="3" customFormat="1" x14ac:dyDescent="0.25">
      <c r="D593" s="1"/>
      <c r="E593" s="1"/>
      <c r="L593" s="1"/>
      <c r="M593" s="1"/>
    </row>
    <row r="594" spans="4:13" s="3" customFormat="1" x14ac:dyDescent="0.25">
      <c r="D594" s="1"/>
      <c r="E594" s="1"/>
      <c r="L594" s="1"/>
      <c r="M594" s="1"/>
    </row>
    <row r="595" spans="4:13" s="3" customFormat="1" x14ac:dyDescent="0.25">
      <c r="D595" s="1"/>
      <c r="E595" s="1"/>
      <c r="L595" s="1"/>
      <c r="M595" s="1"/>
    </row>
    <row r="596" spans="4:13" s="3" customFormat="1" x14ac:dyDescent="0.25">
      <c r="D596" s="1"/>
      <c r="E596" s="1"/>
      <c r="L596" s="1"/>
      <c r="M596" s="1"/>
    </row>
    <row r="597" spans="4:13" s="3" customFormat="1" x14ac:dyDescent="0.25">
      <c r="D597" s="1"/>
      <c r="E597" s="1"/>
      <c r="L597" s="1"/>
      <c r="M597" s="1"/>
    </row>
    <row r="598" spans="4:13" s="3" customFormat="1" x14ac:dyDescent="0.25">
      <c r="D598" s="1"/>
      <c r="E598" s="1"/>
      <c r="L598" s="1"/>
      <c r="M598" s="1"/>
    </row>
    <row r="599" spans="4:13" s="3" customFormat="1" x14ac:dyDescent="0.25">
      <c r="D599" s="1"/>
      <c r="E599" s="1"/>
      <c r="L599" s="1"/>
      <c r="M599" s="1"/>
    </row>
    <row r="600" spans="4:13" s="3" customFormat="1" x14ac:dyDescent="0.25">
      <c r="D600" s="1"/>
      <c r="E600" s="1"/>
      <c r="L600" s="1"/>
      <c r="M600" s="1"/>
    </row>
    <row r="601" spans="4:13" s="3" customFormat="1" x14ac:dyDescent="0.25">
      <c r="D601" s="1"/>
      <c r="E601" s="1"/>
      <c r="L601" s="1"/>
      <c r="M601" s="1"/>
    </row>
    <row r="602" spans="4:13" s="3" customFormat="1" x14ac:dyDescent="0.25">
      <c r="D602" s="1"/>
      <c r="E602" s="1"/>
      <c r="L602" s="1"/>
      <c r="M602" s="1"/>
    </row>
    <row r="603" spans="4:13" s="3" customFormat="1" x14ac:dyDescent="0.25">
      <c r="D603" s="1"/>
      <c r="E603" s="1"/>
      <c r="L603" s="1"/>
      <c r="M603" s="1"/>
    </row>
    <row r="604" spans="4:13" s="3" customFormat="1" x14ac:dyDescent="0.25">
      <c r="D604" s="1"/>
      <c r="E604" s="1"/>
      <c r="L604" s="1"/>
      <c r="M604" s="1"/>
    </row>
    <row r="605" spans="4:13" s="3" customFormat="1" x14ac:dyDescent="0.25">
      <c r="D605" s="1"/>
      <c r="E605" s="1"/>
      <c r="L605" s="1"/>
      <c r="M605" s="1"/>
    </row>
    <row r="606" spans="4:13" s="3" customFormat="1" x14ac:dyDescent="0.25">
      <c r="D606" s="1"/>
      <c r="E606" s="1"/>
      <c r="L606" s="1"/>
      <c r="M606" s="1"/>
    </row>
    <row r="607" spans="4:13" s="3" customFormat="1" x14ac:dyDescent="0.25">
      <c r="D607" s="1"/>
      <c r="E607" s="1"/>
      <c r="L607" s="1"/>
      <c r="M607" s="1"/>
    </row>
    <row r="608" spans="4:13" s="3" customFormat="1" x14ac:dyDescent="0.25">
      <c r="D608" s="1"/>
      <c r="E608" s="1"/>
      <c r="L608" s="1"/>
      <c r="M608" s="1"/>
    </row>
    <row r="609" spans="4:13" s="3" customFormat="1" x14ac:dyDescent="0.25">
      <c r="D609" s="1"/>
      <c r="E609" s="1"/>
      <c r="L609" s="1"/>
      <c r="M609" s="1"/>
    </row>
    <row r="610" spans="4:13" s="3" customFormat="1" x14ac:dyDescent="0.25">
      <c r="D610" s="1"/>
      <c r="E610" s="1"/>
      <c r="L610" s="1"/>
      <c r="M610" s="1"/>
    </row>
    <row r="611" spans="4:13" s="3" customFormat="1" x14ac:dyDescent="0.25">
      <c r="D611" s="1"/>
      <c r="E611" s="1"/>
      <c r="L611" s="1"/>
      <c r="M611" s="1"/>
    </row>
    <row r="612" spans="4:13" s="3" customFormat="1" x14ac:dyDescent="0.25">
      <c r="D612" s="1"/>
      <c r="E612" s="1"/>
      <c r="L612" s="1"/>
      <c r="M612" s="1"/>
    </row>
    <row r="613" spans="4:13" s="3" customFormat="1" x14ac:dyDescent="0.25">
      <c r="D613" s="1"/>
      <c r="E613" s="1"/>
      <c r="L613" s="1"/>
      <c r="M613" s="1"/>
    </row>
    <row r="614" spans="4:13" s="3" customFormat="1" x14ac:dyDescent="0.25">
      <c r="D614" s="1"/>
      <c r="E614" s="1"/>
      <c r="L614" s="1"/>
      <c r="M614" s="1"/>
    </row>
    <row r="615" spans="4:13" s="3" customFormat="1" x14ac:dyDescent="0.25">
      <c r="D615" s="1"/>
      <c r="E615" s="1"/>
      <c r="L615" s="1"/>
      <c r="M615" s="1"/>
    </row>
    <row r="616" spans="4:13" s="3" customFormat="1" x14ac:dyDescent="0.25">
      <c r="D616" s="1"/>
      <c r="E616" s="1"/>
      <c r="L616" s="1"/>
      <c r="M616" s="1"/>
    </row>
    <row r="617" spans="4:13" s="3" customFormat="1" x14ac:dyDescent="0.25">
      <c r="D617" s="1"/>
      <c r="E617" s="1"/>
      <c r="L617" s="1"/>
      <c r="M617" s="1"/>
    </row>
    <row r="618" spans="4:13" s="3" customFormat="1" x14ac:dyDescent="0.25">
      <c r="D618" s="1"/>
      <c r="E618" s="1"/>
      <c r="L618" s="1"/>
      <c r="M618" s="1"/>
    </row>
    <row r="619" spans="4:13" s="3" customFormat="1" x14ac:dyDescent="0.25">
      <c r="D619" s="1"/>
      <c r="E619" s="1"/>
      <c r="L619" s="1"/>
      <c r="M619" s="1"/>
    </row>
    <row r="620" spans="4:13" s="3" customFormat="1" x14ac:dyDescent="0.25">
      <c r="D620" s="1"/>
      <c r="E620" s="1"/>
      <c r="L620" s="1"/>
      <c r="M620" s="1"/>
    </row>
    <row r="621" spans="4:13" s="3" customFormat="1" x14ac:dyDescent="0.25">
      <c r="D621" s="1"/>
      <c r="E621" s="1"/>
      <c r="L621" s="1"/>
      <c r="M621" s="1"/>
    </row>
    <row r="622" spans="4:13" s="3" customFormat="1" x14ac:dyDescent="0.25">
      <c r="D622" s="1"/>
      <c r="E622" s="1"/>
      <c r="L622" s="1"/>
      <c r="M622" s="1"/>
    </row>
    <row r="623" spans="4:13" s="3" customFormat="1" x14ac:dyDescent="0.25">
      <c r="D623" s="1"/>
      <c r="E623" s="1"/>
      <c r="L623" s="1"/>
      <c r="M623" s="1"/>
    </row>
    <row r="624" spans="4:13" s="3" customFormat="1" x14ac:dyDescent="0.25">
      <c r="D624" s="1"/>
      <c r="E624" s="1"/>
      <c r="L624" s="1"/>
      <c r="M624" s="1"/>
    </row>
    <row r="625" spans="4:13" s="3" customFormat="1" x14ac:dyDescent="0.25">
      <c r="D625" s="1"/>
      <c r="E625" s="1"/>
      <c r="L625" s="1"/>
      <c r="M625" s="1"/>
    </row>
    <row r="626" spans="4:13" s="3" customFormat="1" x14ac:dyDescent="0.25">
      <c r="D626" s="1"/>
      <c r="E626" s="1"/>
      <c r="L626" s="1"/>
      <c r="M626" s="1"/>
    </row>
    <row r="627" spans="4:13" s="3" customFormat="1" x14ac:dyDescent="0.25">
      <c r="D627" s="1"/>
      <c r="E627" s="1"/>
      <c r="L627" s="1"/>
      <c r="M627" s="1"/>
    </row>
    <row r="628" spans="4:13" s="3" customFormat="1" x14ac:dyDescent="0.25">
      <c r="D628" s="1"/>
      <c r="E628" s="1"/>
      <c r="L628" s="1"/>
      <c r="M628" s="1"/>
    </row>
    <row r="629" spans="4:13" s="3" customFormat="1" x14ac:dyDescent="0.25">
      <c r="D629" s="1"/>
      <c r="E629" s="1"/>
      <c r="L629" s="1"/>
      <c r="M629" s="1"/>
    </row>
    <row r="630" spans="4:13" s="3" customFormat="1" x14ac:dyDescent="0.25">
      <c r="D630" s="1"/>
      <c r="E630" s="1"/>
      <c r="L630" s="1"/>
      <c r="M630" s="1"/>
    </row>
    <row r="631" spans="4:13" s="3" customFormat="1" x14ac:dyDescent="0.25">
      <c r="D631" s="1"/>
      <c r="E631" s="1"/>
      <c r="L631" s="1"/>
      <c r="M631" s="1"/>
    </row>
    <row r="632" spans="4:13" s="3" customFormat="1" x14ac:dyDescent="0.25">
      <c r="D632" s="1"/>
      <c r="E632" s="1"/>
      <c r="L632" s="1"/>
      <c r="M632" s="1"/>
    </row>
    <row r="633" spans="4:13" s="3" customFormat="1" x14ac:dyDescent="0.25">
      <c r="D633" s="1"/>
      <c r="E633" s="1"/>
      <c r="L633" s="1"/>
      <c r="M633" s="1"/>
    </row>
    <row r="634" spans="4:13" s="3" customFormat="1" x14ac:dyDescent="0.25">
      <c r="D634" s="1"/>
      <c r="E634" s="1"/>
      <c r="L634" s="1"/>
      <c r="M634" s="1"/>
    </row>
    <row r="635" spans="4:13" s="3" customFormat="1" x14ac:dyDescent="0.25">
      <c r="D635" s="1"/>
      <c r="E635" s="1"/>
      <c r="L635" s="1"/>
      <c r="M635" s="1"/>
    </row>
    <row r="636" spans="4:13" s="3" customFormat="1" x14ac:dyDescent="0.25">
      <c r="D636" s="1"/>
      <c r="E636" s="1"/>
      <c r="L636" s="1"/>
      <c r="M636" s="1"/>
    </row>
    <row r="637" spans="4:13" s="3" customFormat="1" x14ac:dyDescent="0.25">
      <c r="D637" s="1"/>
      <c r="E637" s="1"/>
      <c r="L637" s="1"/>
      <c r="M637" s="1"/>
    </row>
    <row r="638" spans="4:13" s="3" customFormat="1" x14ac:dyDescent="0.25">
      <c r="D638" s="1"/>
      <c r="E638" s="1"/>
      <c r="L638" s="1"/>
      <c r="M638" s="1"/>
    </row>
    <row r="639" spans="4:13" s="3" customFormat="1" x14ac:dyDescent="0.25">
      <c r="D639" s="1"/>
      <c r="E639" s="1"/>
      <c r="L639" s="1"/>
      <c r="M639" s="1"/>
    </row>
    <row r="640" spans="4:13" s="3" customFormat="1" x14ac:dyDescent="0.25">
      <c r="D640" s="1"/>
      <c r="E640" s="1"/>
      <c r="L640" s="1"/>
      <c r="M640" s="1"/>
    </row>
    <row r="641" spans="4:13" s="3" customFormat="1" x14ac:dyDescent="0.25">
      <c r="D641" s="1"/>
      <c r="E641" s="1"/>
      <c r="L641" s="1"/>
      <c r="M641" s="1"/>
    </row>
    <row r="642" spans="4:13" s="3" customFormat="1" x14ac:dyDescent="0.25">
      <c r="D642" s="1"/>
      <c r="E642" s="1"/>
      <c r="L642" s="1"/>
      <c r="M642" s="1"/>
    </row>
    <row r="643" spans="4:13" s="3" customFormat="1" x14ac:dyDescent="0.25">
      <c r="D643" s="1"/>
      <c r="E643" s="1"/>
      <c r="L643" s="1"/>
      <c r="M643" s="1"/>
    </row>
    <row r="644" spans="4:13" s="3" customFormat="1" x14ac:dyDescent="0.25">
      <c r="D644" s="1"/>
      <c r="E644" s="1"/>
      <c r="L644" s="1"/>
      <c r="M644" s="1"/>
    </row>
    <row r="645" spans="4:13" s="3" customFormat="1" x14ac:dyDescent="0.25">
      <c r="D645" s="1"/>
      <c r="E645" s="1"/>
      <c r="L645" s="1"/>
      <c r="M645" s="1"/>
    </row>
    <row r="646" spans="4:13" s="3" customFormat="1" x14ac:dyDescent="0.25">
      <c r="D646" s="1"/>
      <c r="E646" s="1"/>
      <c r="L646" s="1"/>
      <c r="M646" s="1"/>
    </row>
    <row r="647" spans="4:13" s="3" customFormat="1" x14ac:dyDescent="0.25">
      <c r="D647" s="1"/>
      <c r="E647" s="1"/>
      <c r="L647" s="1"/>
      <c r="M647" s="1"/>
    </row>
    <row r="648" spans="4:13" s="3" customFormat="1" x14ac:dyDescent="0.25">
      <c r="D648" s="1"/>
      <c r="E648" s="1"/>
      <c r="L648" s="1"/>
      <c r="M648" s="1"/>
    </row>
    <row r="649" spans="4:13" s="3" customFormat="1" x14ac:dyDescent="0.25">
      <c r="D649" s="1"/>
      <c r="E649" s="1"/>
      <c r="L649" s="1"/>
      <c r="M649" s="1"/>
    </row>
    <row r="650" spans="4:13" s="3" customFormat="1" x14ac:dyDescent="0.25">
      <c r="D650" s="1"/>
      <c r="E650" s="1"/>
      <c r="L650" s="1"/>
      <c r="M650" s="1"/>
    </row>
    <row r="651" spans="4:13" s="3" customFormat="1" x14ac:dyDescent="0.25">
      <c r="D651" s="1"/>
      <c r="E651" s="1"/>
      <c r="L651" s="1"/>
      <c r="M651" s="1"/>
    </row>
    <row r="652" spans="4:13" s="3" customFormat="1" x14ac:dyDescent="0.25">
      <c r="D652" s="1"/>
      <c r="E652" s="1"/>
      <c r="L652" s="1"/>
      <c r="M652" s="1"/>
    </row>
    <row r="653" spans="4:13" s="3" customFormat="1" x14ac:dyDescent="0.25">
      <c r="D653" s="1"/>
      <c r="E653" s="1"/>
      <c r="L653" s="1"/>
      <c r="M653" s="1"/>
    </row>
    <row r="654" spans="4:13" s="3" customFormat="1" x14ac:dyDescent="0.25">
      <c r="D654" s="1"/>
      <c r="E654" s="1"/>
      <c r="L654" s="1"/>
      <c r="M654" s="1"/>
    </row>
    <row r="655" spans="4:13" s="3" customFormat="1" x14ac:dyDescent="0.25">
      <c r="D655" s="1"/>
      <c r="E655" s="1"/>
      <c r="L655" s="1"/>
      <c r="M655" s="1"/>
    </row>
    <row r="656" spans="4:13" s="3" customFormat="1" x14ac:dyDescent="0.25">
      <c r="D656" s="1"/>
      <c r="E656" s="1"/>
      <c r="L656" s="1"/>
      <c r="M656" s="1"/>
    </row>
    <row r="657" spans="4:13" s="3" customFormat="1" x14ac:dyDescent="0.25">
      <c r="D657" s="1"/>
      <c r="E657" s="1"/>
      <c r="L657" s="1"/>
      <c r="M657" s="1"/>
    </row>
    <row r="658" spans="4:13" s="3" customFormat="1" x14ac:dyDescent="0.25">
      <c r="D658" s="1"/>
      <c r="E658" s="1"/>
      <c r="L658" s="1"/>
      <c r="M658" s="1"/>
    </row>
    <row r="659" spans="4:13" s="3" customFormat="1" x14ac:dyDescent="0.25">
      <c r="D659" s="1"/>
      <c r="E659" s="1"/>
      <c r="L659" s="1"/>
      <c r="M659" s="1"/>
    </row>
    <row r="660" spans="4:13" s="3" customFormat="1" x14ac:dyDescent="0.25">
      <c r="D660" s="1"/>
      <c r="E660" s="1"/>
      <c r="L660" s="1"/>
      <c r="M660" s="1"/>
    </row>
    <row r="661" spans="4:13" s="3" customFormat="1" x14ac:dyDescent="0.25">
      <c r="D661" s="1"/>
      <c r="E661" s="1"/>
      <c r="L661" s="1"/>
      <c r="M661" s="1"/>
    </row>
    <row r="662" spans="4:13" s="3" customFormat="1" x14ac:dyDescent="0.25">
      <c r="D662" s="1"/>
      <c r="E662" s="1"/>
      <c r="L662" s="1"/>
      <c r="M662" s="1"/>
    </row>
    <row r="663" spans="4:13" s="3" customFormat="1" x14ac:dyDescent="0.25">
      <c r="D663" s="1"/>
      <c r="E663" s="1"/>
      <c r="L663" s="1"/>
      <c r="M663" s="1"/>
    </row>
    <row r="664" spans="4:13" s="3" customFormat="1" x14ac:dyDescent="0.25">
      <c r="D664" s="1"/>
      <c r="E664" s="1"/>
      <c r="L664" s="1"/>
      <c r="M664" s="1"/>
    </row>
    <row r="665" spans="4:13" s="3" customFormat="1" x14ac:dyDescent="0.25">
      <c r="D665" s="1"/>
      <c r="E665" s="1"/>
      <c r="L665" s="1"/>
      <c r="M665" s="1"/>
    </row>
    <row r="666" spans="4:13" s="3" customFormat="1" x14ac:dyDescent="0.25">
      <c r="D666" s="1"/>
      <c r="E666" s="1"/>
      <c r="L666" s="1"/>
      <c r="M666" s="1"/>
    </row>
    <row r="667" spans="4:13" s="3" customFormat="1" x14ac:dyDescent="0.25">
      <c r="D667" s="1"/>
      <c r="E667" s="1"/>
      <c r="L667" s="1"/>
      <c r="M667" s="1"/>
    </row>
    <row r="668" spans="4:13" s="3" customFormat="1" x14ac:dyDescent="0.25">
      <c r="D668" s="1"/>
      <c r="E668" s="1"/>
      <c r="L668" s="1"/>
      <c r="M668" s="1"/>
    </row>
    <row r="669" spans="4:13" s="3" customFormat="1" x14ac:dyDescent="0.25">
      <c r="D669" s="1"/>
      <c r="E669" s="1"/>
      <c r="L669" s="1"/>
      <c r="M669" s="1"/>
    </row>
    <row r="670" spans="4:13" s="3" customFormat="1" x14ac:dyDescent="0.25">
      <c r="D670" s="1"/>
      <c r="E670" s="1"/>
      <c r="L670" s="1"/>
      <c r="M670" s="1"/>
    </row>
    <row r="671" spans="4:13" s="3" customFormat="1" x14ac:dyDescent="0.25">
      <c r="D671" s="1"/>
      <c r="E671" s="1"/>
      <c r="L671" s="1"/>
      <c r="M671" s="1"/>
    </row>
    <row r="672" spans="4:13" s="3" customFormat="1" x14ac:dyDescent="0.25">
      <c r="D672" s="1"/>
      <c r="E672" s="1"/>
      <c r="L672" s="1"/>
      <c r="M672" s="1"/>
    </row>
    <row r="673" spans="4:13" s="3" customFormat="1" x14ac:dyDescent="0.25">
      <c r="D673" s="1"/>
      <c r="E673" s="1"/>
      <c r="L673" s="1"/>
      <c r="M673" s="1"/>
    </row>
    <row r="674" spans="4:13" s="3" customFormat="1" x14ac:dyDescent="0.25">
      <c r="D674" s="1"/>
      <c r="E674" s="1"/>
      <c r="L674" s="1"/>
      <c r="M674" s="1"/>
    </row>
    <row r="675" spans="4:13" s="3" customFormat="1" x14ac:dyDescent="0.25">
      <c r="D675" s="1"/>
      <c r="E675" s="1"/>
      <c r="L675" s="1"/>
      <c r="M675" s="1"/>
    </row>
    <row r="676" spans="4:13" s="3" customFormat="1" x14ac:dyDescent="0.25">
      <c r="D676" s="1"/>
      <c r="E676" s="1"/>
      <c r="L676" s="1"/>
      <c r="M676" s="1"/>
    </row>
    <row r="677" spans="4:13" s="3" customFormat="1" x14ac:dyDescent="0.25">
      <c r="D677" s="1"/>
      <c r="E677" s="1"/>
      <c r="L677" s="1"/>
      <c r="M677" s="1"/>
    </row>
    <row r="678" spans="4:13" s="3" customFormat="1" x14ac:dyDescent="0.25">
      <c r="D678" s="1"/>
      <c r="E678" s="1"/>
      <c r="L678" s="1"/>
      <c r="M678" s="1"/>
    </row>
    <row r="679" spans="4:13" s="3" customFormat="1" x14ac:dyDescent="0.25">
      <c r="D679" s="1"/>
      <c r="E679" s="1"/>
      <c r="L679" s="1"/>
      <c r="M679" s="1"/>
    </row>
    <row r="680" spans="4:13" s="3" customFormat="1" x14ac:dyDescent="0.25">
      <c r="D680" s="1"/>
      <c r="E680" s="1"/>
      <c r="L680" s="1"/>
      <c r="M680" s="1"/>
    </row>
    <row r="681" spans="4:13" s="3" customFormat="1" x14ac:dyDescent="0.25">
      <c r="D681" s="1"/>
      <c r="E681" s="1"/>
      <c r="L681" s="1"/>
      <c r="M681" s="1"/>
    </row>
    <row r="682" spans="4:13" s="3" customFormat="1" x14ac:dyDescent="0.25">
      <c r="D682" s="1"/>
      <c r="E682" s="1"/>
      <c r="L682" s="1"/>
      <c r="M682" s="1"/>
    </row>
    <row r="683" spans="4:13" s="3" customFormat="1" x14ac:dyDescent="0.25">
      <c r="D683" s="1"/>
      <c r="E683" s="1"/>
      <c r="L683" s="1"/>
      <c r="M683" s="1"/>
    </row>
    <row r="684" spans="4:13" s="3" customFormat="1" x14ac:dyDescent="0.25">
      <c r="D684" s="1"/>
      <c r="E684" s="1"/>
      <c r="L684" s="1"/>
      <c r="M684" s="1"/>
    </row>
    <row r="685" spans="4:13" s="3" customFormat="1" x14ac:dyDescent="0.25">
      <c r="D685" s="1"/>
      <c r="E685" s="1"/>
      <c r="L685" s="1"/>
      <c r="M685" s="1"/>
    </row>
    <row r="686" spans="4:13" s="3" customFormat="1" x14ac:dyDescent="0.25">
      <c r="D686" s="1"/>
      <c r="E686" s="1"/>
      <c r="L686" s="1"/>
      <c r="M686" s="1"/>
    </row>
    <row r="687" spans="4:13" s="3" customFormat="1" x14ac:dyDescent="0.25">
      <c r="D687" s="1"/>
      <c r="E687" s="1"/>
      <c r="L687" s="1"/>
      <c r="M687" s="1"/>
    </row>
    <row r="688" spans="4:13" s="3" customFormat="1" x14ac:dyDescent="0.25">
      <c r="D688" s="1"/>
      <c r="E688" s="1"/>
      <c r="L688" s="1"/>
      <c r="M688" s="1"/>
    </row>
    <row r="689" spans="4:13" s="3" customFormat="1" x14ac:dyDescent="0.25">
      <c r="D689" s="1"/>
      <c r="E689" s="1"/>
      <c r="L689" s="1"/>
      <c r="M689" s="1"/>
    </row>
    <row r="690" spans="4:13" s="3" customFormat="1" x14ac:dyDescent="0.25">
      <c r="D690" s="1"/>
      <c r="E690" s="1"/>
      <c r="L690" s="1"/>
      <c r="M690" s="1"/>
    </row>
    <row r="691" spans="4:13" s="3" customFormat="1" x14ac:dyDescent="0.25">
      <c r="D691" s="1"/>
      <c r="E691" s="1"/>
      <c r="L691" s="1"/>
      <c r="M691" s="1"/>
    </row>
    <row r="692" spans="4:13" s="3" customFormat="1" x14ac:dyDescent="0.25">
      <c r="D692" s="1"/>
      <c r="E692" s="1"/>
      <c r="L692" s="1"/>
      <c r="M692" s="1"/>
    </row>
    <row r="693" spans="4:13" s="3" customFormat="1" x14ac:dyDescent="0.25">
      <c r="D693" s="1"/>
      <c r="E693" s="1"/>
      <c r="L693" s="1"/>
      <c r="M693" s="1"/>
    </row>
    <row r="694" spans="4:13" s="3" customFormat="1" x14ac:dyDescent="0.25">
      <c r="D694" s="1"/>
      <c r="E694" s="1"/>
      <c r="L694" s="1"/>
      <c r="M694" s="1"/>
    </row>
    <row r="695" spans="4:13" s="3" customFormat="1" x14ac:dyDescent="0.25">
      <c r="D695" s="1"/>
      <c r="E695" s="1"/>
      <c r="L695" s="1"/>
      <c r="M695" s="1"/>
    </row>
    <row r="696" spans="4:13" s="3" customFormat="1" x14ac:dyDescent="0.25">
      <c r="D696" s="1"/>
      <c r="E696" s="1"/>
      <c r="L696" s="1"/>
      <c r="M696" s="1"/>
    </row>
    <row r="697" spans="4:13" s="3" customFormat="1" x14ac:dyDescent="0.25">
      <c r="D697" s="1"/>
      <c r="E697" s="1"/>
      <c r="L697" s="1"/>
      <c r="M697" s="1"/>
    </row>
    <row r="698" spans="4:13" s="3" customFormat="1" x14ac:dyDescent="0.25">
      <c r="D698" s="1"/>
      <c r="E698" s="1"/>
      <c r="L698" s="1"/>
      <c r="M698" s="1"/>
    </row>
    <row r="699" spans="4:13" s="3" customFormat="1" x14ac:dyDescent="0.25">
      <c r="D699" s="1"/>
      <c r="E699" s="1"/>
      <c r="L699" s="1"/>
      <c r="M699" s="1"/>
    </row>
    <row r="700" spans="4:13" s="3" customFormat="1" x14ac:dyDescent="0.25">
      <c r="D700" s="1"/>
      <c r="E700" s="1"/>
      <c r="L700" s="1"/>
      <c r="M700" s="1"/>
    </row>
    <row r="701" spans="4:13" s="3" customFormat="1" x14ac:dyDescent="0.25">
      <c r="D701" s="1"/>
      <c r="E701" s="1"/>
      <c r="L701" s="1"/>
      <c r="M701" s="1"/>
    </row>
    <row r="702" spans="4:13" s="3" customFormat="1" x14ac:dyDescent="0.25">
      <c r="D702" s="1"/>
      <c r="E702" s="1"/>
      <c r="L702" s="1"/>
      <c r="M702" s="1"/>
    </row>
    <row r="703" spans="4:13" s="3" customFormat="1" x14ac:dyDescent="0.25">
      <c r="D703" s="1"/>
      <c r="E703" s="1"/>
      <c r="L703" s="1"/>
      <c r="M703" s="1"/>
    </row>
    <row r="704" spans="4:13" s="3" customFormat="1" x14ac:dyDescent="0.25">
      <c r="D704" s="1"/>
      <c r="E704" s="1"/>
      <c r="L704" s="1"/>
      <c r="M704" s="1"/>
    </row>
    <row r="705" spans="4:13" s="3" customFormat="1" x14ac:dyDescent="0.25">
      <c r="D705" s="1"/>
      <c r="E705" s="1"/>
      <c r="L705" s="1"/>
      <c r="M705" s="1"/>
    </row>
    <row r="706" spans="4:13" s="3" customFormat="1" x14ac:dyDescent="0.25">
      <c r="D706" s="1"/>
      <c r="E706" s="1"/>
      <c r="L706" s="1"/>
      <c r="M706" s="1"/>
    </row>
    <row r="707" spans="4:13" s="3" customFormat="1" x14ac:dyDescent="0.25">
      <c r="D707" s="1"/>
      <c r="E707" s="1"/>
      <c r="L707" s="1"/>
      <c r="M707" s="1"/>
    </row>
    <row r="708" spans="4:13" s="3" customFormat="1" x14ac:dyDescent="0.25">
      <c r="D708" s="1"/>
      <c r="E708" s="1"/>
      <c r="L708" s="1"/>
      <c r="M708" s="1"/>
    </row>
    <row r="709" spans="4:13" s="3" customFormat="1" x14ac:dyDescent="0.25">
      <c r="D709" s="1"/>
      <c r="E709" s="1"/>
      <c r="L709" s="1"/>
      <c r="M709" s="1"/>
    </row>
    <row r="710" spans="4:13" s="3" customFormat="1" x14ac:dyDescent="0.25">
      <c r="D710" s="1"/>
      <c r="E710" s="1"/>
      <c r="L710" s="1"/>
      <c r="M710" s="1"/>
    </row>
    <row r="711" spans="4:13" s="3" customFormat="1" x14ac:dyDescent="0.25">
      <c r="D711" s="1"/>
      <c r="E711" s="1"/>
      <c r="L711" s="1"/>
      <c r="M711" s="1"/>
    </row>
    <row r="712" spans="4:13" s="3" customFormat="1" x14ac:dyDescent="0.25">
      <c r="D712" s="1"/>
      <c r="E712" s="1"/>
      <c r="L712" s="1"/>
      <c r="M712" s="1"/>
    </row>
    <row r="713" spans="4:13" s="3" customFormat="1" x14ac:dyDescent="0.25">
      <c r="D713" s="1"/>
      <c r="E713" s="1"/>
      <c r="L713" s="1"/>
      <c r="M713" s="1"/>
    </row>
    <row r="714" spans="4:13" s="3" customFormat="1" x14ac:dyDescent="0.25">
      <c r="D714" s="1"/>
      <c r="E714" s="1"/>
      <c r="L714" s="1"/>
      <c r="M714" s="1"/>
    </row>
    <row r="715" spans="4:13" s="3" customFormat="1" x14ac:dyDescent="0.25">
      <c r="D715" s="1"/>
      <c r="E715" s="1"/>
      <c r="L715" s="1"/>
      <c r="M715" s="1"/>
    </row>
    <row r="716" spans="4:13" s="3" customFormat="1" x14ac:dyDescent="0.25">
      <c r="D716" s="1"/>
      <c r="E716" s="1"/>
      <c r="L716" s="1"/>
      <c r="M716" s="1"/>
    </row>
    <row r="717" spans="4:13" s="3" customFormat="1" x14ac:dyDescent="0.25">
      <c r="D717" s="1"/>
      <c r="E717" s="1"/>
      <c r="L717" s="1"/>
      <c r="M717" s="1"/>
    </row>
    <row r="718" spans="4:13" s="3" customFormat="1" x14ac:dyDescent="0.25">
      <c r="D718" s="1"/>
      <c r="E718" s="1"/>
      <c r="L718" s="1"/>
      <c r="M718" s="1"/>
    </row>
    <row r="719" spans="4:13" s="3" customFormat="1" x14ac:dyDescent="0.25">
      <c r="D719" s="1"/>
      <c r="E719" s="1"/>
      <c r="L719" s="1"/>
      <c r="M719" s="1"/>
    </row>
    <row r="720" spans="4:13" s="3" customFormat="1" x14ac:dyDescent="0.25">
      <c r="D720" s="1"/>
      <c r="E720" s="1"/>
      <c r="L720" s="1"/>
      <c r="M720" s="1"/>
    </row>
    <row r="721" spans="4:13" s="3" customFormat="1" x14ac:dyDescent="0.25">
      <c r="D721" s="1"/>
      <c r="E721" s="1"/>
      <c r="L721" s="1"/>
      <c r="M721" s="1"/>
    </row>
    <row r="722" spans="4:13" s="3" customFormat="1" x14ac:dyDescent="0.25">
      <c r="D722" s="1"/>
      <c r="E722" s="1"/>
      <c r="L722" s="1"/>
      <c r="M722" s="1"/>
    </row>
    <row r="723" spans="4:13" s="3" customFormat="1" x14ac:dyDescent="0.25">
      <c r="D723" s="1"/>
      <c r="E723" s="1"/>
      <c r="L723" s="1"/>
      <c r="M723" s="1"/>
    </row>
    <row r="724" spans="4:13" s="3" customFormat="1" x14ac:dyDescent="0.25">
      <c r="D724" s="1"/>
      <c r="E724" s="1"/>
      <c r="L724" s="1"/>
      <c r="M724" s="1"/>
    </row>
    <row r="725" spans="4:13" s="3" customFormat="1" x14ac:dyDescent="0.25">
      <c r="D725" s="1"/>
      <c r="E725" s="1"/>
      <c r="L725" s="1"/>
      <c r="M725" s="1"/>
    </row>
    <row r="726" spans="4:13" s="3" customFormat="1" x14ac:dyDescent="0.25">
      <c r="D726" s="1"/>
      <c r="E726" s="1"/>
      <c r="L726" s="1"/>
      <c r="M726" s="1"/>
    </row>
    <row r="727" spans="4:13" s="3" customFormat="1" x14ac:dyDescent="0.25">
      <c r="D727" s="1"/>
      <c r="E727" s="1"/>
      <c r="L727" s="1"/>
      <c r="M727" s="1"/>
    </row>
    <row r="728" spans="4:13" s="3" customFormat="1" x14ac:dyDescent="0.25">
      <c r="D728" s="1"/>
      <c r="E728" s="1"/>
      <c r="L728" s="1"/>
      <c r="M728" s="1"/>
    </row>
    <row r="729" spans="4:13" s="3" customFormat="1" x14ac:dyDescent="0.25">
      <c r="D729" s="1"/>
      <c r="E729" s="1"/>
      <c r="L729" s="1"/>
      <c r="M729" s="1"/>
    </row>
    <row r="730" spans="4:13" s="3" customFormat="1" x14ac:dyDescent="0.25">
      <c r="D730" s="1"/>
      <c r="E730" s="1"/>
      <c r="L730" s="1"/>
      <c r="M730" s="1"/>
    </row>
    <row r="731" spans="4:13" s="3" customFormat="1" x14ac:dyDescent="0.25">
      <c r="D731" s="1"/>
      <c r="E731" s="1"/>
      <c r="L731" s="1"/>
      <c r="M731" s="1"/>
    </row>
    <row r="732" spans="4:13" s="3" customFormat="1" x14ac:dyDescent="0.25">
      <c r="D732" s="1"/>
      <c r="E732" s="1"/>
      <c r="L732" s="1"/>
      <c r="M732" s="1"/>
    </row>
    <row r="733" spans="4:13" s="3" customFormat="1" x14ac:dyDescent="0.25">
      <c r="D733" s="1"/>
      <c r="E733" s="1"/>
      <c r="L733" s="1"/>
      <c r="M733" s="1"/>
    </row>
    <row r="734" spans="4:13" s="3" customFormat="1" x14ac:dyDescent="0.25">
      <c r="D734" s="1"/>
      <c r="E734" s="1"/>
      <c r="L734" s="1"/>
      <c r="M734" s="1"/>
    </row>
    <row r="735" spans="4:13" s="3" customFormat="1" x14ac:dyDescent="0.25">
      <c r="D735" s="1"/>
      <c r="E735" s="1"/>
      <c r="L735" s="1"/>
      <c r="M735" s="1"/>
    </row>
    <row r="736" spans="4:13" s="3" customFormat="1" x14ac:dyDescent="0.25">
      <c r="D736" s="1"/>
      <c r="E736" s="1"/>
      <c r="L736" s="1"/>
      <c r="M736" s="1"/>
    </row>
    <row r="737" spans="4:13" s="3" customFormat="1" x14ac:dyDescent="0.25">
      <c r="D737" s="1"/>
      <c r="E737" s="1"/>
      <c r="L737" s="1"/>
      <c r="M737" s="1"/>
    </row>
    <row r="738" spans="4:13" s="3" customFormat="1" x14ac:dyDescent="0.25">
      <c r="D738" s="1"/>
      <c r="E738" s="1"/>
      <c r="L738" s="1"/>
      <c r="M738" s="1"/>
    </row>
    <row r="739" spans="4:13" s="3" customFormat="1" x14ac:dyDescent="0.25">
      <c r="D739" s="1"/>
      <c r="E739" s="1"/>
      <c r="L739" s="1"/>
      <c r="M739" s="1"/>
    </row>
    <row r="740" spans="4:13" s="3" customFormat="1" x14ac:dyDescent="0.25">
      <c r="D740" s="1"/>
      <c r="E740" s="1"/>
      <c r="L740" s="1"/>
      <c r="M740" s="1"/>
    </row>
    <row r="741" spans="4:13" s="3" customFormat="1" x14ac:dyDescent="0.25">
      <c r="D741" s="1"/>
      <c r="E741" s="1"/>
      <c r="L741" s="1"/>
      <c r="M741" s="1"/>
    </row>
    <row r="742" spans="4:13" s="3" customFormat="1" x14ac:dyDescent="0.25">
      <c r="D742" s="1"/>
      <c r="E742" s="1"/>
      <c r="L742" s="1"/>
      <c r="M742" s="1"/>
    </row>
    <row r="743" spans="4:13" s="3" customFormat="1" x14ac:dyDescent="0.25">
      <c r="D743" s="1"/>
      <c r="E743" s="1"/>
      <c r="L743" s="1"/>
      <c r="M743" s="1"/>
    </row>
    <row r="744" spans="4:13" s="3" customFormat="1" x14ac:dyDescent="0.25">
      <c r="D744" s="1"/>
      <c r="E744" s="1"/>
      <c r="L744" s="1"/>
      <c r="M744" s="1"/>
    </row>
    <row r="745" spans="4:13" s="3" customFormat="1" x14ac:dyDescent="0.25">
      <c r="D745" s="1"/>
      <c r="E745" s="1"/>
      <c r="L745" s="1"/>
      <c r="M745" s="1"/>
    </row>
    <row r="746" spans="4:13" s="3" customFormat="1" x14ac:dyDescent="0.25">
      <c r="D746" s="1"/>
      <c r="E746" s="1"/>
      <c r="L746" s="1"/>
      <c r="M746" s="1"/>
    </row>
    <row r="747" spans="4:13" s="3" customFormat="1" x14ac:dyDescent="0.25">
      <c r="D747" s="1"/>
      <c r="E747" s="1"/>
      <c r="L747" s="1"/>
      <c r="M747" s="1"/>
    </row>
    <row r="748" spans="4:13" s="3" customFormat="1" x14ac:dyDescent="0.25">
      <c r="D748" s="1"/>
      <c r="E748" s="1"/>
      <c r="L748" s="1"/>
      <c r="M748" s="1"/>
    </row>
    <row r="749" spans="4:13" s="3" customFormat="1" x14ac:dyDescent="0.25">
      <c r="D749" s="1"/>
      <c r="E749" s="1"/>
      <c r="L749" s="1"/>
      <c r="M749" s="1"/>
    </row>
    <row r="750" spans="4:13" s="3" customFormat="1" x14ac:dyDescent="0.25">
      <c r="D750" s="1"/>
      <c r="E750" s="1"/>
      <c r="L750" s="1"/>
      <c r="M750" s="1"/>
    </row>
    <row r="751" spans="4:13" s="3" customFormat="1" x14ac:dyDescent="0.25">
      <c r="D751" s="1"/>
      <c r="E751" s="1"/>
      <c r="L751" s="1"/>
      <c r="M751" s="1"/>
    </row>
    <row r="752" spans="4:13" s="3" customFormat="1" x14ac:dyDescent="0.25">
      <c r="D752" s="1"/>
      <c r="E752" s="1"/>
      <c r="L752" s="1"/>
      <c r="M752" s="1"/>
    </row>
    <row r="753" spans="4:13" s="3" customFormat="1" x14ac:dyDescent="0.25">
      <c r="D753" s="1"/>
      <c r="E753" s="1"/>
      <c r="L753" s="1"/>
      <c r="M753" s="1"/>
    </row>
    <row r="754" spans="4:13" s="3" customFormat="1" x14ac:dyDescent="0.25">
      <c r="D754" s="1"/>
      <c r="E754" s="1"/>
      <c r="L754" s="1"/>
      <c r="M754" s="1"/>
    </row>
    <row r="755" spans="4:13" s="3" customFormat="1" x14ac:dyDescent="0.25">
      <c r="D755" s="1"/>
      <c r="E755" s="1"/>
      <c r="L755" s="1"/>
      <c r="M755" s="1"/>
    </row>
    <row r="756" spans="4:13" s="3" customFormat="1" x14ac:dyDescent="0.25">
      <c r="D756" s="1"/>
      <c r="E756" s="1"/>
      <c r="L756" s="1"/>
      <c r="M756" s="1"/>
    </row>
    <row r="757" spans="4:13" s="3" customFormat="1" x14ac:dyDescent="0.25">
      <c r="D757" s="1"/>
      <c r="E757" s="1"/>
      <c r="L757" s="1"/>
      <c r="M757" s="1"/>
    </row>
    <row r="758" spans="4:13" s="3" customFormat="1" x14ac:dyDescent="0.25">
      <c r="D758" s="1"/>
      <c r="E758" s="1"/>
      <c r="L758" s="1"/>
      <c r="M758" s="1"/>
    </row>
    <row r="759" spans="4:13" s="3" customFormat="1" x14ac:dyDescent="0.25">
      <c r="D759" s="1"/>
      <c r="E759" s="1"/>
      <c r="L759" s="1"/>
      <c r="M759" s="1"/>
    </row>
    <row r="760" spans="4:13" s="3" customFormat="1" x14ac:dyDescent="0.25">
      <c r="D760" s="1"/>
      <c r="E760" s="1"/>
      <c r="L760" s="1"/>
      <c r="M760" s="1"/>
    </row>
    <row r="761" spans="4:13" s="3" customFormat="1" x14ac:dyDescent="0.25">
      <c r="D761" s="1"/>
      <c r="E761" s="1"/>
      <c r="L761" s="1"/>
      <c r="M761" s="1"/>
    </row>
    <row r="762" spans="4:13" s="3" customFormat="1" x14ac:dyDescent="0.25">
      <c r="D762" s="1"/>
      <c r="E762" s="1"/>
      <c r="L762" s="1"/>
      <c r="M762" s="1"/>
    </row>
    <row r="763" spans="4:13" s="3" customFormat="1" x14ac:dyDescent="0.25">
      <c r="D763" s="1"/>
      <c r="E763" s="1"/>
      <c r="L763" s="1"/>
      <c r="M763" s="1"/>
    </row>
    <row r="764" spans="4:13" s="3" customFormat="1" x14ac:dyDescent="0.25">
      <c r="D764" s="1"/>
      <c r="E764" s="1"/>
      <c r="L764" s="1"/>
      <c r="M764" s="1"/>
    </row>
    <row r="765" spans="4:13" s="3" customFormat="1" x14ac:dyDescent="0.25">
      <c r="D765" s="1"/>
      <c r="E765" s="1"/>
      <c r="L765" s="1"/>
      <c r="M765" s="1"/>
    </row>
    <row r="766" spans="4:13" s="3" customFormat="1" x14ac:dyDescent="0.25">
      <c r="D766" s="1"/>
      <c r="E766" s="1"/>
      <c r="L766" s="1"/>
      <c r="M766" s="1"/>
    </row>
    <row r="767" spans="4:13" s="3" customFormat="1" x14ac:dyDescent="0.25">
      <c r="D767" s="1"/>
      <c r="E767" s="1"/>
      <c r="L767" s="1"/>
      <c r="M767" s="1"/>
    </row>
    <row r="768" spans="4:13" s="3" customFormat="1" x14ac:dyDescent="0.25">
      <c r="D768" s="1"/>
      <c r="E768" s="1"/>
      <c r="L768" s="1"/>
      <c r="M768" s="1"/>
    </row>
    <row r="769" spans="4:13" s="3" customFormat="1" x14ac:dyDescent="0.25">
      <c r="D769" s="1"/>
      <c r="E769" s="1"/>
      <c r="L769" s="1"/>
      <c r="M769" s="1"/>
    </row>
    <row r="770" spans="4:13" s="3" customFormat="1" x14ac:dyDescent="0.25">
      <c r="D770" s="1"/>
      <c r="E770" s="1"/>
      <c r="L770" s="1"/>
      <c r="M770" s="1"/>
    </row>
    <row r="771" spans="4:13" s="3" customFormat="1" x14ac:dyDescent="0.25">
      <c r="D771" s="1"/>
      <c r="E771" s="1"/>
      <c r="L771" s="1"/>
      <c r="M771" s="1"/>
    </row>
    <row r="772" spans="4:13" s="3" customFormat="1" x14ac:dyDescent="0.25">
      <c r="D772" s="1"/>
      <c r="E772" s="1"/>
      <c r="L772" s="1"/>
      <c r="M772" s="1"/>
    </row>
    <row r="773" spans="4:13" s="3" customFormat="1" x14ac:dyDescent="0.25">
      <c r="D773" s="1"/>
      <c r="E773" s="1"/>
      <c r="L773" s="1"/>
      <c r="M773" s="1"/>
    </row>
    <row r="774" spans="4:13" s="3" customFormat="1" x14ac:dyDescent="0.25">
      <c r="D774" s="1"/>
      <c r="E774" s="1"/>
      <c r="L774" s="1"/>
      <c r="M774" s="1"/>
    </row>
    <row r="775" spans="4:13" s="3" customFormat="1" x14ac:dyDescent="0.25">
      <c r="D775" s="1"/>
      <c r="E775" s="1"/>
      <c r="L775" s="1"/>
      <c r="M775" s="1"/>
    </row>
    <row r="776" spans="4:13" s="3" customFormat="1" x14ac:dyDescent="0.25">
      <c r="D776" s="1"/>
      <c r="E776" s="1"/>
      <c r="L776" s="1"/>
      <c r="M776" s="1"/>
    </row>
    <row r="777" spans="4:13" s="3" customFormat="1" x14ac:dyDescent="0.25">
      <c r="D777" s="1"/>
      <c r="E777" s="1"/>
      <c r="L777" s="1"/>
      <c r="M777" s="1"/>
    </row>
    <row r="778" spans="4:13" s="3" customFormat="1" x14ac:dyDescent="0.25">
      <c r="D778" s="1"/>
      <c r="E778" s="1"/>
      <c r="L778" s="1"/>
      <c r="M778" s="1"/>
    </row>
    <row r="779" spans="4:13" s="3" customFormat="1" x14ac:dyDescent="0.25">
      <c r="D779" s="1"/>
      <c r="E779" s="1"/>
      <c r="L779" s="1"/>
      <c r="M779" s="1"/>
    </row>
    <row r="780" spans="4:13" s="3" customFormat="1" x14ac:dyDescent="0.25">
      <c r="D780" s="1"/>
      <c r="E780" s="1"/>
      <c r="L780" s="1"/>
      <c r="M780" s="1"/>
    </row>
    <row r="781" spans="4:13" s="3" customFormat="1" x14ac:dyDescent="0.25">
      <c r="D781" s="1"/>
      <c r="E781" s="1"/>
      <c r="L781" s="1"/>
      <c r="M781" s="1"/>
    </row>
    <row r="782" spans="4:13" s="3" customFormat="1" x14ac:dyDescent="0.25">
      <c r="D782" s="1"/>
      <c r="E782" s="1"/>
      <c r="L782" s="1"/>
      <c r="M782" s="1"/>
    </row>
    <row r="783" spans="4:13" s="3" customFormat="1" x14ac:dyDescent="0.25">
      <c r="D783" s="1"/>
      <c r="E783" s="1"/>
      <c r="L783" s="1"/>
      <c r="M783" s="1"/>
    </row>
    <row r="784" spans="4:13" s="3" customFormat="1" x14ac:dyDescent="0.25">
      <c r="D784" s="1"/>
      <c r="E784" s="1"/>
      <c r="L784" s="1"/>
      <c r="M784" s="1"/>
    </row>
    <row r="785" spans="4:13" s="3" customFormat="1" x14ac:dyDescent="0.25">
      <c r="D785" s="1"/>
      <c r="E785" s="1"/>
      <c r="L785" s="1"/>
      <c r="M785" s="1"/>
    </row>
    <row r="786" spans="4:13" s="3" customFormat="1" x14ac:dyDescent="0.25">
      <c r="D786" s="1"/>
      <c r="E786" s="1"/>
      <c r="L786" s="1"/>
      <c r="M786" s="1"/>
    </row>
    <row r="787" spans="4:13" s="3" customFormat="1" x14ac:dyDescent="0.25">
      <c r="D787" s="1"/>
      <c r="E787" s="1"/>
      <c r="L787" s="1"/>
      <c r="M787" s="1"/>
    </row>
    <row r="788" spans="4:13" s="3" customFormat="1" x14ac:dyDescent="0.25">
      <c r="D788" s="1"/>
      <c r="E788" s="1"/>
      <c r="L788" s="1"/>
      <c r="M788" s="1"/>
    </row>
    <row r="789" spans="4:13" s="3" customFormat="1" x14ac:dyDescent="0.25">
      <c r="D789" s="1"/>
      <c r="E789" s="1"/>
      <c r="L789" s="1"/>
      <c r="M789" s="1"/>
    </row>
    <row r="790" spans="4:13" s="3" customFormat="1" x14ac:dyDescent="0.25">
      <c r="D790" s="1"/>
      <c r="E790" s="1"/>
      <c r="L790" s="1"/>
      <c r="M790" s="1"/>
    </row>
    <row r="791" spans="4:13" s="3" customFormat="1" x14ac:dyDescent="0.25">
      <c r="D791" s="1"/>
      <c r="E791" s="1"/>
      <c r="L791" s="1"/>
      <c r="M791" s="1"/>
    </row>
    <row r="792" spans="4:13" s="3" customFormat="1" x14ac:dyDescent="0.25">
      <c r="D792" s="1"/>
      <c r="E792" s="1"/>
      <c r="L792" s="1"/>
      <c r="M792" s="1"/>
    </row>
    <row r="793" spans="4:13" s="3" customFormat="1" x14ac:dyDescent="0.25">
      <c r="D793" s="1"/>
      <c r="E793" s="1"/>
      <c r="L793" s="1"/>
      <c r="M793" s="1"/>
    </row>
    <row r="794" spans="4:13" s="3" customFormat="1" x14ac:dyDescent="0.25">
      <c r="D794" s="1"/>
      <c r="E794" s="1"/>
      <c r="L794" s="1"/>
      <c r="M794" s="1"/>
    </row>
    <row r="795" spans="4:13" s="3" customFormat="1" x14ac:dyDescent="0.25">
      <c r="D795" s="1"/>
      <c r="E795" s="1"/>
      <c r="L795" s="1"/>
      <c r="M795" s="1"/>
    </row>
    <row r="796" spans="4:13" s="3" customFormat="1" x14ac:dyDescent="0.25">
      <c r="D796" s="1"/>
      <c r="E796" s="1"/>
      <c r="L796" s="1"/>
      <c r="M796" s="1"/>
    </row>
    <row r="797" spans="4:13" s="3" customFormat="1" x14ac:dyDescent="0.25">
      <c r="D797" s="1"/>
      <c r="E797" s="1"/>
      <c r="L797" s="1"/>
      <c r="M797" s="1"/>
    </row>
    <row r="798" spans="4:13" s="3" customFormat="1" x14ac:dyDescent="0.25">
      <c r="D798" s="1"/>
      <c r="E798" s="1"/>
      <c r="L798" s="1"/>
      <c r="M798" s="1"/>
    </row>
    <row r="799" spans="4:13" s="3" customFormat="1" x14ac:dyDescent="0.25">
      <c r="D799" s="1"/>
      <c r="E799" s="1"/>
      <c r="L799" s="1"/>
      <c r="M799" s="1"/>
    </row>
    <row r="800" spans="4:13" s="3" customFormat="1" x14ac:dyDescent="0.25">
      <c r="D800" s="1"/>
      <c r="E800" s="1"/>
      <c r="L800" s="1"/>
      <c r="M800" s="1"/>
    </row>
    <row r="801" spans="4:13" s="3" customFormat="1" x14ac:dyDescent="0.25">
      <c r="D801" s="1"/>
      <c r="E801" s="1"/>
      <c r="L801" s="1"/>
      <c r="M801" s="1"/>
    </row>
    <row r="802" spans="4:13" s="3" customFormat="1" x14ac:dyDescent="0.25">
      <c r="D802" s="1"/>
      <c r="E802" s="1"/>
      <c r="L802" s="1"/>
      <c r="M802" s="1"/>
    </row>
    <row r="803" spans="4:13" s="3" customFormat="1" x14ac:dyDescent="0.25">
      <c r="D803" s="1"/>
      <c r="E803" s="1"/>
      <c r="L803" s="1"/>
      <c r="M803" s="1"/>
    </row>
    <row r="804" spans="4:13" s="3" customFormat="1" x14ac:dyDescent="0.25">
      <c r="D804" s="1"/>
      <c r="E804" s="1"/>
      <c r="L804" s="1"/>
      <c r="M804" s="1"/>
    </row>
    <row r="805" spans="4:13" s="3" customFormat="1" x14ac:dyDescent="0.25">
      <c r="D805" s="1"/>
      <c r="E805" s="1"/>
      <c r="L805" s="1"/>
      <c r="M805" s="1"/>
    </row>
    <row r="806" spans="4:13" s="3" customFormat="1" x14ac:dyDescent="0.25">
      <c r="D806" s="1"/>
      <c r="E806" s="1"/>
      <c r="L806" s="1"/>
      <c r="M806" s="1"/>
    </row>
    <row r="807" spans="4:13" s="3" customFormat="1" x14ac:dyDescent="0.25">
      <c r="D807" s="1"/>
      <c r="E807" s="1"/>
      <c r="L807" s="1"/>
      <c r="M807" s="1"/>
    </row>
    <row r="808" spans="4:13" s="3" customFormat="1" x14ac:dyDescent="0.25">
      <c r="D808" s="1"/>
      <c r="E808" s="1"/>
      <c r="L808" s="1"/>
      <c r="M808" s="1"/>
    </row>
    <row r="809" spans="4:13" s="3" customFormat="1" x14ac:dyDescent="0.25">
      <c r="D809" s="1"/>
      <c r="E809" s="1"/>
      <c r="L809" s="1"/>
      <c r="M809" s="1"/>
    </row>
    <row r="810" spans="4:13" s="3" customFormat="1" x14ac:dyDescent="0.25">
      <c r="D810" s="1"/>
      <c r="E810" s="1"/>
      <c r="L810" s="1"/>
      <c r="M810" s="1"/>
    </row>
    <row r="811" spans="4:13" s="3" customFormat="1" x14ac:dyDescent="0.25">
      <c r="D811" s="1"/>
      <c r="E811" s="1"/>
      <c r="L811" s="1"/>
      <c r="M811" s="1"/>
    </row>
    <row r="812" spans="4:13" s="3" customFormat="1" x14ac:dyDescent="0.25">
      <c r="D812" s="1"/>
      <c r="E812" s="1"/>
      <c r="L812" s="1"/>
      <c r="M812" s="1"/>
    </row>
    <row r="813" spans="4:13" s="3" customFormat="1" x14ac:dyDescent="0.25">
      <c r="D813" s="1"/>
      <c r="E813" s="1"/>
      <c r="L813" s="1"/>
      <c r="M813" s="1"/>
    </row>
    <row r="814" spans="4:13" s="3" customFormat="1" x14ac:dyDescent="0.25">
      <c r="D814" s="1"/>
      <c r="E814" s="1"/>
      <c r="L814" s="1"/>
      <c r="M814" s="1"/>
    </row>
    <row r="815" spans="4:13" s="3" customFormat="1" x14ac:dyDescent="0.25">
      <c r="D815" s="1"/>
      <c r="E815" s="1"/>
      <c r="L815" s="1"/>
      <c r="M815" s="1"/>
    </row>
    <row r="816" spans="4:13" s="3" customFormat="1" x14ac:dyDescent="0.25">
      <c r="D816" s="1"/>
      <c r="E816" s="1"/>
      <c r="L816" s="1"/>
      <c r="M816" s="1"/>
    </row>
    <row r="817" spans="4:13" s="3" customFormat="1" x14ac:dyDescent="0.25">
      <c r="D817" s="1"/>
      <c r="E817" s="1"/>
      <c r="L817" s="1"/>
      <c r="M817" s="1"/>
    </row>
    <row r="818" spans="4:13" s="3" customFormat="1" x14ac:dyDescent="0.25">
      <c r="D818" s="1"/>
      <c r="E818" s="1"/>
      <c r="L818" s="1"/>
      <c r="M818" s="1"/>
    </row>
    <row r="819" spans="4:13" s="3" customFormat="1" x14ac:dyDescent="0.25">
      <c r="D819" s="1"/>
      <c r="E819" s="1"/>
      <c r="L819" s="1"/>
      <c r="M819" s="1"/>
    </row>
    <row r="820" spans="4:13" s="3" customFormat="1" x14ac:dyDescent="0.25">
      <c r="D820" s="1"/>
      <c r="E820" s="1"/>
      <c r="L820" s="1"/>
      <c r="M820" s="1"/>
    </row>
    <row r="821" spans="4:13" s="3" customFormat="1" x14ac:dyDescent="0.25">
      <c r="D821" s="1"/>
      <c r="E821" s="1"/>
      <c r="L821" s="1"/>
      <c r="M821" s="1"/>
    </row>
    <row r="822" spans="4:13" s="3" customFormat="1" x14ac:dyDescent="0.25">
      <c r="D822" s="1"/>
      <c r="E822" s="1"/>
      <c r="L822" s="1"/>
      <c r="M822" s="1"/>
    </row>
    <row r="823" spans="4:13" s="3" customFormat="1" x14ac:dyDescent="0.25">
      <c r="D823" s="1"/>
      <c r="E823" s="1"/>
      <c r="L823" s="1"/>
      <c r="M823" s="1"/>
    </row>
    <row r="824" spans="4:13" s="3" customFormat="1" x14ac:dyDescent="0.25">
      <c r="D824" s="1"/>
      <c r="E824" s="1"/>
      <c r="L824" s="1"/>
      <c r="M824" s="1"/>
    </row>
    <row r="825" spans="4:13" s="3" customFormat="1" x14ac:dyDescent="0.25">
      <c r="D825" s="1"/>
      <c r="E825" s="1"/>
      <c r="L825" s="1"/>
      <c r="M825" s="1"/>
    </row>
    <row r="826" spans="4:13" s="3" customFormat="1" x14ac:dyDescent="0.25">
      <c r="D826" s="1"/>
      <c r="E826" s="1"/>
      <c r="L826" s="1"/>
      <c r="M826" s="1"/>
    </row>
    <row r="827" spans="4:13" s="3" customFormat="1" x14ac:dyDescent="0.25">
      <c r="D827" s="1"/>
      <c r="E827" s="1"/>
      <c r="L827" s="1"/>
      <c r="M827" s="1"/>
    </row>
    <row r="828" spans="4:13" s="3" customFormat="1" x14ac:dyDescent="0.25">
      <c r="D828" s="1"/>
      <c r="E828" s="1"/>
      <c r="L828" s="1"/>
      <c r="M828" s="1"/>
    </row>
    <row r="829" spans="4:13" s="3" customFormat="1" x14ac:dyDescent="0.25">
      <c r="D829" s="1"/>
      <c r="E829" s="1"/>
      <c r="L829" s="1"/>
      <c r="M829" s="1"/>
    </row>
    <row r="830" spans="4:13" s="3" customFormat="1" x14ac:dyDescent="0.25">
      <c r="D830" s="1"/>
      <c r="E830" s="1"/>
      <c r="L830" s="1"/>
      <c r="M830" s="1"/>
    </row>
    <row r="831" spans="4:13" s="3" customFormat="1" x14ac:dyDescent="0.25">
      <c r="D831" s="1"/>
      <c r="E831" s="1"/>
      <c r="L831" s="1"/>
      <c r="M831" s="1"/>
    </row>
    <row r="832" spans="4:13" s="3" customFormat="1" x14ac:dyDescent="0.25">
      <c r="D832" s="1"/>
      <c r="E832" s="1"/>
      <c r="L832" s="1"/>
      <c r="M832" s="1"/>
    </row>
    <row r="833" spans="4:13" s="3" customFormat="1" x14ac:dyDescent="0.25">
      <c r="D833" s="1"/>
      <c r="E833" s="1"/>
      <c r="L833" s="1"/>
      <c r="M833" s="1"/>
    </row>
    <row r="834" spans="4:13" s="3" customFormat="1" x14ac:dyDescent="0.25">
      <c r="D834" s="1"/>
      <c r="E834" s="1"/>
      <c r="L834" s="1"/>
      <c r="M834" s="1"/>
    </row>
    <row r="835" spans="4:13" s="3" customFormat="1" x14ac:dyDescent="0.25">
      <c r="D835" s="1"/>
      <c r="E835" s="1"/>
      <c r="L835" s="1"/>
      <c r="M835" s="1"/>
    </row>
    <row r="836" spans="4:13" s="3" customFormat="1" x14ac:dyDescent="0.25">
      <c r="D836" s="1"/>
      <c r="E836" s="1"/>
      <c r="L836" s="1"/>
      <c r="M836" s="1"/>
    </row>
    <row r="837" spans="4:13" s="3" customFormat="1" x14ac:dyDescent="0.25">
      <c r="D837" s="1"/>
      <c r="E837" s="1"/>
      <c r="L837" s="1"/>
      <c r="M837" s="1"/>
    </row>
    <row r="838" spans="4:13" s="3" customFormat="1" x14ac:dyDescent="0.25">
      <c r="D838" s="1"/>
      <c r="E838" s="1"/>
      <c r="L838" s="1"/>
      <c r="M838" s="1"/>
    </row>
    <row r="839" spans="4:13" s="3" customFormat="1" x14ac:dyDescent="0.25">
      <c r="D839" s="1"/>
      <c r="E839" s="1"/>
      <c r="L839" s="1"/>
      <c r="M839" s="1"/>
    </row>
    <row r="840" spans="4:13" s="3" customFormat="1" x14ac:dyDescent="0.25">
      <c r="D840" s="1"/>
      <c r="E840" s="1"/>
      <c r="L840" s="1"/>
      <c r="M840" s="1"/>
    </row>
    <row r="841" spans="4:13" s="3" customFormat="1" x14ac:dyDescent="0.25">
      <c r="D841" s="1"/>
      <c r="E841" s="1"/>
      <c r="L841" s="1"/>
      <c r="M841" s="1"/>
    </row>
    <row r="842" spans="4:13" s="3" customFormat="1" x14ac:dyDescent="0.25">
      <c r="D842" s="1"/>
      <c r="E842" s="1"/>
      <c r="L842" s="1"/>
      <c r="M842" s="1"/>
    </row>
    <row r="843" spans="4:13" s="3" customFormat="1" x14ac:dyDescent="0.25">
      <c r="D843" s="1"/>
      <c r="E843" s="1"/>
      <c r="L843" s="1"/>
      <c r="M843" s="1"/>
    </row>
    <row r="844" spans="4:13" s="3" customFormat="1" x14ac:dyDescent="0.25">
      <c r="D844" s="1"/>
      <c r="E844" s="1"/>
      <c r="L844" s="1"/>
      <c r="M844" s="1"/>
    </row>
    <row r="845" spans="4:13" s="3" customFormat="1" x14ac:dyDescent="0.25">
      <c r="D845" s="1"/>
      <c r="E845" s="1"/>
      <c r="L845" s="1"/>
      <c r="M845" s="1"/>
    </row>
    <row r="846" spans="4:13" s="3" customFormat="1" x14ac:dyDescent="0.25">
      <c r="D846" s="1"/>
      <c r="E846" s="1"/>
      <c r="L846" s="1"/>
      <c r="M846" s="1"/>
    </row>
    <row r="847" spans="4:13" s="3" customFormat="1" x14ac:dyDescent="0.25">
      <c r="D847" s="1"/>
      <c r="E847" s="1"/>
      <c r="L847" s="1"/>
      <c r="M847" s="1"/>
    </row>
    <row r="848" spans="4:13" s="3" customFormat="1" x14ac:dyDescent="0.25">
      <c r="D848" s="1"/>
      <c r="E848" s="1"/>
      <c r="L848" s="1"/>
      <c r="M848" s="1"/>
    </row>
    <row r="849" spans="4:13" s="3" customFormat="1" x14ac:dyDescent="0.25">
      <c r="D849" s="1"/>
      <c r="E849" s="1"/>
      <c r="L849" s="1"/>
      <c r="M849" s="1"/>
    </row>
    <row r="850" spans="4:13" s="3" customFormat="1" x14ac:dyDescent="0.25">
      <c r="D850" s="1"/>
      <c r="E850" s="1"/>
      <c r="L850" s="1"/>
      <c r="M850" s="1"/>
    </row>
    <row r="851" spans="4:13" s="3" customFormat="1" x14ac:dyDescent="0.25">
      <c r="D851" s="1"/>
      <c r="E851" s="1"/>
      <c r="L851" s="1"/>
      <c r="M851" s="1"/>
    </row>
    <row r="852" spans="4:13" s="3" customFormat="1" x14ac:dyDescent="0.25">
      <c r="D852" s="1"/>
      <c r="E852" s="1"/>
      <c r="L852" s="1"/>
      <c r="M852" s="1"/>
    </row>
    <row r="853" spans="4:13" s="3" customFormat="1" x14ac:dyDescent="0.25">
      <c r="D853" s="1"/>
      <c r="E853" s="1"/>
      <c r="L853" s="1"/>
      <c r="M853" s="1"/>
    </row>
    <row r="854" spans="4:13" s="3" customFormat="1" x14ac:dyDescent="0.25">
      <c r="D854" s="1"/>
      <c r="E854" s="1"/>
      <c r="L854" s="1"/>
      <c r="M854" s="1"/>
    </row>
    <row r="855" spans="4:13" s="3" customFormat="1" x14ac:dyDescent="0.25">
      <c r="D855" s="1"/>
      <c r="E855" s="1"/>
      <c r="L855" s="1"/>
      <c r="M855" s="1"/>
    </row>
    <row r="856" spans="4:13" s="3" customFormat="1" x14ac:dyDescent="0.25">
      <c r="D856" s="1"/>
      <c r="E856" s="1"/>
      <c r="L856" s="1"/>
      <c r="M856" s="1"/>
    </row>
    <row r="857" spans="4:13" s="3" customFormat="1" x14ac:dyDescent="0.25">
      <c r="D857" s="1"/>
      <c r="E857" s="1"/>
      <c r="L857" s="1"/>
      <c r="M857" s="1"/>
    </row>
    <row r="858" spans="4:13" s="3" customFormat="1" x14ac:dyDescent="0.25">
      <c r="D858" s="1"/>
      <c r="E858" s="1"/>
      <c r="L858" s="1"/>
      <c r="M858" s="1"/>
    </row>
    <row r="859" spans="4:13" s="3" customFormat="1" x14ac:dyDescent="0.25">
      <c r="D859" s="1"/>
      <c r="E859" s="1"/>
      <c r="L859" s="1"/>
      <c r="M859" s="1"/>
    </row>
    <row r="860" spans="4:13" s="3" customFormat="1" x14ac:dyDescent="0.25">
      <c r="D860" s="1"/>
      <c r="E860" s="1"/>
      <c r="L860" s="1"/>
      <c r="M860" s="1"/>
    </row>
    <row r="861" spans="4:13" s="3" customFormat="1" x14ac:dyDescent="0.25">
      <c r="D861" s="1"/>
      <c r="E861" s="1"/>
      <c r="L861" s="1"/>
      <c r="M861" s="1"/>
    </row>
    <row r="862" spans="4:13" s="3" customFormat="1" x14ac:dyDescent="0.25">
      <c r="D862" s="1"/>
      <c r="E862" s="1"/>
      <c r="L862" s="1"/>
      <c r="M862" s="1"/>
    </row>
    <row r="863" spans="4:13" s="3" customFormat="1" x14ac:dyDescent="0.25">
      <c r="D863" s="1"/>
      <c r="E863" s="1"/>
      <c r="L863" s="1"/>
      <c r="M863" s="1"/>
    </row>
    <row r="864" spans="4:13" s="3" customFormat="1" x14ac:dyDescent="0.25">
      <c r="D864" s="1"/>
      <c r="E864" s="1"/>
      <c r="L864" s="1"/>
      <c r="M864" s="1"/>
    </row>
    <row r="865" spans="4:13" s="3" customFormat="1" x14ac:dyDescent="0.25">
      <c r="D865" s="1"/>
      <c r="E865" s="1"/>
      <c r="L865" s="1"/>
      <c r="M865" s="1"/>
    </row>
    <row r="866" spans="4:13" s="3" customFormat="1" x14ac:dyDescent="0.25">
      <c r="D866" s="1"/>
      <c r="E866" s="1"/>
      <c r="L866" s="1"/>
      <c r="M866" s="1"/>
    </row>
    <row r="867" spans="4:13" s="3" customFormat="1" x14ac:dyDescent="0.25">
      <c r="D867" s="1"/>
      <c r="E867" s="1"/>
      <c r="L867" s="1"/>
      <c r="M867" s="1"/>
    </row>
    <row r="868" spans="4:13" s="3" customFormat="1" x14ac:dyDescent="0.25">
      <c r="D868" s="1"/>
      <c r="E868" s="1"/>
      <c r="L868" s="1"/>
      <c r="M868" s="1"/>
    </row>
    <row r="869" spans="4:13" s="3" customFormat="1" x14ac:dyDescent="0.25">
      <c r="D869" s="1"/>
      <c r="E869" s="1"/>
      <c r="L869" s="1"/>
      <c r="M869" s="1"/>
    </row>
    <row r="870" spans="4:13" s="3" customFormat="1" x14ac:dyDescent="0.25">
      <c r="D870" s="1"/>
      <c r="E870" s="1"/>
      <c r="L870" s="1"/>
      <c r="M870" s="1"/>
    </row>
    <row r="871" spans="4:13" s="3" customFormat="1" x14ac:dyDescent="0.25">
      <c r="D871" s="1"/>
      <c r="E871" s="1"/>
      <c r="L871" s="1"/>
      <c r="M871" s="1"/>
    </row>
    <row r="872" spans="4:13" s="3" customFormat="1" x14ac:dyDescent="0.25">
      <c r="D872" s="1"/>
      <c r="E872" s="1"/>
      <c r="L872" s="1"/>
      <c r="M872" s="1"/>
    </row>
    <row r="873" spans="4:13" s="3" customFormat="1" x14ac:dyDescent="0.25">
      <c r="D873" s="1"/>
      <c r="E873" s="1"/>
      <c r="L873" s="1"/>
      <c r="M873" s="1"/>
    </row>
    <row r="874" spans="4:13" s="3" customFormat="1" x14ac:dyDescent="0.25">
      <c r="D874" s="1"/>
      <c r="E874" s="1"/>
      <c r="L874" s="1"/>
      <c r="M874" s="1"/>
    </row>
    <row r="875" spans="4:13" s="3" customFormat="1" x14ac:dyDescent="0.25">
      <c r="D875" s="1"/>
      <c r="E875" s="1"/>
      <c r="L875" s="1"/>
      <c r="M875" s="1"/>
    </row>
    <row r="876" spans="4:13" s="3" customFormat="1" x14ac:dyDescent="0.25">
      <c r="D876" s="1"/>
      <c r="E876" s="1"/>
      <c r="L876" s="1"/>
      <c r="M876" s="1"/>
    </row>
    <row r="877" spans="4:13" s="3" customFormat="1" x14ac:dyDescent="0.25">
      <c r="D877" s="1"/>
      <c r="E877" s="1"/>
      <c r="L877" s="1"/>
      <c r="M877" s="1"/>
    </row>
    <row r="878" spans="4:13" s="3" customFormat="1" x14ac:dyDescent="0.25">
      <c r="D878" s="1"/>
      <c r="E878" s="1"/>
      <c r="L878" s="1"/>
      <c r="M878" s="1"/>
    </row>
    <row r="879" spans="4:13" s="3" customFormat="1" x14ac:dyDescent="0.25">
      <c r="D879" s="1"/>
      <c r="E879" s="1"/>
      <c r="L879" s="1"/>
      <c r="M879" s="1"/>
    </row>
    <row r="880" spans="4:13" s="3" customFormat="1" x14ac:dyDescent="0.25">
      <c r="D880" s="1"/>
      <c r="E880" s="1"/>
      <c r="L880" s="1"/>
      <c r="M880" s="1"/>
    </row>
    <row r="881" spans="4:13" s="3" customFormat="1" x14ac:dyDescent="0.25">
      <c r="D881" s="1"/>
      <c r="E881" s="1"/>
      <c r="L881" s="1"/>
      <c r="M881" s="1"/>
    </row>
    <row r="882" spans="4:13" s="3" customFormat="1" x14ac:dyDescent="0.25">
      <c r="D882" s="1"/>
      <c r="E882" s="1"/>
      <c r="L882" s="1"/>
      <c r="M882" s="1"/>
    </row>
    <row r="883" spans="4:13" s="3" customFormat="1" x14ac:dyDescent="0.25">
      <c r="D883" s="1"/>
      <c r="E883" s="1"/>
      <c r="L883" s="1"/>
      <c r="M883" s="1"/>
    </row>
    <row r="884" spans="4:13" s="3" customFormat="1" x14ac:dyDescent="0.25">
      <c r="D884" s="1"/>
      <c r="E884" s="1"/>
      <c r="L884" s="1"/>
      <c r="M884" s="1"/>
    </row>
    <row r="885" spans="4:13" s="3" customFormat="1" x14ac:dyDescent="0.25">
      <c r="D885" s="1"/>
      <c r="E885" s="1"/>
      <c r="L885" s="1"/>
      <c r="M885" s="1"/>
    </row>
    <row r="886" spans="4:13" s="3" customFormat="1" x14ac:dyDescent="0.25">
      <c r="D886" s="1"/>
      <c r="E886" s="1"/>
      <c r="L886" s="1"/>
      <c r="M886" s="1"/>
    </row>
    <row r="887" spans="4:13" s="3" customFormat="1" x14ac:dyDescent="0.25">
      <c r="D887" s="1"/>
      <c r="E887" s="1"/>
      <c r="L887" s="1"/>
      <c r="M887" s="1"/>
    </row>
    <row r="888" spans="4:13" s="3" customFormat="1" x14ac:dyDescent="0.25">
      <c r="D888" s="1"/>
      <c r="E888" s="1"/>
      <c r="L888" s="1"/>
      <c r="M888" s="1"/>
    </row>
    <row r="889" spans="4:13" s="3" customFormat="1" x14ac:dyDescent="0.25">
      <c r="D889" s="1"/>
      <c r="E889" s="1"/>
      <c r="L889" s="1"/>
      <c r="M889" s="1"/>
    </row>
    <row r="890" spans="4:13" s="3" customFormat="1" x14ac:dyDescent="0.25">
      <c r="D890" s="1"/>
      <c r="E890" s="1"/>
      <c r="L890" s="1"/>
      <c r="M890" s="1"/>
    </row>
    <row r="891" spans="4:13" s="3" customFormat="1" x14ac:dyDescent="0.25">
      <c r="D891" s="1"/>
      <c r="E891" s="1"/>
      <c r="L891" s="1"/>
      <c r="M891" s="1"/>
    </row>
    <row r="892" spans="4:13" s="3" customFormat="1" x14ac:dyDescent="0.25">
      <c r="D892" s="1"/>
      <c r="E892" s="1"/>
      <c r="L892" s="1"/>
      <c r="M892" s="1"/>
    </row>
    <row r="893" spans="4:13" s="3" customFormat="1" x14ac:dyDescent="0.25">
      <c r="D893" s="1"/>
      <c r="E893" s="1"/>
      <c r="L893" s="1"/>
      <c r="M893" s="1"/>
    </row>
    <row r="894" spans="4:13" s="3" customFormat="1" x14ac:dyDescent="0.25">
      <c r="D894" s="1"/>
      <c r="E894" s="1"/>
      <c r="L894" s="1"/>
      <c r="M894" s="1"/>
    </row>
    <row r="895" spans="4:13" s="3" customFormat="1" x14ac:dyDescent="0.25">
      <c r="D895" s="1"/>
      <c r="E895" s="1"/>
      <c r="L895" s="1"/>
      <c r="M895" s="1"/>
    </row>
    <row r="896" spans="4:13" s="3" customFormat="1" x14ac:dyDescent="0.25">
      <c r="D896" s="1"/>
      <c r="E896" s="1"/>
      <c r="L896" s="1"/>
      <c r="M896" s="1"/>
    </row>
    <row r="897" spans="4:13" s="3" customFormat="1" x14ac:dyDescent="0.25">
      <c r="D897" s="1"/>
      <c r="E897" s="1"/>
      <c r="L897" s="1"/>
      <c r="M897" s="1"/>
    </row>
    <row r="898" spans="4:13" s="3" customFormat="1" x14ac:dyDescent="0.25">
      <c r="D898" s="1"/>
      <c r="E898" s="1"/>
      <c r="L898" s="1"/>
      <c r="M898" s="1"/>
    </row>
    <row r="899" spans="4:13" s="3" customFormat="1" x14ac:dyDescent="0.25">
      <c r="D899" s="1"/>
      <c r="E899" s="1"/>
      <c r="L899" s="1"/>
      <c r="M899" s="1"/>
    </row>
    <row r="900" spans="4:13" s="3" customFormat="1" x14ac:dyDescent="0.25">
      <c r="D900" s="1"/>
      <c r="E900" s="1"/>
      <c r="L900" s="1"/>
      <c r="M900" s="1"/>
    </row>
    <row r="901" spans="4:13" s="3" customFormat="1" x14ac:dyDescent="0.25">
      <c r="D901" s="1"/>
      <c r="E901" s="1"/>
      <c r="L901" s="1"/>
      <c r="M901" s="1"/>
    </row>
    <row r="902" spans="4:13" s="3" customFormat="1" x14ac:dyDescent="0.25">
      <c r="D902" s="1"/>
      <c r="E902" s="1"/>
      <c r="L902" s="1"/>
      <c r="M902" s="1"/>
    </row>
    <row r="903" spans="4:13" s="3" customFormat="1" x14ac:dyDescent="0.25">
      <c r="D903" s="1"/>
      <c r="E903" s="1"/>
      <c r="L903" s="1"/>
      <c r="M903" s="1"/>
    </row>
    <row r="904" spans="4:13" s="3" customFormat="1" x14ac:dyDescent="0.25">
      <c r="D904" s="1"/>
      <c r="E904" s="1"/>
      <c r="L904" s="1"/>
      <c r="M904" s="1"/>
    </row>
    <row r="905" spans="4:13" s="3" customFormat="1" x14ac:dyDescent="0.25">
      <c r="D905" s="1"/>
      <c r="E905" s="1"/>
      <c r="L905" s="1"/>
      <c r="M905" s="1"/>
    </row>
    <row r="906" spans="4:13" s="3" customFormat="1" x14ac:dyDescent="0.25">
      <c r="D906" s="1"/>
      <c r="E906" s="1"/>
      <c r="L906" s="1"/>
      <c r="M906" s="1"/>
    </row>
    <row r="907" spans="4:13" s="3" customFormat="1" x14ac:dyDescent="0.25">
      <c r="D907" s="1"/>
      <c r="E907" s="1"/>
      <c r="L907" s="1"/>
      <c r="M907" s="1"/>
    </row>
    <row r="908" spans="4:13" s="3" customFormat="1" x14ac:dyDescent="0.25">
      <c r="D908" s="1"/>
      <c r="E908" s="1"/>
      <c r="L908" s="1"/>
      <c r="M908" s="1"/>
    </row>
    <row r="909" spans="4:13" s="3" customFormat="1" x14ac:dyDescent="0.25">
      <c r="D909" s="1"/>
      <c r="E909" s="1"/>
      <c r="L909" s="1"/>
      <c r="M909" s="1"/>
    </row>
    <row r="910" spans="4:13" s="3" customFormat="1" x14ac:dyDescent="0.25">
      <c r="D910" s="1"/>
      <c r="E910" s="1"/>
      <c r="L910" s="1"/>
      <c r="M910" s="1"/>
    </row>
    <row r="911" spans="4:13" s="3" customFormat="1" x14ac:dyDescent="0.25">
      <c r="D911" s="1"/>
      <c r="E911" s="1"/>
      <c r="L911" s="1"/>
      <c r="M911" s="1"/>
    </row>
    <row r="912" spans="4:13" s="3" customFormat="1" x14ac:dyDescent="0.25">
      <c r="D912" s="1"/>
      <c r="E912" s="1"/>
      <c r="L912" s="1"/>
      <c r="M912" s="1"/>
    </row>
    <row r="913" spans="4:13" s="3" customFormat="1" x14ac:dyDescent="0.25">
      <c r="D913" s="1"/>
      <c r="E913" s="1"/>
      <c r="L913" s="1"/>
      <c r="M913" s="1"/>
    </row>
    <row r="914" spans="4:13" s="3" customFormat="1" x14ac:dyDescent="0.25">
      <c r="D914" s="1"/>
      <c r="E914" s="1"/>
      <c r="L914" s="1"/>
      <c r="M914" s="1"/>
    </row>
    <row r="915" spans="4:13" s="3" customFormat="1" x14ac:dyDescent="0.25">
      <c r="D915" s="1"/>
      <c r="E915" s="1"/>
      <c r="L915" s="1"/>
      <c r="M915" s="1"/>
    </row>
    <row r="916" spans="4:13" s="3" customFormat="1" x14ac:dyDescent="0.25">
      <c r="D916" s="1"/>
      <c r="E916" s="1"/>
      <c r="L916" s="1"/>
      <c r="M916" s="1"/>
    </row>
    <row r="917" spans="4:13" s="3" customFormat="1" x14ac:dyDescent="0.25">
      <c r="D917" s="1"/>
      <c r="E917" s="1"/>
      <c r="L917" s="1"/>
      <c r="M917" s="1"/>
    </row>
    <row r="918" spans="4:13" s="3" customFormat="1" x14ac:dyDescent="0.25">
      <c r="D918" s="1"/>
      <c r="E918" s="1"/>
      <c r="L918" s="1"/>
      <c r="M918" s="1"/>
    </row>
    <row r="919" spans="4:13" s="3" customFormat="1" x14ac:dyDescent="0.25">
      <c r="D919" s="1"/>
      <c r="E919" s="1"/>
      <c r="L919" s="1"/>
      <c r="M919" s="1"/>
    </row>
    <row r="920" spans="4:13" s="3" customFormat="1" x14ac:dyDescent="0.25">
      <c r="D920" s="1"/>
      <c r="E920" s="1"/>
      <c r="L920" s="1"/>
      <c r="M920" s="1"/>
    </row>
    <row r="921" spans="4:13" s="3" customFormat="1" x14ac:dyDescent="0.25">
      <c r="D921" s="1"/>
      <c r="E921" s="1"/>
      <c r="L921" s="1"/>
      <c r="M921" s="1"/>
    </row>
    <row r="922" spans="4:13" s="3" customFormat="1" x14ac:dyDescent="0.25">
      <c r="D922" s="1"/>
      <c r="E922" s="1"/>
      <c r="L922" s="1"/>
      <c r="M922" s="1"/>
    </row>
    <row r="923" spans="4:13" s="3" customFormat="1" x14ac:dyDescent="0.25">
      <c r="D923" s="1"/>
      <c r="E923" s="1"/>
      <c r="L923" s="1"/>
      <c r="M923" s="1"/>
    </row>
    <row r="924" spans="4:13" s="3" customFormat="1" x14ac:dyDescent="0.25">
      <c r="D924" s="1"/>
      <c r="E924" s="1"/>
      <c r="L924" s="1"/>
      <c r="M924" s="1"/>
    </row>
    <row r="925" spans="4:13" s="3" customFormat="1" x14ac:dyDescent="0.25">
      <c r="D925" s="1"/>
      <c r="E925" s="1"/>
      <c r="L925" s="1"/>
      <c r="M925" s="1"/>
    </row>
    <row r="926" spans="4:13" s="3" customFormat="1" x14ac:dyDescent="0.25">
      <c r="D926" s="1"/>
      <c r="E926" s="1"/>
      <c r="L926" s="1"/>
      <c r="M926" s="1"/>
    </row>
    <row r="927" spans="4:13" s="3" customFormat="1" x14ac:dyDescent="0.25">
      <c r="D927" s="1"/>
      <c r="E927" s="1"/>
      <c r="L927" s="1"/>
      <c r="M927" s="1"/>
    </row>
    <row r="928" spans="4:13" s="3" customFormat="1" x14ac:dyDescent="0.25">
      <c r="D928" s="1"/>
      <c r="E928" s="1"/>
      <c r="L928" s="1"/>
      <c r="M928" s="1"/>
    </row>
    <row r="929" spans="4:13" s="3" customFormat="1" x14ac:dyDescent="0.25">
      <c r="D929" s="1"/>
      <c r="E929" s="1"/>
      <c r="L929" s="1"/>
      <c r="M929" s="1"/>
    </row>
    <row r="930" spans="4:13" s="3" customFormat="1" x14ac:dyDescent="0.25">
      <c r="D930" s="1"/>
      <c r="E930" s="1"/>
      <c r="L930" s="1"/>
      <c r="M930" s="1"/>
    </row>
    <row r="931" spans="4:13" s="3" customFormat="1" x14ac:dyDescent="0.25">
      <c r="D931" s="1"/>
      <c r="E931" s="1"/>
      <c r="L931" s="1"/>
      <c r="M931" s="1"/>
    </row>
    <row r="932" spans="4:13" s="3" customFormat="1" x14ac:dyDescent="0.25">
      <c r="D932" s="1"/>
      <c r="E932" s="1"/>
      <c r="L932" s="1"/>
      <c r="M932" s="1"/>
    </row>
    <row r="933" spans="4:13" s="3" customFormat="1" x14ac:dyDescent="0.25">
      <c r="D933" s="1"/>
      <c r="E933" s="1"/>
      <c r="L933" s="1"/>
      <c r="M933" s="1"/>
    </row>
    <row r="934" spans="4:13" s="3" customFormat="1" x14ac:dyDescent="0.25">
      <c r="D934" s="1"/>
      <c r="E934" s="1"/>
      <c r="L934" s="1"/>
      <c r="M934" s="1"/>
    </row>
    <row r="935" spans="4:13" s="3" customFormat="1" x14ac:dyDescent="0.25">
      <c r="D935" s="1"/>
      <c r="E935" s="1"/>
      <c r="L935" s="1"/>
      <c r="M935" s="1"/>
    </row>
    <row r="936" spans="4:13" s="3" customFormat="1" x14ac:dyDescent="0.25">
      <c r="D936" s="1"/>
      <c r="E936" s="1"/>
      <c r="L936" s="1"/>
      <c r="M936" s="1"/>
    </row>
    <row r="937" spans="4:13" s="3" customFormat="1" x14ac:dyDescent="0.25">
      <c r="D937" s="1"/>
      <c r="E937" s="1"/>
      <c r="L937" s="1"/>
      <c r="M937" s="1"/>
    </row>
    <row r="938" spans="4:13" s="3" customFormat="1" x14ac:dyDescent="0.25">
      <c r="D938" s="1"/>
      <c r="E938" s="1"/>
      <c r="L938" s="1"/>
      <c r="M938" s="1"/>
    </row>
    <row r="939" spans="4:13" s="3" customFormat="1" x14ac:dyDescent="0.25">
      <c r="D939" s="1"/>
      <c r="E939" s="1"/>
      <c r="L939" s="1"/>
      <c r="M939" s="1"/>
    </row>
    <row r="940" spans="4:13" s="3" customFormat="1" x14ac:dyDescent="0.25">
      <c r="D940" s="1"/>
      <c r="E940" s="1"/>
      <c r="L940" s="1"/>
      <c r="M940" s="1"/>
    </row>
    <row r="941" spans="4:13" s="3" customFormat="1" x14ac:dyDescent="0.25">
      <c r="D941" s="1"/>
      <c r="E941" s="1"/>
      <c r="L941" s="1"/>
      <c r="M941" s="1"/>
    </row>
    <row r="942" spans="4:13" s="3" customFormat="1" x14ac:dyDescent="0.25">
      <c r="D942" s="1"/>
      <c r="E942" s="1"/>
      <c r="L942" s="1"/>
      <c r="M942" s="1"/>
    </row>
    <row r="943" spans="4:13" s="3" customFormat="1" x14ac:dyDescent="0.25">
      <c r="D943" s="1"/>
      <c r="E943" s="1"/>
      <c r="L943" s="1"/>
      <c r="M943" s="1"/>
    </row>
    <row r="944" spans="4:13" s="3" customFormat="1" x14ac:dyDescent="0.25">
      <c r="D944" s="1"/>
      <c r="E944" s="1"/>
      <c r="L944" s="1"/>
      <c r="M944" s="1"/>
    </row>
    <row r="945" spans="4:13" s="3" customFormat="1" x14ac:dyDescent="0.25">
      <c r="D945" s="1"/>
      <c r="E945" s="1"/>
      <c r="L945" s="1"/>
      <c r="M945" s="1"/>
    </row>
    <row r="946" spans="4:13" s="3" customFormat="1" x14ac:dyDescent="0.25">
      <c r="D946" s="1"/>
      <c r="E946" s="1"/>
      <c r="L946" s="1"/>
      <c r="M946" s="1"/>
    </row>
    <row r="947" spans="4:13" s="3" customFormat="1" x14ac:dyDescent="0.25">
      <c r="D947" s="1"/>
      <c r="E947" s="1"/>
      <c r="L947" s="1"/>
      <c r="M947" s="1"/>
    </row>
    <row r="948" spans="4:13" s="3" customFormat="1" x14ac:dyDescent="0.25">
      <c r="D948" s="1"/>
      <c r="E948" s="1"/>
      <c r="L948" s="1"/>
      <c r="M948" s="1"/>
    </row>
    <row r="949" spans="4:13" s="3" customFormat="1" x14ac:dyDescent="0.25">
      <c r="D949" s="1"/>
      <c r="E949" s="1"/>
      <c r="L949" s="1"/>
      <c r="M949" s="1"/>
    </row>
    <row r="950" spans="4:13" s="3" customFormat="1" x14ac:dyDescent="0.25">
      <c r="D950" s="1"/>
      <c r="E950" s="1"/>
      <c r="L950" s="1"/>
      <c r="M950" s="1"/>
    </row>
    <row r="951" spans="4:13" s="3" customFormat="1" x14ac:dyDescent="0.25">
      <c r="D951" s="1"/>
      <c r="E951" s="1"/>
      <c r="L951" s="1"/>
      <c r="M951" s="1"/>
    </row>
    <row r="952" spans="4:13" s="3" customFormat="1" x14ac:dyDescent="0.25">
      <c r="D952" s="1"/>
      <c r="E952" s="1"/>
      <c r="L952" s="1"/>
      <c r="M952" s="1"/>
    </row>
    <row r="953" spans="4:13" s="3" customFormat="1" x14ac:dyDescent="0.25">
      <c r="D953" s="1"/>
      <c r="E953" s="1"/>
      <c r="L953" s="1"/>
      <c r="M953" s="1"/>
    </row>
    <row r="954" spans="4:13" s="3" customFormat="1" x14ac:dyDescent="0.25">
      <c r="D954" s="1"/>
      <c r="E954" s="1"/>
      <c r="L954" s="1"/>
      <c r="M954" s="1"/>
    </row>
    <row r="955" spans="4:13" s="3" customFormat="1" x14ac:dyDescent="0.25">
      <c r="D955" s="1"/>
      <c r="E955" s="1"/>
      <c r="L955" s="1"/>
      <c r="M955" s="1"/>
    </row>
    <row r="956" spans="4:13" s="3" customFormat="1" x14ac:dyDescent="0.25">
      <c r="D956" s="1"/>
      <c r="E956" s="1"/>
      <c r="L956" s="1"/>
      <c r="M956" s="1"/>
    </row>
    <row r="957" spans="4:13" s="3" customFormat="1" x14ac:dyDescent="0.25">
      <c r="D957" s="1"/>
      <c r="E957" s="1"/>
      <c r="L957" s="1"/>
      <c r="M957" s="1"/>
    </row>
    <row r="958" spans="4:13" s="3" customFormat="1" x14ac:dyDescent="0.25">
      <c r="D958" s="1"/>
      <c r="E958" s="1"/>
      <c r="L958" s="1"/>
      <c r="M958" s="1"/>
    </row>
    <row r="959" spans="4:13" s="3" customFormat="1" x14ac:dyDescent="0.25">
      <c r="D959" s="1"/>
      <c r="E959" s="1"/>
      <c r="L959" s="1"/>
      <c r="M959" s="1"/>
    </row>
    <row r="960" spans="4:13" s="3" customFormat="1" x14ac:dyDescent="0.25">
      <c r="D960" s="1"/>
      <c r="E960" s="1"/>
      <c r="L960" s="1"/>
      <c r="M960" s="1"/>
    </row>
    <row r="961" spans="4:13" s="3" customFormat="1" x14ac:dyDescent="0.25">
      <c r="D961" s="1"/>
      <c r="E961" s="1"/>
      <c r="L961" s="1"/>
      <c r="M961" s="1"/>
    </row>
    <row r="962" spans="4:13" s="3" customFormat="1" x14ac:dyDescent="0.25">
      <c r="D962" s="1"/>
      <c r="E962" s="1"/>
      <c r="L962" s="1"/>
      <c r="M962" s="1"/>
    </row>
    <row r="963" spans="4:13" s="3" customFormat="1" x14ac:dyDescent="0.25">
      <c r="D963" s="1"/>
      <c r="E963" s="1"/>
      <c r="L963" s="1"/>
      <c r="M963" s="1"/>
    </row>
    <row r="964" spans="4:13" s="3" customFormat="1" x14ac:dyDescent="0.25">
      <c r="D964" s="1"/>
      <c r="E964" s="1"/>
      <c r="L964" s="1"/>
      <c r="M964" s="1"/>
    </row>
    <row r="965" spans="4:13" s="3" customFormat="1" x14ac:dyDescent="0.25">
      <c r="D965" s="1"/>
      <c r="E965" s="1"/>
      <c r="L965" s="1"/>
      <c r="M965" s="1"/>
    </row>
    <row r="966" spans="4:13" s="3" customFormat="1" x14ac:dyDescent="0.25">
      <c r="D966" s="1"/>
      <c r="E966" s="1"/>
      <c r="L966" s="1"/>
      <c r="M966" s="1"/>
    </row>
    <row r="967" spans="4:13" s="3" customFormat="1" x14ac:dyDescent="0.25">
      <c r="D967" s="1"/>
      <c r="E967" s="1"/>
      <c r="L967" s="1"/>
      <c r="M967" s="1"/>
    </row>
    <row r="968" spans="4:13" s="3" customFormat="1" x14ac:dyDescent="0.25">
      <c r="D968" s="1"/>
      <c r="E968" s="1"/>
      <c r="L968" s="1"/>
      <c r="M968" s="1"/>
    </row>
    <row r="969" spans="4:13" s="3" customFormat="1" x14ac:dyDescent="0.25">
      <c r="D969" s="1"/>
      <c r="E969" s="1"/>
      <c r="L969" s="1"/>
      <c r="M969" s="1"/>
    </row>
    <row r="970" spans="4:13" s="3" customFormat="1" x14ac:dyDescent="0.25">
      <c r="D970" s="1"/>
      <c r="E970" s="1"/>
      <c r="L970" s="1"/>
      <c r="M970" s="1"/>
    </row>
    <row r="971" spans="4:13" s="3" customFormat="1" x14ac:dyDescent="0.25">
      <c r="D971" s="1"/>
      <c r="E971" s="1"/>
      <c r="L971" s="1"/>
      <c r="M971" s="1"/>
    </row>
    <row r="972" spans="4:13" s="3" customFormat="1" x14ac:dyDescent="0.25">
      <c r="D972" s="1"/>
      <c r="E972" s="1"/>
      <c r="L972" s="1"/>
      <c r="M972" s="1"/>
    </row>
    <row r="973" spans="4:13" s="3" customFormat="1" x14ac:dyDescent="0.25">
      <c r="D973" s="1"/>
      <c r="E973" s="1"/>
      <c r="L973" s="1"/>
      <c r="M973" s="1"/>
    </row>
    <row r="974" spans="4:13" s="3" customFormat="1" x14ac:dyDescent="0.25">
      <c r="D974" s="1"/>
      <c r="E974" s="1"/>
      <c r="L974" s="1"/>
      <c r="M974" s="1"/>
    </row>
    <row r="975" spans="4:13" s="3" customFormat="1" x14ac:dyDescent="0.25">
      <c r="D975" s="1"/>
      <c r="E975" s="1"/>
      <c r="L975" s="1"/>
      <c r="M975" s="1"/>
    </row>
    <row r="976" spans="4:13" s="3" customFormat="1" x14ac:dyDescent="0.25">
      <c r="D976" s="1"/>
      <c r="E976" s="1"/>
      <c r="L976" s="1"/>
      <c r="M976" s="1"/>
    </row>
    <row r="977" spans="4:13" s="3" customFormat="1" x14ac:dyDescent="0.25">
      <c r="D977" s="1"/>
      <c r="E977" s="1"/>
      <c r="L977" s="1"/>
      <c r="M977" s="1"/>
    </row>
    <row r="978" spans="4:13" s="3" customFormat="1" x14ac:dyDescent="0.25">
      <c r="D978" s="1"/>
      <c r="E978" s="1"/>
      <c r="L978" s="1"/>
      <c r="M978" s="1"/>
    </row>
    <row r="979" spans="4:13" s="3" customFormat="1" x14ac:dyDescent="0.25">
      <c r="D979" s="1"/>
      <c r="E979" s="1"/>
      <c r="L979" s="1"/>
      <c r="M979" s="1"/>
    </row>
    <row r="980" spans="4:13" s="3" customFormat="1" x14ac:dyDescent="0.25">
      <c r="D980" s="1"/>
      <c r="E980" s="1"/>
      <c r="L980" s="1"/>
      <c r="M980" s="1"/>
    </row>
    <row r="981" spans="4:13" s="3" customFormat="1" x14ac:dyDescent="0.25">
      <c r="D981" s="1"/>
      <c r="E981" s="1"/>
      <c r="L981" s="1"/>
      <c r="M981" s="1"/>
    </row>
    <row r="982" spans="4:13" s="3" customFormat="1" x14ac:dyDescent="0.25">
      <c r="D982" s="1"/>
      <c r="E982" s="1"/>
      <c r="L982" s="1"/>
      <c r="M982" s="1"/>
    </row>
    <row r="983" spans="4:13" s="3" customFormat="1" x14ac:dyDescent="0.25">
      <c r="D983" s="1"/>
      <c r="E983" s="1"/>
      <c r="L983" s="1"/>
      <c r="M983" s="1"/>
    </row>
    <row r="984" spans="4:13" s="3" customFormat="1" x14ac:dyDescent="0.25">
      <c r="D984" s="1"/>
      <c r="E984" s="1"/>
      <c r="L984" s="1"/>
      <c r="M984" s="1"/>
    </row>
    <row r="985" spans="4:13" s="3" customFormat="1" x14ac:dyDescent="0.25">
      <c r="D985" s="1"/>
      <c r="E985" s="1"/>
      <c r="L985" s="1"/>
      <c r="M985" s="1"/>
    </row>
    <row r="986" spans="4:13" s="3" customFormat="1" x14ac:dyDescent="0.25">
      <c r="D986" s="1"/>
      <c r="E986" s="1"/>
      <c r="L986" s="1"/>
      <c r="M986" s="1"/>
    </row>
    <row r="987" spans="4:13" s="3" customFormat="1" x14ac:dyDescent="0.25">
      <c r="D987" s="1"/>
      <c r="E987" s="1"/>
      <c r="L987" s="1"/>
      <c r="M987" s="1"/>
    </row>
    <row r="988" spans="4:13" s="3" customFormat="1" x14ac:dyDescent="0.25">
      <c r="D988" s="1"/>
      <c r="E988" s="1"/>
      <c r="L988" s="1"/>
      <c r="M988" s="1"/>
    </row>
    <row r="989" spans="4:13" s="3" customFormat="1" x14ac:dyDescent="0.25">
      <c r="D989" s="1"/>
      <c r="E989" s="1"/>
      <c r="L989" s="1"/>
      <c r="M989" s="1"/>
    </row>
    <row r="990" spans="4:13" s="3" customFormat="1" x14ac:dyDescent="0.25">
      <c r="D990" s="1"/>
      <c r="E990" s="1"/>
      <c r="L990" s="1"/>
      <c r="M990" s="1"/>
    </row>
    <row r="991" spans="4:13" s="3" customFormat="1" x14ac:dyDescent="0.25">
      <c r="D991" s="1"/>
      <c r="E991" s="1"/>
      <c r="L991" s="1"/>
      <c r="M991" s="1"/>
    </row>
    <row r="992" spans="4:13" s="3" customFormat="1" x14ac:dyDescent="0.25">
      <c r="D992" s="1"/>
      <c r="E992" s="1"/>
      <c r="L992" s="1"/>
      <c r="M992" s="1"/>
    </row>
    <row r="993" spans="4:13" s="3" customFormat="1" x14ac:dyDescent="0.25">
      <c r="D993" s="1"/>
      <c r="E993" s="1"/>
      <c r="L993" s="1"/>
      <c r="M993" s="1"/>
    </row>
    <row r="994" spans="4:13" s="3" customFormat="1" x14ac:dyDescent="0.25">
      <c r="D994" s="1"/>
      <c r="E994" s="1"/>
      <c r="L994" s="1"/>
      <c r="M994" s="1"/>
    </row>
    <row r="995" spans="4:13" s="3" customFormat="1" x14ac:dyDescent="0.25">
      <c r="D995" s="1"/>
      <c r="E995" s="1"/>
      <c r="L995" s="1"/>
      <c r="M995" s="1"/>
    </row>
    <row r="996" spans="4:13" s="3" customFormat="1" x14ac:dyDescent="0.25">
      <c r="D996" s="1"/>
      <c r="E996" s="1"/>
      <c r="L996" s="1"/>
      <c r="M996" s="1"/>
    </row>
    <row r="997" spans="4:13" s="3" customFormat="1" x14ac:dyDescent="0.25">
      <c r="D997" s="1"/>
      <c r="E997" s="1"/>
      <c r="L997" s="1"/>
      <c r="M997" s="1"/>
    </row>
    <row r="998" spans="4:13" s="3" customFormat="1" x14ac:dyDescent="0.25">
      <c r="D998" s="1"/>
      <c r="E998" s="1"/>
      <c r="L998" s="1"/>
      <c r="M998" s="1"/>
    </row>
    <row r="999" spans="4:13" s="3" customFormat="1" x14ac:dyDescent="0.25">
      <c r="D999" s="1"/>
      <c r="E999" s="1"/>
      <c r="L999" s="1"/>
      <c r="M999" s="1"/>
    </row>
    <row r="1000" spans="4:13" s="3" customFormat="1" x14ac:dyDescent="0.25">
      <c r="D1000" s="1"/>
      <c r="E1000" s="1"/>
      <c r="L1000" s="1"/>
      <c r="M1000" s="1"/>
    </row>
    <row r="1001" spans="4:13" s="3" customFormat="1" x14ac:dyDescent="0.25">
      <c r="D1001" s="1"/>
      <c r="E1001" s="1"/>
      <c r="L1001" s="1"/>
      <c r="M1001" s="1"/>
    </row>
    <row r="1002" spans="4:13" s="3" customFormat="1" x14ac:dyDescent="0.25">
      <c r="D1002" s="1"/>
      <c r="E1002" s="1"/>
      <c r="L1002" s="1"/>
      <c r="M1002" s="1"/>
    </row>
    <row r="1003" spans="4:13" s="3" customFormat="1" x14ac:dyDescent="0.25">
      <c r="D1003" s="1"/>
      <c r="E1003" s="1"/>
      <c r="L1003" s="1"/>
      <c r="M1003" s="1"/>
    </row>
    <row r="1004" spans="4:13" s="3" customFormat="1" x14ac:dyDescent="0.25">
      <c r="D1004" s="1"/>
      <c r="E1004" s="1"/>
      <c r="L1004" s="1"/>
      <c r="M1004" s="1"/>
    </row>
    <row r="1005" spans="4:13" s="3" customFormat="1" x14ac:dyDescent="0.25">
      <c r="D1005" s="1"/>
      <c r="E1005" s="1"/>
      <c r="L1005" s="1"/>
      <c r="M1005" s="1"/>
    </row>
    <row r="1006" spans="4:13" s="3" customFormat="1" x14ac:dyDescent="0.25">
      <c r="D1006" s="1"/>
      <c r="E1006" s="1"/>
      <c r="L1006" s="1"/>
      <c r="M1006" s="1"/>
    </row>
    <row r="1007" spans="4:13" s="3" customFormat="1" x14ac:dyDescent="0.25">
      <c r="D1007" s="1"/>
      <c r="E1007" s="1"/>
      <c r="L1007" s="1"/>
      <c r="M1007" s="1"/>
    </row>
    <row r="1008" spans="4:13" s="3" customFormat="1" x14ac:dyDescent="0.25">
      <c r="D1008" s="1"/>
      <c r="E1008" s="1"/>
      <c r="L1008" s="1"/>
      <c r="M1008" s="1"/>
    </row>
    <row r="1009" spans="4:13" s="3" customFormat="1" x14ac:dyDescent="0.25">
      <c r="D1009" s="1"/>
      <c r="E1009" s="1"/>
      <c r="L1009" s="1"/>
      <c r="M1009" s="1"/>
    </row>
    <row r="1010" spans="4:13" s="3" customFormat="1" x14ac:dyDescent="0.25">
      <c r="D1010" s="1"/>
      <c r="E1010" s="1"/>
      <c r="L1010" s="1"/>
      <c r="M1010" s="1"/>
    </row>
    <row r="1011" spans="4:13" s="3" customFormat="1" x14ac:dyDescent="0.25">
      <c r="D1011" s="1"/>
      <c r="E1011" s="1"/>
      <c r="L1011" s="1"/>
      <c r="M1011" s="1"/>
    </row>
    <row r="1012" spans="4:13" s="3" customFormat="1" x14ac:dyDescent="0.25">
      <c r="D1012" s="1"/>
      <c r="E1012" s="1"/>
      <c r="L1012" s="1"/>
      <c r="M1012" s="1"/>
    </row>
    <row r="1013" spans="4:13" s="3" customFormat="1" x14ac:dyDescent="0.25">
      <c r="D1013" s="1"/>
      <c r="E1013" s="1"/>
      <c r="L1013" s="1"/>
      <c r="M1013" s="1"/>
    </row>
    <row r="1014" spans="4:13" s="3" customFormat="1" x14ac:dyDescent="0.25">
      <c r="D1014" s="1"/>
      <c r="E1014" s="1"/>
      <c r="L1014" s="1"/>
      <c r="M1014" s="1"/>
    </row>
    <row r="1015" spans="4:13" s="3" customFormat="1" x14ac:dyDescent="0.25">
      <c r="D1015" s="1"/>
      <c r="E1015" s="1"/>
      <c r="L1015" s="1"/>
      <c r="M1015" s="1"/>
    </row>
    <row r="1016" spans="4:13" s="3" customFormat="1" x14ac:dyDescent="0.25">
      <c r="D1016" s="1"/>
      <c r="E1016" s="1"/>
      <c r="L1016" s="1"/>
      <c r="M1016" s="1"/>
    </row>
    <row r="1017" spans="4:13" s="3" customFormat="1" x14ac:dyDescent="0.25">
      <c r="D1017" s="1"/>
      <c r="E1017" s="1"/>
      <c r="L1017" s="1"/>
      <c r="M1017" s="1"/>
    </row>
    <row r="1018" spans="4:13" s="3" customFormat="1" x14ac:dyDescent="0.25">
      <c r="D1018" s="1"/>
      <c r="E1018" s="1"/>
      <c r="L1018" s="1"/>
      <c r="M1018" s="1"/>
    </row>
    <row r="1019" spans="4:13" s="3" customFormat="1" x14ac:dyDescent="0.25">
      <c r="D1019" s="1"/>
      <c r="E1019" s="1"/>
      <c r="L1019" s="1"/>
      <c r="M1019" s="1"/>
    </row>
    <row r="1020" spans="4:13" s="3" customFormat="1" x14ac:dyDescent="0.25">
      <c r="D1020" s="1"/>
      <c r="E1020" s="1"/>
      <c r="L1020" s="1"/>
      <c r="M1020" s="1"/>
    </row>
    <row r="1021" spans="4:13" s="3" customFormat="1" x14ac:dyDescent="0.25">
      <c r="D1021" s="1"/>
      <c r="E1021" s="1"/>
      <c r="L1021" s="1"/>
      <c r="M1021" s="1"/>
    </row>
    <row r="1022" spans="4:13" s="3" customFormat="1" x14ac:dyDescent="0.25">
      <c r="D1022" s="1"/>
      <c r="E1022" s="1"/>
      <c r="L1022" s="1"/>
      <c r="M1022" s="1"/>
    </row>
    <row r="1023" spans="4:13" s="3" customFormat="1" x14ac:dyDescent="0.25">
      <c r="D1023" s="1"/>
      <c r="E1023" s="1"/>
      <c r="L1023" s="1"/>
      <c r="M1023" s="1"/>
    </row>
    <row r="1024" spans="4:13" s="3" customFormat="1" x14ac:dyDescent="0.25">
      <c r="D1024" s="1"/>
      <c r="E1024" s="1"/>
      <c r="L1024" s="1"/>
      <c r="M1024" s="1"/>
    </row>
    <row r="1025" spans="4:13" s="3" customFormat="1" x14ac:dyDescent="0.25">
      <c r="D1025" s="1"/>
      <c r="E1025" s="1"/>
      <c r="L1025" s="1"/>
      <c r="M1025" s="1"/>
    </row>
    <row r="1026" spans="4:13" s="3" customFormat="1" x14ac:dyDescent="0.25">
      <c r="D1026" s="1"/>
      <c r="E1026" s="1"/>
      <c r="L1026" s="1"/>
      <c r="M1026" s="1"/>
    </row>
    <row r="1027" spans="4:13" s="3" customFormat="1" x14ac:dyDescent="0.25">
      <c r="D1027" s="1"/>
      <c r="E1027" s="1"/>
      <c r="L1027" s="1"/>
      <c r="M1027" s="1"/>
    </row>
    <row r="1028" spans="4:13" s="3" customFormat="1" x14ac:dyDescent="0.25">
      <c r="D1028" s="1"/>
      <c r="E1028" s="1"/>
      <c r="L1028" s="1"/>
      <c r="M1028" s="1"/>
    </row>
    <row r="1029" spans="4:13" s="3" customFormat="1" x14ac:dyDescent="0.25">
      <c r="D1029" s="1"/>
      <c r="E1029" s="1"/>
      <c r="L1029" s="1"/>
      <c r="M1029" s="1"/>
    </row>
    <row r="1030" spans="4:13" s="3" customFormat="1" x14ac:dyDescent="0.25">
      <c r="D1030" s="1"/>
      <c r="E1030" s="1"/>
      <c r="L1030" s="1"/>
      <c r="M1030" s="1"/>
    </row>
    <row r="1031" spans="4:13" s="3" customFormat="1" x14ac:dyDescent="0.25">
      <c r="D1031" s="1"/>
      <c r="E1031" s="1"/>
      <c r="L1031" s="1"/>
      <c r="M1031" s="1"/>
    </row>
    <row r="1032" spans="4:13" s="3" customFormat="1" x14ac:dyDescent="0.25">
      <c r="D1032" s="1"/>
      <c r="E1032" s="1"/>
      <c r="L1032" s="1"/>
      <c r="M1032" s="1"/>
    </row>
    <row r="1033" spans="4:13" s="3" customFormat="1" x14ac:dyDescent="0.25">
      <c r="D1033" s="1"/>
      <c r="E1033" s="1"/>
      <c r="L1033" s="1"/>
      <c r="M1033" s="1"/>
    </row>
    <row r="1034" spans="4:13" s="3" customFormat="1" x14ac:dyDescent="0.25">
      <c r="D1034" s="1"/>
      <c r="E1034" s="1"/>
      <c r="L1034" s="1"/>
      <c r="M1034" s="1"/>
    </row>
    <row r="1035" spans="4:13" s="3" customFormat="1" x14ac:dyDescent="0.25">
      <c r="D1035" s="1"/>
      <c r="E1035" s="1"/>
      <c r="L1035" s="1"/>
      <c r="M1035" s="1"/>
    </row>
    <row r="1036" spans="4:13" s="3" customFormat="1" x14ac:dyDescent="0.25">
      <c r="D1036" s="1"/>
      <c r="E1036" s="1"/>
      <c r="L1036" s="1"/>
      <c r="M1036" s="1"/>
    </row>
    <row r="1037" spans="4:13" s="3" customFormat="1" x14ac:dyDescent="0.25">
      <c r="D1037" s="1"/>
      <c r="E1037" s="1"/>
      <c r="L1037" s="1"/>
      <c r="M1037" s="1"/>
    </row>
    <row r="1038" spans="4:13" s="3" customFormat="1" x14ac:dyDescent="0.25">
      <c r="D1038" s="1"/>
      <c r="E1038" s="1"/>
      <c r="L1038" s="1"/>
      <c r="M1038" s="1"/>
    </row>
    <row r="1039" spans="4:13" s="3" customFormat="1" x14ac:dyDescent="0.25">
      <c r="D1039" s="1"/>
      <c r="E1039" s="1"/>
      <c r="L1039" s="1"/>
      <c r="M1039" s="1"/>
    </row>
    <row r="1040" spans="4:13" s="3" customFormat="1" x14ac:dyDescent="0.25">
      <c r="D1040" s="1"/>
      <c r="E1040" s="1"/>
      <c r="L1040" s="1"/>
      <c r="M1040" s="1"/>
    </row>
    <row r="1041" spans="4:13" s="3" customFormat="1" x14ac:dyDescent="0.25">
      <c r="D1041" s="1"/>
      <c r="E1041" s="1"/>
      <c r="L1041" s="1"/>
      <c r="M1041" s="1"/>
    </row>
    <row r="1042" spans="4:13" s="3" customFormat="1" x14ac:dyDescent="0.25">
      <c r="D1042" s="1"/>
      <c r="E1042" s="1"/>
      <c r="L1042" s="1"/>
      <c r="M1042" s="1"/>
    </row>
    <row r="1043" spans="4:13" s="3" customFormat="1" x14ac:dyDescent="0.25">
      <c r="D1043" s="1"/>
      <c r="E1043" s="1"/>
      <c r="L1043" s="1"/>
      <c r="M1043" s="1"/>
    </row>
    <row r="1044" spans="4:13" s="3" customFormat="1" x14ac:dyDescent="0.25">
      <c r="D1044" s="1"/>
      <c r="E1044" s="1"/>
      <c r="L1044" s="1"/>
      <c r="M1044" s="1"/>
    </row>
    <row r="1045" spans="4:13" s="3" customFormat="1" x14ac:dyDescent="0.25">
      <c r="D1045" s="1"/>
      <c r="E1045" s="1"/>
      <c r="L1045" s="1"/>
      <c r="M1045" s="1"/>
    </row>
    <row r="1046" spans="4:13" s="3" customFormat="1" x14ac:dyDescent="0.25">
      <c r="D1046" s="1"/>
      <c r="E1046" s="1"/>
      <c r="L1046" s="1"/>
      <c r="M1046" s="1"/>
    </row>
    <row r="1047" spans="4:13" s="3" customFormat="1" x14ac:dyDescent="0.25">
      <c r="D1047" s="1"/>
      <c r="E1047" s="1"/>
      <c r="L1047" s="1"/>
      <c r="M1047" s="1"/>
    </row>
    <row r="1048" spans="4:13" s="3" customFormat="1" x14ac:dyDescent="0.25">
      <c r="D1048" s="1"/>
      <c r="E1048" s="1"/>
      <c r="L1048" s="1"/>
      <c r="M1048" s="1"/>
    </row>
    <row r="1049" spans="4:13" s="3" customFormat="1" x14ac:dyDescent="0.25">
      <c r="D1049" s="1"/>
      <c r="E1049" s="1"/>
      <c r="L1049" s="1"/>
      <c r="M1049" s="1"/>
    </row>
    <row r="1050" spans="4:13" s="3" customFormat="1" x14ac:dyDescent="0.25">
      <c r="D1050" s="1"/>
      <c r="E1050" s="1"/>
      <c r="L1050" s="1"/>
      <c r="M1050" s="1"/>
    </row>
    <row r="1051" spans="4:13" s="3" customFormat="1" x14ac:dyDescent="0.25">
      <c r="D1051" s="1"/>
      <c r="E1051" s="1"/>
      <c r="L1051" s="1"/>
      <c r="M1051" s="1"/>
    </row>
    <row r="1052" spans="4:13" s="3" customFormat="1" x14ac:dyDescent="0.25">
      <c r="D1052" s="1"/>
      <c r="E1052" s="1"/>
      <c r="L1052" s="1"/>
      <c r="M1052" s="1"/>
    </row>
    <row r="1053" spans="4:13" s="3" customFormat="1" x14ac:dyDescent="0.25">
      <c r="D1053" s="1"/>
      <c r="E1053" s="1"/>
      <c r="L1053" s="1"/>
      <c r="M1053" s="1"/>
    </row>
    <row r="1054" spans="4:13" s="3" customFormat="1" x14ac:dyDescent="0.25">
      <c r="D1054" s="1"/>
      <c r="E1054" s="1"/>
      <c r="L1054" s="1"/>
      <c r="M1054" s="1"/>
    </row>
    <row r="1055" spans="4:13" s="3" customFormat="1" x14ac:dyDescent="0.25">
      <c r="D1055" s="1"/>
      <c r="E1055" s="1"/>
      <c r="L1055" s="1"/>
      <c r="M1055" s="1"/>
    </row>
    <row r="1056" spans="4:13" s="3" customFormat="1" x14ac:dyDescent="0.25">
      <c r="D1056" s="1"/>
      <c r="E1056" s="1"/>
      <c r="L1056" s="1"/>
      <c r="M1056" s="1"/>
    </row>
    <row r="1057" spans="4:13" s="3" customFormat="1" x14ac:dyDescent="0.25">
      <c r="D1057" s="1"/>
      <c r="E1057" s="1"/>
      <c r="L1057" s="1"/>
      <c r="M1057" s="1"/>
    </row>
    <row r="1058" spans="4:13" s="3" customFormat="1" x14ac:dyDescent="0.25">
      <c r="D1058" s="1"/>
      <c r="E1058" s="1"/>
      <c r="L1058" s="1"/>
      <c r="M1058" s="1"/>
    </row>
    <row r="1059" spans="4:13" s="3" customFormat="1" x14ac:dyDescent="0.25">
      <c r="D1059" s="1"/>
      <c r="E1059" s="1"/>
      <c r="L1059" s="1"/>
      <c r="M1059" s="1"/>
    </row>
    <row r="1060" spans="4:13" s="3" customFormat="1" x14ac:dyDescent="0.25">
      <c r="D1060" s="1"/>
      <c r="E1060" s="1"/>
      <c r="L1060" s="1"/>
      <c r="M1060" s="1"/>
    </row>
    <row r="1061" spans="4:13" s="3" customFormat="1" x14ac:dyDescent="0.25">
      <c r="D1061" s="1"/>
      <c r="E1061" s="1"/>
      <c r="L1061" s="1"/>
      <c r="M1061" s="1"/>
    </row>
    <row r="1062" spans="4:13" s="3" customFormat="1" x14ac:dyDescent="0.25">
      <c r="D1062" s="1"/>
      <c r="E1062" s="1"/>
      <c r="L1062" s="1"/>
      <c r="M1062" s="1"/>
    </row>
    <row r="1063" spans="4:13" s="3" customFormat="1" x14ac:dyDescent="0.25">
      <c r="D1063" s="1"/>
      <c r="E1063" s="1"/>
      <c r="L1063" s="1"/>
      <c r="M1063" s="1"/>
    </row>
    <row r="1064" spans="4:13" s="3" customFormat="1" x14ac:dyDescent="0.25">
      <c r="D1064" s="1"/>
      <c r="E1064" s="1"/>
      <c r="L1064" s="1"/>
      <c r="M1064" s="1"/>
    </row>
    <row r="1065" spans="4:13" s="3" customFormat="1" x14ac:dyDescent="0.25">
      <c r="D1065" s="1"/>
      <c r="E1065" s="1"/>
      <c r="L1065" s="1"/>
      <c r="M1065" s="1"/>
    </row>
    <row r="1066" spans="4:13" s="3" customFormat="1" x14ac:dyDescent="0.25">
      <c r="D1066" s="1"/>
      <c r="E1066" s="1"/>
      <c r="L1066" s="1"/>
      <c r="M1066" s="1"/>
    </row>
    <row r="1067" spans="4:13" s="3" customFormat="1" x14ac:dyDescent="0.25">
      <c r="D1067" s="1"/>
      <c r="E1067" s="1"/>
      <c r="L1067" s="1"/>
      <c r="M1067" s="1"/>
    </row>
    <row r="1068" spans="4:13" s="3" customFormat="1" x14ac:dyDescent="0.25">
      <c r="D1068" s="1"/>
      <c r="E1068" s="1"/>
      <c r="L1068" s="1"/>
      <c r="M1068" s="1"/>
    </row>
    <row r="1069" spans="4:13" s="3" customFormat="1" x14ac:dyDescent="0.25">
      <c r="D1069" s="1"/>
      <c r="E1069" s="1"/>
      <c r="L1069" s="1"/>
      <c r="M1069" s="1"/>
    </row>
    <row r="1070" spans="4:13" s="3" customFormat="1" x14ac:dyDescent="0.25">
      <c r="D1070" s="1"/>
      <c r="E1070" s="1"/>
      <c r="L1070" s="1"/>
      <c r="M1070" s="1"/>
    </row>
    <row r="1071" spans="4:13" s="3" customFormat="1" x14ac:dyDescent="0.25">
      <c r="D1071" s="1"/>
      <c r="E1071" s="1"/>
      <c r="L1071" s="1"/>
      <c r="M1071" s="1"/>
    </row>
    <row r="1072" spans="4:13" s="3" customFormat="1" x14ac:dyDescent="0.25">
      <c r="D1072" s="1"/>
      <c r="E1072" s="1"/>
      <c r="L1072" s="1"/>
      <c r="M1072" s="1"/>
    </row>
    <row r="1073" spans="4:13" s="3" customFormat="1" x14ac:dyDescent="0.25">
      <c r="D1073" s="1"/>
      <c r="E1073" s="1"/>
      <c r="L1073" s="1"/>
      <c r="M1073" s="1"/>
    </row>
    <row r="1074" spans="4:13" s="3" customFormat="1" x14ac:dyDescent="0.25">
      <c r="D1074" s="1"/>
      <c r="E1074" s="1"/>
      <c r="L1074" s="1"/>
      <c r="M1074" s="1"/>
    </row>
    <row r="1075" spans="4:13" s="3" customFormat="1" x14ac:dyDescent="0.25">
      <c r="D1075" s="1"/>
      <c r="E1075" s="1"/>
      <c r="L1075" s="1"/>
      <c r="M1075" s="1"/>
    </row>
    <row r="1076" spans="4:13" s="3" customFormat="1" x14ac:dyDescent="0.25">
      <c r="D1076" s="1"/>
      <c r="E1076" s="1"/>
      <c r="L1076" s="1"/>
      <c r="M1076" s="1"/>
    </row>
    <row r="1077" spans="4:13" s="3" customFormat="1" x14ac:dyDescent="0.25">
      <c r="D1077" s="1"/>
      <c r="E1077" s="1"/>
      <c r="L1077" s="1"/>
      <c r="M1077" s="1"/>
    </row>
    <row r="1078" spans="4:13" s="3" customFormat="1" x14ac:dyDescent="0.25">
      <c r="D1078" s="1"/>
      <c r="E1078" s="1"/>
      <c r="L1078" s="1"/>
      <c r="M1078" s="1"/>
    </row>
    <row r="1079" spans="4:13" s="3" customFormat="1" x14ac:dyDescent="0.25">
      <c r="D1079" s="1"/>
      <c r="E1079" s="1"/>
      <c r="L1079" s="1"/>
      <c r="M1079" s="1"/>
    </row>
    <row r="1080" spans="4:13" s="3" customFormat="1" x14ac:dyDescent="0.25">
      <c r="D1080" s="1"/>
      <c r="E1080" s="1"/>
      <c r="L1080" s="1"/>
      <c r="M1080" s="1"/>
    </row>
    <row r="1081" spans="4:13" s="3" customFormat="1" x14ac:dyDescent="0.25">
      <c r="D1081" s="1"/>
      <c r="E1081" s="1"/>
      <c r="L1081" s="1"/>
      <c r="M1081" s="1"/>
    </row>
    <row r="1082" spans="4:13" s="3" customFormat="1" x14ac:dyDescent="0.25">
      <c r="D1082" s="1"/>
      <c r="E1082" s="1"/>
      <c r="L1082" s="1"/>
      <c r="M1082" s="1"/>
    </row>
    <row r="1083" spans="4:13" s="3" customFormat="1" x14ac:dyDescent="0.25">
      <c r="D1083" s="1"/>
      <c r="E1083" s="1"/>
      <c r="L1083" s="1"/>
      <c r="M1083" s="1"/>
    </row>
    <row r="1084" spans="4:13" s="3" customFormat="1" x14ac:dyDescent="0.25">
      <c r="D1084" s="1"/>
      <c r="E1084" s="1"/>
      <c r="L1084" s="1"/>
      <c r="M1084" s="1"/>
    </row>
    <row r="1085" spans="4:13" s="3" customFormat="1" x14ac:dyDescent="0.25">
      <c r="D1085" s="1"/>
      <c r="E1085" s="1"/>
      <c r="L1085" s="1"/>
      <c r="M1085" s="1"/>
    </row>
    <row r="1086" spans="4:13" s="3" customFormat="1" x14ac:dyDescent="0.25">
      <c r="D1086" s="1"/>
      <c r="E1086" s="1"/>
      <c r="L1086" s="1"/>
      <c r="M1086" s="1"/>
    </row>
    <row r="1087" spans="4:13" s="3" customFormat="1" x14ac:dyDescent="0.25">
      <c r="D1087" s="1"/>
      <c r="E1087" s="1"/>
      <c r="L1087" s="1"/>
      <c r="M1087" s="1"/>
    </row>
    <row r="1088" spans="4:13" s="3" customFormat="1" x14ac:dyDescent="0.25">
      <c r="D1088" s="1"/>
      <c r="E1088" s="1"/>
      <c r="L1088" s="1"/>
      <c r="M1088" s="1"/>
    </row>
    <row r="1089" spans="4:13" s="3" customFormat="1" x14ac:dyDescent="0.25">
      <c r="D1089" s="1"/>
      <c r="E1089" s="1"/>
      <c r="L1089" s="1"/>
      <c r="M1089" s="1"/>
    </row>
    <row r="1090" spans="4:13" s="3" customFormat="1" x14ac:dyDescent="0.25">
      <c r="D1090" s="1"/>
      <c r="E1090" s="1"/>
      <c r="L1090" s="1"/>
      <c r="M1090" s="1"/>
    </row>
    <row r="1091" spans="4:13" s="3" customFormat="1" x14ac:dyDescent="0.25">
      <c r="D1091" s="1"/>
      <c r="E1091" s="1"/>
      <c r="L1091" s="1"/>
      <c r="M1091" s="1"/>
    </row>
    <row r="1092" spans="4:13" s="3" customFormat="1" x14ac:dyDescent="0.25">
      <c r="D1092" s="1"/>
      <c r="E1092" s="1"/>
      <c r="L1092" s="1"/>
      <c r="M1092" s="1"/>
    </row>
    <row r="1093" spans="4:13" s="3" customFormat="1" x14ac:dyDescent="0.25">
      <c r="D1093" s="1"/>
      <c r="E1093" s="1"/>
      <c r="L1093" s="1"/>
      <c r="M1093" s="1"/>
    </row>
    <row r="1094" spans="4:13" s="3" customFormat="1" x14ac:dyDescent="0.25">
      <c r="D1094" s="1"/>
      <c r="E1094" s="1"/>
      <c r="L1094" s="1"/>
      <c r="M1094" s="1"/>
    </row>
    <row r="1095" spans="4:13" s="3" customFormat="1" x14ac:dyDescent="0.25">
      <c r="D1095" s="1"/>
      <c r="E1095" s="1"/>
      <c r="L1095" s="1"/>
      <c r="M1095" s="1"/>
    </row>
    <row r="1096" spans="4:13" s="3" customFormat="1" x14ac:dyDescent="0.25">
      <c r="D1096" s="1"/>
      <c r="E1096" s="1"/>
      <c r="L1096" s="1"/>
      <c r="M1096" s="1"/>
    </row>
    <row r="1097" spans="4:13" s="3" customFormat="1" x14ac:dyDescent="0.25">
      <c r="D1097" s="1"/>
      <c r="E1097" s="1"/>
      <c r="L1097" s="1"/>
      <c r="M1097" s="1"/>
    </row>
    <row r="1098" spans="4:13" s="3" customFormat="1" x14ac:dyDescent="0.25">
      <c r="D1098" s="1"/>
      <c r="E1098" s="1"/>
      <c r="L1098" s="1"/>
      <c r="M1098" s="1"/>
    </row>
    <row r="1099" spans="4:13" s="3" customFormat="1" x14ac:dyDescent="0.25">
      <c r="D1099" s="1"/>
      <c r="E1099" s="1"/>
      <c r="L1099" s="1"/>
      <c r="M1099" s="1"/>
    </row>
    <row r="1100" spans="4:13" s="3" customFormat="1" x14ac:dyDescent="0.25">
      <c r="D1100" s="1"/>
      <c r="E1100" s="1"/>
      <c r="L1100" s="1"/>
      <c r="M1100" s="1"/>
    </row>
    <row r="1101" spans="4:13" s="3" customFormat="1" x14ac:dyDescent="0.25">
      <c r="D1101" s="1"/>
      <c r="E1101" s="1"/>
      <c r="L1101" s="1"/>
      <c r="M1101" s="1"/>
    </row>
    <row r="1102" spans="4:13" s="3" customFormat="1" x14ac:dyDescent="0.25">
      <c r="D1102" s="1"/>
      <c r="E1102" s="1"/>
      <c r="L1102" s="1"/>
      <c r="M1102" s="1"/>
    </row>
    <row r="1103" spans="4:13" s="3" customFormat="1" x14ac:dyDescent="0.25">
      <c r="D1103" s="1"/>
      <c r="E1103" s="1"/>
      <c r="L1103" s="1"/>
      <c r="M1103" s="1"/>
    </row>
    <row r="1104" spans="4:13" s="3" customFormat="1" x14ac:dyDescent="0.25">
      <c r="D1104" s="1"/>
      <c r="E1104" s="1"/>
      <c r="L1104" s="1"/>
      <c r="M1104" s="1"/>
    </row>
    <row r="1105" spans="4:13" s="3" customFormat="1" x14ac:dyDescent="0.25">
      <c r="D1105" s="1"/>
      <c r="E1105" s="1"/>
      <c r="L1105" s="1"/>
      <c r="M1105" s="1"/>
    </row>
    <row r="1106" spans="4:13" s="3" customFormat="1" x14ac:dyDescent="0.25">
      <c r="D1106" s="1"/>
      <c r="E1106" s="1"/>
      <c r="L1106" s="1"/>
      <c r="M1106" s="1"/>
    </row>
    <row r="1107" spans="4:13" s="3" customFormat="1" x14ac:dyDescent="0.25">
      <c r="D1107" s="1"/>
      <c r="E1107" s="1"/>
      <c r="L1107" s="1"/>
      <c r="M1107" s="1"/>
    </row>
    <row r="1108" spans="4:13" s="3" customFormat="1" x14ac:dyDescent="0.25">
      <c r="D1108" s="1"/>
      <c r="E1108" s="1"/>
      <c r="L1108" s="1"/>
      <c r="M1108" s="1"/>
    </row>
    <row r="1109" spans="4:13" s="3" customFormat="1" x14ac:dyDescent="0.25">
      <c r="D1109" s="1"/>
      <c r="E1109" s="1"/>
      <c r="L1109" s="1"/>
      <c r="M1109" s="1"/>
    </row>
    <row r="1110" spans="4:13" s="3" customFormat="1" x14ac:dyDescent="0.25">
      <c r="D1110" s="1"/>
      <c r="E1110" s="1"/>
      <c r="L1110" s="1"/>
      <c r="M1110" s="1"/>
    </row>
    <row r="1111" spans="4:13" s="3" customFormat="1" x14ac:dyDescent="0.25">
      <c r="D1111" s="1"/>
      <c r="E1111" s="1"/>
      <c r="L1111" s="1"/>
      <c r="M1111" s="1"/>
    </row>
    <row r="1112" spans="4:13" s="3" customFormat="1" x14ac:dyDescent="0.25">
      <c r="D1112" s="1"/>
      <c r="E1112" s="1"/>
      <c r="L1112" s="1"/>
      <c r="M1112" s="1"/>
    </row>
    <row r="1113" spans="4:13" s="3" customFormat="1" x14ac:dyDescent="0.25">
      <c r="D1113" s="1"/>
      <c r="E1113" s="1"/>
      <c r="L1113" s="1"/>
      <c r="M1113" s="1"/>
    </row>
    <row r="1114" spans="4:13" s="3" customFormat="1" x14ac:dyDescent="0.25">
      <c r="D1114" s="1"/>
      <c r="E1114" s="1"/>
      <c r="L1114" s="1"/>
      <c r="M1114" s="1"/>
    </row>
    <row r="1115" spans="4:13" s="3" customFormat="1" x14ac:dyDescent="0.25">
      <c r="D1115" s="1"/>
      <c r="E1115" s="1"/>
      <c r="L1115" s="1"/>
      <c r="M1115" s="1"/>
    </row>
    <row r="1116" spans="4:13" s="3" customFormat="1" x14ac:dyDescent="0.25">
      <c r="D1116" s="1"/>
      <c r="E1116" s="1"/>
      <c r="L1116" s="1"/>
      <c r="M1116" s="1"/>
    </row>
    <row r="1117" spans="4:13" s="3" customFormat="1" x14ac:dyDescent="0.25">
      <c r="D1117" s="1"/>
      <c r="E1117" s="1"/>
      <c r="L1117" s="1"/>
      <c r="M1117" s="1"/>
    </row>
    <row r="1118" spans="4:13" s="3" customFormat="1" x14ac:dyDescent="0.25">
      <c r="D1118" s="1"/>
      <c r="E1118" s="1"/>
      <c r="L1118" s="1"/>
      <c r="M1118" s="1"/>
    </row>
    <row r="1119" spans="4:13" s="3" customFormat="1" x14ac:dyDescent="0.25">
      <c r="D1119" s="1"/>
      <c r="E1119" s="1"/>
      <c r="L1119" s="1"/>
      <c r="M1119" s="1"/>
    </row>
    <row r="1120" spans="4:13" s="3" customFormat="1" x14ac:dyDescent="0.25">
      <c r="D1120" s="1"/>
      <c r="E1120" s="1"/>
      <c r="L1120" s="1"/>
      <c r="M1120" s="1"/>
    </row>
    <row r="1121" spans="4:13" s="3" customFormat="1" x14ac:dyDescent="0.25">
      <c r="D1121" s="1"/>
      <c r="E1121" s="1"/>
      <c r="L1121" s="1"/>
      <c r="M1121" s="1"/>
    </row>
    <row r="1122" spans="4:13" s="3" customFormat="1" x14ac:dyDescent="0.25">
      <c r="D1122" s="1"/>
      <c r="E1122" s="1"/>
      <c r="L1122" s="1"/>
      <c r="M1122" s="1"/>
    </row>
    <row r="1123" spans="4:13" s="3" customFormat="1" x14ac:dyDescent="0.25">
      <c r="D1123" s="1"/>
      <c r="E1123" s="1"/>
      <c r="L1123" s="1"/>
      <c r="M1123" s="1"/>
    </row>
    <row r="1124" spans="4:13" s="3" customFormat="1" x14ac:dyDescent="0.25">
      <c r="D1124" s="1"/>
      <c r="E1124" s="1"/>
      <c r="L1124" s="1"/>
      <c r="M1124" s="1"/>
    </row>
    <row r="1125" spans="4:13" s="3" customFormat="1" x14ac:dyDescent="0.25">
      <c r="D1125" s="1"/>
      <c r="E1125" s="1"/>
      <c r="L1125" s="1"/>
      <c r="M1125" s="1"/>
    </row>
    <row r="1126" spans="4:13" s="3" customFormat="1" x14ac:dyDescent="0.25">
      <c r="D1126" s="1"/>
      <c r="E1126" s="1"/>
      <c r="L1126" s="1"/>
      <c r="M1126" s="1"/>
    </row>
    <row r="1127" spans="4:13" s="3" customFormat="1" x14ac:dyDescent="0.25">
      <c r="D1127" s="1"/>
      <c r="E1127" s="1"/>
      <c r="L1127" s="1"/>
      <c r="M1127" s="1"/>
    </row>
    <row r="1128" spans="4:13" s="3" customFormat="1" x14ac:dyDescent="0.25">
      <c r="D1128" s="1"/>
      <c r="E1128" s="1"/>
      <c r="L1128" s="1"/>
      <c r="M1128" s="1"/>
    </row>
    <row r="1129" spans="4:13" s="3" customFormat="1" x14ac:dyDescent="0.25">
      <c r="D1129" s="1"/>
      <c r="E1129" s="1"/>
      <c r="L1129" s="1"/>
      <c r="M1129" s="1"/>
    </row>
    <row r="1130" spans="4:13" s="3" customFormat="1" x14ac:dyDescent="0.25">
      <c r="D1130" s="1"/>
      <c r="E1130" s="1"/>
      <c r="L1130" s="1"/>
      <c r="M1130" s="1"/>
    </row>
    <row r="1131" spans="4:13" s="3" customFormat="1" x14ac:dyDescent="0.25">
      <c r="D1131" s="1"/>
      <c r="E1131" s="1"/>
      <c r="L1131" s="1"/>
      <c r="M1131" s="1"/>
    </row>
    <row r="1132" spans="4:13" s="3" customFormat="1" x14ac:dyDescent="0.25">
      <c r="D1132" s="1"/>
      <c r="E1132" s="1"/>
      <c r="L1132" s="1"/>
      <c r="M1132" s="1"/>
    </row>
    <row r="1133" spans="4:13" s="3" customFormat="1" x14ac:dyDescent="0.25">
      <c r="D1133" s="1"/>
      <c r="E1133" s="1"/>
      <c r="L1133" s="1"/>
      <c r="M1133" s="1"/>
    </row>
    <row r="1134" spans="4:13" s="3" customFormat="1" x14ac:dyDescent="0.25">
      <c r="D1134" s="1"/>
      <c r="E1134" s="1"/>
      <c r="L1134" s="1"/>
      <c r="M1134" s="1"/>
    </row>
    <row r="1135" spans="4:13" s="3" customFormat="1" x14ac:dyDescent="0.25">
      <c r="D1135" s="1"/>
      <c r="E1135" s="1"/>
      <c r="L1135" s="1"/>
      <c r="M1135" s="1"/>
    </row>
    <row r="1136" spans="4:13" s="3" customFormat="1" x14ac:dyDescent="0.25">
      <c r="D1136" s="1"/>
      <c r="E1136" s="1"/>
      <c r="L1136" s="1"/>
      <c r="M1136" s="1"/>
    </row>
    <row r="1137" spans="4:13" s="3" customFormat="1" x14ac:dyDescent="0.25">
      <c r="D1137" s="1"/>
      <c r="E1137" s="1"/>
      <c r="L1137" s="1"/>
      <c r="M1137" s="1"/>
    </row>
    <row r="1138" spans="4:13" s="3" customFormat="1" x14ac:dyDescent="0.25">
      <c r="D1138" s="1"/>
      <c r="E1138" s="1"/>
      <c r="L1138" s="1"/>
      <c r="M1138" s="1"/>
    </row>
    <row r="1139" spans="4:13" s="3" customFormat="1" x14ac:dyDescent="0.25">
      <c r="D1139" s="1"/>
      <c r="E1139" s="1"/>
      <c r="L1139" s="1"/>
      <c r="M1139" s="1"/>
    </row>
    <row r="1140" spans="4:13" s="3" customFormat="1" x14ac:dyDescent="0.25">
      <c r="D1140" s="1"/>
      <c r="E1140" s="1"/>
      <c r="L1140" s="1"/>
      <c r="M1140" s="1"/>
    </row>
    <row r="1141" spans="4:13" s="3" customFormat="1" x14ac:dyDescent="0.25">
      <c r="D1141" s="1"/>
      <c r="E1141" s="1"/>
      <c r="L1141" s="1"/>
      <c r="M1141" s="1"/>
    </row>
    <row r="1142" spans="4:13" s="3" customFormat="1" x14ac:dyDescent="0.25">
      <c r="D1142" s="1"/>
      <c r="E1142" s="1"/>
      <c r="L1142" s="1"/>
      <c r="M1142" s="1"/>
    </row>
    <row r="1143" spans="4:13" s="3" customFormat="1" x14ac:dyDescent="0.25">
      <c r="D1143" s="1"/>
      <c r="E1143" s="1"/>
      <c r="L1143" s="1"/>
      <c r="M1143" s="1"/>
    </row>
    <row r="1144" spans="4:13" s="3" customFormat="1" x14ac:dyDescent="0.25">
      <c r="D1144" s="1"/>
      <c r="E1144" s="1"/>
      <c r="L1144" s="1"/>
      <c r="M1144" s="1"/>
    </row>
    <row r="1145" spans="4:13" s="3" customFormat="1" x14ac:dyDescent="0.25">
      <c r="D1145" s="1"/>
      <c r="E1145" s="1"/>
      <c r="L1145" s="1"/>
      <c r="M1145" s="1"/>
    </row>
    <row r="1146" spans="4:13" s="3" customFormat="1" x14ac:dyDescent="0.25">
      <c r="D1146" s="1"/>
      <c r="E1146" s="1"/>
      <c r="L1146" s="1"/>
      <c r="M1146" s="1"/>
    </row>
    <row r="1147" spans="4:13" s="3" customFormat="1" x14ac:dyDescent="0.25">
      <c r="D1147" s="1"/>
      <c r="E1147" s="1"/>
      <c r="L1147" s="1"/>
      <c r="M1147" s="1"/>
    </row>
    <row r="1148" spans="4:13" s="3" customFormat="1" x14ac:dyDescent="0.25">
      <c r="D1148" s="1"/>
      <c r="E1148" s="1"/>
      <c r="L1148" s="1"/>
      <c r="M1148" s="1"/>
    </row>
    <row r="1149" spans="4:13" s="3" customFormat="1" x14ac:dyDescent="0.25">
      <c r="D1149" s="1"/>
      <c r="E1149" s="1"/>
      <c r="L1149" s="1"/>
      <c r="M1149" s="1"/>
    </row>
    <row r="1150" spans="4:13" s="3" customFormat="1" x14ac:dyDescent="0.25">
      <c r="D1150" s="1"/>
      <c r="E1150" s="1"/>
      <c r="L1150" s="1"/>
      <c r="M1150" s="1"/>
    </row>
    <row r="1151" spans="4:13" s="3" customFormat="1" x14ac:dyDescent="0.25">
      <c r="D1151" s="1"/>
      <c r="E1151" s="1"/>
      <c r="L1151" s="1"/>
      <c r="M1151" s="1"/>
    </row>
    <row r="1152" spans="4:13" s="3" customFormat="1" x14ac:dyDescent="0.25">
      <c r="D1152" s="1"/>
      <c r="E1152" s="1"/>
      <c r="L1152" s="1"/>
      <c r="M1152" s="1"/>
    </row>
    <row r="1153" spans="1:15" s="3" customFormat="1" x14ac:dyDescent="0.25">
      <c r="D1153" s="1"/>
      <c r="E1153" s="1"/>
      <c r="L1153" s="1"/>
      <c r="M1153" s="1"/>
    </row>
    <row r="1154" spans="1:15" s="3" customFormat="1" x14ac:dyDescent="0.25">
      <c r="D1154" s="1"/>
      <c r="E1154" s="1"/>
      <c r="L1154" s="1"/>
      <c r="M1154" s="1"/>
    </row>
    <row r="1155" spans="1:15" s="3" customFormat="1" x14ac:dyDescent="0.25">
      <c r="D1155" s="1"/>
      <c r="E1155" s="1"/>
      <c r="L1155" s="1"/>
      <c r="M1155" s="1"/>
    </row>
    <row r="1156" spans="1:15" s="3" customFormat="1" x14ac:dyDescent="0.25">
      <c r="D1156" s="1"/>
      <c r="E1156" s="1"/>
      <c r="L1156" s="1"/>
      <c r="M1156" s="1"/>
    </row>
    <row r="1157" spans="1:15" s="3" customFormat="1" x14ac:dyDescent="0.25">
      <c r="D1157" s="1"/>
      <c r="E1157" s="1"/>
      <c r="L1157" s="1"/>
      <c r="M1157" s="1"/>
    </row>
    <row r="1158" spans="1:15" s="3" customFormat="1" x14ac:dyDescent="0.25">
      <c r="A1158" s="57"/>
      <c r="B1158" s="57"/>
      <c r="C1158" s="57"/>
      <c r="D1158" s="145"/>
      <c r="E1158" s="145"/>
      <c r="F1158" s="57"/>
      <c r="G1158" s="155"/>
      <c r="L1158" s="1"/>
      <c r="M1158" s="1"/>
    </row>
    <row r="1159" spans="1:15" s="3" customFormat="1" x14ac:dyDescent="0.25">
      <c r="A1159" s="57"/>
      <c r="B1159" s="57"/>
      <c r="C1159" s="57"/>
      <c r="D1159" s="145"/>
      <c r="E1159" s="145"/>
      <c r="F1159" s="57"/>
      <c r="G1159" s="155"/>
      <c r="L1159" s="1"/>
      <c r="M1159" s="1"/>
    </row>
    <row r="1160" spans="1:15" s="3" customFormat="1" x14ac:dyDescent="0.25">
      <c r="A1160" s="57"/>
      <c r="B1160" s="57"/>
      <c r="C1160" s="57"/>
      <c r="D1160" s="145"/>
      <c r="E1160" s="145"/>
      <c r="F1160" s="57"/>
      <c r="G1160" s="155"/>
      <c r="L1160" s="1"/>
      <c r="M1160" s="1"/>
    </row>
    <row r="1161" spans="1:15" s="3" customFormat="1" x14ac:dyDescent="0.25">
      <c r="A1161" s="57"/>
      <c r="B1161" s="57"/>
      <c r="C1161" s="57"/>
      <c r="D1161" s="145"/>
      <c r="E1161" s="145"/>
      <c r="F1161" s="57"/>
      <c r="G1161" s="155"/>
      <c r="L1161" s="1"/>
      <c r="M1161" s="1"/>
    </row>
    <row r="1162" spans="1:15" s="3" customFormat="1" x14ac:dyDescent="0.25">
      <c r="A1162" s="57"/>
      <c r="B1162" s="57"/>
      <c r="C1162" s="57"/>
      <c r="D1162" s="145"/>
      <c r="E1162" s="145"/>
      <c r="F1162" s="57"/>
      <c r="G1162" s="155"/>
      <c r="L1162" s="1"/>
      <c r="M1162" s="1"/>
    </row>
    <row r="1163" spans="1:15" s="3" customFormat="1" x14ac:dyDescent="0.25">
      <c r="A1163" s="57"/>
      <c r="B1163" s="57"/>
      <c r="C1163" s="57"/>
      <c r="D1163" s="145"/>
      <c r="E1163" s="145"/>
      <c r="F1163" s="57"/>
      <c r="G1163" s="155"/>
      <c r="L1163" s="1"/>
      <c r="M1163" s="1"/>
    </row>
    <row r="1164" spans="1:15" s="3" customFormat="1" x14ac:dyDescent="0.25">
      <c r="A1164" s="57"/>
      <c r="B1164" s="57"/>
      <c r="C1164" s="57"/>
      <c r="D1164" s="145"/>
      <c r="E1164" s="145"/>
      <c r="F1164" s="57"/>
      <c r="G1164" s="155"/>
      <c r="L1164" s="1"/>
      <c r="M1164" s="1"/>
    </row>
    <row r="1165" spans="1:15" s="3" customFormat="1" x14ac:dyDescent="0.25">
      <c r="A1165" s="57"/>
      <c r="B1165" s="57"/>
      <c r="C1165" s="57"/>
      <c r="D1165" s="145"/>
      <c r="E1165" s="145"/>
      <c r="F1165" s="57"/>
      <c r="G1165" s="155"/>
      <c r="L1165" s="1"/>
      <c r="M1165" s="1"/>
    </row>
    <row r="1166" spans="1:15" s="3" customFormat="1" x14ac:dyDescent="0.25">
      <c r="A1166" s="57"/>
      <c r="B1166" s="57"/>
      <c r="C1166" s="57"/>
      <c r="D1166" s="145"/>
      <c r="E1166" s="145"/>
      <c r="F1166" s="57"/>
      <c r="G1166" s="155"/>
      <c r="I1166" s="57"/>
      <c r="J1166" s="57"/>
      <c r="K1166" s="57"/>
      <c r="L1166" s="145"/>
      <c r="M1166" s="145"/>
      <c r="N1166" s="57"/>
      <c r="O1166" s="155"/>
    </row>
    <row r="1167" spans="1:15" s="3" customFormat="1" x14ac:dyDescent="0.25">
      <c r="A1167" s="57"/>
      <c r="B1167" s="57"/>
      <c r="C1167" s="57"/>
      <c r="D1167" s="145"/>
      <c r="E1167" s="145"/>
      <c r="F1167" s="57"/>
      <c r="G1167" s="155"/>
      <c r="I1167" s="57"/>
      <c r="J1167" s="57"/>
      <c r="K1167" s="57"/>
      <c r="L1167" s="145"/>
      <c r="M1167" s="145"/>
      <c r="N1167" s="57"/>
      <c r="O1167" s="155"/>
    </row>
    <row r="1168" spans="1:15" s="3" customFormat="1" x14ac:dyDescent="0.25">
      <c r="A1168" s="57"/>
      <c r="B1168" s="57"/>
      <c r="C1168" s="57"/>
      <c r="D1168" s="145"/>
      <c r="E1168" s="145"/>
      <c r="F1168" s="57"/>
      <c r="G1168" s="155"/>
      <c r="I1168" s="57"/>
      <c r="J1168" s="57"/>
      <c r="K1168" s="57"/>
      <c r="L1168" s="145"/>
      <c r="M1168" s="145"/>
      <c r="N1168" s="57"/>
      <c r="O1168" s="155"/>
    </row>
    <row r="1169" spans="1:15" s="3" customFormat="1" x14ac:dyDescent="0.25">
      <c r="A1169" s="57"/>
      <c r="B1169" s="57"/>
      <c r="C1169" s="57"/>
      <c r="D1169" s="145"/>
      <c r="E1169" s="145"/>
      <c r="F1169" s="57"/>
      <c r="G1169" s="155"/>
      <c r="I1169" s="57"/>
      <c r="J1169" s="57"/>
      <c r="K1169" s="57"/>
      <c r="L1169" s="145"/>
      <c r="M1169" s="145"/>
      <c r="N1169" s="57"/>
      <c r="O1169" s="155"/>
    </row>
    <row r="1170" spans="1:15" s="3" customFormat="1" x14ac:dyDescent="0.25">
      <c r="A1170" s="57"/>
      <c r="B1170" s="57"/>
      <c r="C1170" s="57"/>
      <c r="D1170" s="145"/>
      <c r="E1170" s="145"/>
      <c r="F1170" s="57"/>
      <c r="G1170" s="155"/>
      <c r="I1170" s="57"/>
      <c r="J1170" s="57"/>
      <c r="K1170" s="57"/>
      <c r="L1170" s="145"/>
      <c r="M1170" s="145"/>
      <c r="N1170" s="57"/>
      <c r="O1170" s="155"/>
    </row>
    <row r="1171" spans="1:15" s="3" customFormat="1" x14ac:dyDescent="0.25">
      <c r="A1171" s="57"/>
      <c r="B1171" s="57"/>
      <c r="C1171" s="57"/>
      <c r="D1171" s="145"/>
      <c r="E1171" s="145"/>
      <c r="F1171" s="57"/>
      <c r="G1171" s="155"/>
      <c r="I1171" s="57"/>
      <c r="J1171" s="57"/>
      <c r="K1171" s="57"/>
      <c r="L1171" s="145"/>
      <c r="M1171" s="145"/>
      <c r="N1171" s="57"/>
      <c r="O1171" s="155"/>
    </row>
    <row r="1172" spans="1:15" s="3" customFormat="1" x14ac:dyDescent="0.25">
      <c r="A1172" s="57"/>
      <c r="B1172" s="57"/>
      <c r="C1172" s="57"/>
      <c r="D1172" s="145"/>
      <c r="E1172" s="145"/>
      <c r="F1172" s="57"/>
      <c r="G1172" s="155"/>
      <c r="I1172" s="57"/>
      <c r="J1172" s="57"/>
      <c r="K1172" s="57"/>
      <c r="L1172" s="145"/>
      <c r="M1172" s="145"/>
      <c r="N1172" s="57"/>
      <c r="O1172" s="155"/>
    </row>
    <row r="1173" spans="1:15" s="3" customFormat="1" x14ac:dyDescent="0.25">
      <c r="A1173" s="57"/>
      <c r="B1173" s="57"/>
      <c r="C1173" s="57"/>
      <c r="D1173" s="145"/>
      <c r="E1173" s="145"/>
      <c r="F1173" s="57"/>
      <c r="G1173" s="155"/>
      <c r="I1173" s="57"/>
      <c r="J1173" s="57"/>
      <c r="K1173" s="57"/>
      <c r="L1173" s="145"/>
      <c r="M1173" s="145"/>
      <c r="N1173" s="57"/>
      <c r="O1173" s="155"/>
    </row>
    <row r="1174" spans="1:15" s="3" customFormat="1" x14ac:dyDescent="0.25">
      <c r="A1174" s="57"/>
      <c r="B1174" s="57"/>
      <c r="C1174" s="57"/>
      <c r="D1174" s="145"/>
      <c r="E1174" s="145"/>
      <c r="F1174" s="57"/>
      <c r="G1174" s="155"/>
      <c r="I1174" s="57"/>
      <c r="J1174" s="57"/>
      <c r="K1174" s="57"/>
      <c r="L1174" s="145"/>
      <c r="M1174" s="145"/>
      <c r="N1174" s="57"/>
      <c r="O1174" s="155"/>
    </row>
    <row r="1175" spans="1:15" s="3" customFormat="1" x14ac:dyDescent="0.25">
      <c r="A1175" s="57"/>
      <c r="B1175" s="57"/>
      <c r="C1175" s="57"/>
      <c r="D1175" s="145"/>
      <c r="E1175" s="145"/>
      <c r="F1175" s="57"/>
      <c r="G1175" s="155"/>
      <c r="I1175" s="57"/>
      <c r="J1175" s="57"/>
      <c r="K1175" s="57"/>
      <c r="L1175" s="145"/>
      <c r="M1175" s="145"/>
      <c r="N1175" s="57"/>
      <c r="O1175" s="155"/>
    </row>
    <row r="1176" spans="1:15" s="3" customFormat="1" x14ac:dyDescent="0.25">
      <c r="A1176" s="57"/>
      <c r="B1176" s="57"/>
      <c r="C1176" s="57"/>
      <c r="D1176" s="145"/>
      <c r="E1176" s="145"/>
      <c r="F1176" s="57"/>
      <c r="G1176" s="155"/>
      <c r="I1176" s="57"/>
      <c r="J1176" s="57"/>
      <c r="K1176" s="57"/>
      <c r="L1176" s="145"/>
      <c r="M1176" s="145"/>
      <c r="N1176" s="57"/>
      <c r="O1176" s="155"/>
    </row>
    <row r="1177" spans="1:15" s="3" customFormat="1" x14ac:dyDescent="0.25">
      <c r="A1177" s="57"/>
      <c r="B1177" s="57"/>
      <c r="C1177" s="57"/>
      <c r="D1177" s="145"/>
      <c r="E1177" s="145"/>
      <c r="F1177" s="57"/>
      <c r="G1177" s="155"/>
      <c r="I1177" s="57"/>
      <c r="J1177" s="57"/>
      <c r="K1177" s="57"/>
      <c r="L1177" s="145"/>
      <c r="M1177" s="145"/>
      <c r="N1177" s="57"/>
      <c r="O1177" s="155"/>
    </row>
    <row r="1178" spans="1:15" s="3" customFormat="1" x14ac:dyDescent="0.25">
      <c r="A1178" s="57"/>
      <c r="B1178" s="57"/>
      <c r="C1178" s="57"/>
      <c r="D1178" s="145"/>
      <c r="E1178" s="145"/>
      <c r="F1178" s="57"/>
      <c r="G1178" s="155"/>
      <c r="I1178" s="57"/>
      <c r="J1178" s="57"/>
      <c r="K1178" s="57"/>
      <c r="L1178" s="145"/>
      <c r="M1178" s="145"/>
      <c r="N1178" s="57"/>
      <c r="O1178" s="155"/>
    </row>
    <row r="1179" spans="1:15" s="3" customFormat="1" x14ac:dyDescent="0.25">
      <c r="A1179" s="57"/>
      <c r="B1179" s="57"/>
      <c r="C1179" s="57"/>
      <c r="D1179" s="145"/>
      <c r="E1179" s="145"/>
      <c r="F1179" s="57"/>
      <c r="G1179" s="155"/>
      <c r="I1179" s="57"/>
      <c r="J1179" s="57"/>
      <c r="K1179" s="57"/>
      <c r="L1179" s="145"/>
      <c r="M1179" s="145"/>
      <c r="N1179" s="57"/>
      <c r="O1179" s="155"/>
    </row>
    <row r="1180" spans="1:15" s="3" customFormat="1" x14ac:dyDescent="0.25">
      <c r="A1180" s="57"/>
      <c r="B1180" s="57"/>
      <c r="C1180" s="57"/>
      <c r="D1180" s="145"/>
      <c r="E1180" s="145"/>
      <c r="F1180" s="57"/>
      <c r="G1180" s="155"/>
      <c r="I1180" s="57"/>
      <c r="J1180" s="57"/>
      <c r="K1180" s="57"/>
      <c r="L1180" s="145"/>
      <c r="M1180" s="145"/>
      <c r="N1180" s="57"/>
      <c r="O1180" s="155"/>
    </row>
    <row r="1181" spans="1:15" s="3" customFormat="1" x14ac:dyDescent="0.25">
      <c r="A1181" s="57"/>
      <c r="B1181" s="57"/>
      <c r="C1181" s="57"/>
      <c r="D1181" s="145"/>
      <c r="E1181" s="145"/>
      <c r="F1181" s="57"/>
      <c r="G1181" s="155"/>
      <c r="I1181" s="57"/>
      <c r="J1181" s="57"/>
      <c r="K1181" s="57"/>
      <c r="L1181" s="145"/>
      <c r="M1181" s="145"/>
      <c r="N1181" s="57"/>
      <c r="O1181" s="155"/>
    </row>
    <row r="1182" spans="1:15" s="3" customFormat="1" x14ac:dyDescent="0.25">
      <c r="A1182" s="57"/>
      <c r="B1182" s="57"/>
      <c r="C1182" s="57"/>
      <c r="D1182" s="145"/>
      <c r="E1182" s="145"/>
      <c r="F1182" s="57"/>
      <c r="G1182" s="155"/>
      <c r="I1182" s="57"/>
      <c r="J1182" s="57"/>
      <c r="K1182" s="57"/>
      <c r="L1182" s="145"/>
      <c r="M1182" s="145"/>
      <c r="N1182" s="57"/>
      <c r="O1182" s="155"/>
    </row>
  </sheetData>
  <sheetProtection selectLockedCells="1" selectUnlockedCells="1"/>
  <mergeCells count="2">
    <mergeCell ref="A2:G2"/>
    <mergeCell ref="I2:O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4 S U U W p f y c C l A A A A 9 Q A A A B I A H A B D b 2 5 m a W c v U G F j a 2 F n Z S 5 4 b W w g o h g A K K A U A A A A A A A A A A A A A A A A A A A A A A A A A A A A h Y + x C s I w G I R f p W R v U q N g K X / T Q X C y I A r i G t K 0 D b a p J K n p u z n 4 S L 6 C F a 2 6 O d 5 3 d 3 B 3 v 9 4 g G 9 o m u E h j V a d T N M M R C q Q W X a F 0 l a L e l W G M M g Z b L k 6 8 k s E Y 1 j Y Z r E p R 7 d w 5 I c R 7 j / 0 c d 6 Y i N I p m 5 J h v 9 q K W L Q + V t o 5 r I d G n V f x v I Q a H 1 x h G c b z E l C 5 w B G R i k C v 9 9 e k 4 9 + n + Q F j 1 j e u N Z K U J 1 z s g k w T y v s A e U E s D B B Q A A g A I A P e E l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h J R R K I p H u A 4 A A A A R A A A A E w A c A E Z v c m 1 1 b G F z L 1 N l Y 3 R p b 2 4 x L m 0 g o h g A K K A U A A A A A A A A A A A A A A A A A A A A A A A A A A A A K 0 5 N L s n M z 1 M I h t C G 1 g B Q S w E C L Q A U A A I A C A D 3 h J R R a l / J w K U A A A D 1 A A A A E g A A A A A A A A A A A A A A A A A A A A A A Q 2 9 u Z m l n L 1 B h Y 2 t h Z 2 U u e G 1 s U E s B A i 0 A F A A C A A g A 9 4 S U U Q / K 6 a u k A A A A 6 Q A A A B M A A A A A A A A A A A A A A A A A 8 Q A A A F t D b 2 5 0 Z W 5 0 X 1 R 5 c G V z X S 5 4 b W x Q S w E C L Q A U A A I A C A D 3 h J R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X P z s o j I r U S o X O u y u Q q 0 U g A A A A A C A A A A A A A Q Z g A A A A E A A C A A A A C v M t g l Y Q n 9 u n t 0 v N M u Y L v g 9 k U 7 / e y C 4 L 1 V k A w P N H V U 4 g A A A A A O g A A A A A I A A C A A A A A 2 D N 9 3 G P O 4 z + y v l 1 z g f h Z e M t i 4 M L b c / / x l Y u O y m s 5 T t V A A A A C G z 7 w 8 I o X z t H W c a L m y M b K P P R y H F U Q H J L d w V l U y H / P d U n B 2 L M x 6 G J z z a T T 1 J e / k D H 3 B Z 3 c B 4 5 D W b 6 t S c q C Y e v c P k X I X 8 4 X l w V y d 4 6 p k x C K c B E A A A A A B p x o Y C W H A m X g s y T l y 9 r 9 h o N J h / + E j I 7 x 3 u q n R J u s F 9 j p 9 U F d z Q 6 8 f E e i I A I s G l X 1 w N 3 V 9 Z E F 7 l z Z s R J u g A 7 j e < / D a t a M a s h u p > 
</file>

<file path=customXml/itemProps1.xml><?xml version="1.0" encoding="utf-8"?>
<ds:datastoreItem xmlns:ds="http://schemas.openxmlformats.org/officeDocument/2006/customXml" ds:itemID="{20E6D376-1697-44E5-BD0B-3E20D1739C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3</vt:i4>
      </vt:variant>
    </vt:vector>
  </HeadingPairs>
  <TitlesOfParts>
    <vt:vector size="31" baseType="lpstr">
      <vt:lpstr>Lit Contrib 01</vt:lpstr>
      <vt:lpstr> 01 2024</vt:lpstr>
      <vt:lpstr>Lit Contrib 02</vt:lpstr>
      <vt:lpstr> 02 2024</vt:lpstr>
      <vt:lpstr>Lit Contrib 03</vt:lpstr>
      <vt:lpstr> 03 2024</vt:lpstr>
      <vt:lpstr>Lit Contrib 12</vt:lpstr>
      <vt:lpstr> 12 2024</vt:lpstr>
      <vt:lpstr>Lit Contrib 11</vt:lpstr>
      <vt:lpstr> 11 2024</vt:lpstr>
      <vt:lpstr>Lit Contrib 10</vt:lpstr>
      <vt:lpstr> 10 2024</vt:lpstr>
      <vt:lpstr>Lit Contrib 09</vt:lpstr>
      <vt:lpstr> 09 2024</vt:lpstr>
      <vt:lpstr>Lit Contrib 08</vt:lpstr>
      <vt:lpstr> 08 2024</vt:lpstr>
      <vt:lpstr>Lit Contrib 07</vt:lpstr>
      <vt:lpstr> 07 2024</vt:lpstr>
      <vt:lpstr>Lit Contrib 06</vt:lpstr>
      <vt:lpstr> 06 2024</vt:lpstr>
      <vt:lpstr>Lit Contrib 05</vt:lpstr>
      <vt:lpstr> 05 2024</vt:lpstr>
      <vt:lpstr>Lit Contrib 04</vt:lpstr>
      <vt:lpstr> 04 2024</vt:lpstr>
      <vt:lpstr>Récapitulatif </vt:lpstr>
      <vt:lpstr>BUDGET 2024</vt:lpstr>
      <vt:lpstr>STAT</vt:lpstr>
      <vt:lpstr>STAT1</vt:lpstr>
      <vt:lpstr>'BUDGET 2024'!Zone_d_impression</vt:lpstr>
      <vt:lpstr>'Récapitulatif '!Zone_d_impression</vt:lpstr>
      <vt:lpstr>STAT!Zone_d_impression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ETIENNE Marie-Pierre</dc:creator>
  <cp:keywords/>
  <dc:description/>
  <cp:lastModifiedBy>Christian TIBERGHIEN</cp:lastModifiedBy>
  <cp:revision/>
  <cp:lastPrinted>2024-04-25T18:27:47Z</cp:lastPrinted>
  <dcterms:created xsi:type="dcterms:W3CDTF">2018-01-09T09:00:26Z</dcterms:created>
  <dcterms:modified xsi:type="dcterms:W3CDTF">2024-05-01T07:06:52Z</dcterms:modified>
  <cp:category/>
  <cp:contentStatus/>
</cp:coreProperties>
</file>